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VICENTE\2024\"/>
    </mc:Choice>
  </mc:AlternateContent>
  <xr:revisionPtr revIDLastSave="0" documentId="13_ncr:1_{D7EC8BDF-E3FD-4F81-9987-51227C03AC7D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  <externalReference r:id="rId22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RETENCIONES'!$A$1:$J$4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" r:id="rId2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9" l="1"/>
  <c r="H10" i="31"/>
  <c r="I10" i="31"/>
  <c r="J10" i="31"/>
  <c r="K10" i="31"/>
  <c r="L10" i="31"/>
  <c r="M10" i="31"/>
  <c r="N10" i="31"/>
  <c r="O10" i="31"/>
  <c r="P10" i="31"/>
  <c r="Q10" i="31"/>
  <c r="R10" i="31"/>
  <c r="S10" i="31"/>
  <c r="G10" i="31"/>
  <c r="H8" i="6" l="1"/>
  <c r="L8" i="6" s="1"/>
  <c r="L7" i="6"/>
  <c r="H4" i="6"/>
  <c r="L4" i="6" s="1"/>
  <c r="L3" i="6"/>
  <c r="D9" i="6"/>
  <c r="U227" i="10" l="1"/>
  <c r="S227" i="10"/>
  <c r="T227" i="10"/>
  <c r="E5" i="29"/>
  <c r="D9" i="9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4" i="29" l="1"/>
  <c r="E15" i="29"/>
  <c r="G2" i="30" l="1"/>
  <c r="F2" i="30" s="1"/>
  <c r="I2" i="30"/>
  <c r="H2" i="30" s="1"/>
  <c r="G3" i="30"/>
  <c r="F3" i="30" s="1"/>
  <c r="I3" i="30"/>
  <c r="H3" i="30" s="1"/>
  <c r="I5" i="13" l="1"/>
  <c r="D17" i="6"/>
  <c r="E6" i="29" l="1"/>
  <c r="E10" i="29"/>
  <c r="E7" i="29" l="1"/>
  <c r="P5" i="30"/>
  <c r="N5" i="30"/>
  <c r="M5" i="30"/>
  <c r="L5" i="30"/>
  <c r="K5" i="30"/>
  <c r="E13" i="29"/>
  <c r="E11" i="29"/>
  <c r="E9" i="29"/>
  <c r="E4" i="29"/>
  <c r="F8" i="29" l="1"/>
  <c r="F7" i="29"/>
  <c r="I5" i="29" s="1"/>
  <c r="F5" i="29"/>
  <c r="F12" i="29"/>
  <c r="I4" i="29" l="1"/>
  <c r="E5" i="13"/>
  <c r="I6" i="29" l="1"/>
  <c r="F5" i="13" l="1"/>
  <c r="T1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86" i="3" l="1"/>
  <c r="C4484" i="3"/>
  <c r="D9" i="5" l="1"/>
  <c r="D11" i="21" l="1"/>
  <c r="J5" i="13" l="1"/>
  <c r="H5" i="13"/>
  <c r="M227" i="10" l="1"/>
  <c r="N227" i="10"/>
  <c r="O227" i="10"/>
  <c r="O228" i="10" s="1"/>
  <c r="O229" i="10" s="1"/>
  <c r="P227" i="10"/>
  <c r="Q227" i="10"/>
  <c r="R227" i="10"/>
  <c r="L227" i="10"/>
  <c r="D10" i="9"/>
  <c r="D11" i="9" s="1"/>
  <c r="D22" i="9" l="1"/>
  <c r="D18" i="5" l="1"/>
  <c r="L24" i="8"/>
  <c r="M24" i="8"/>
  <c r="N24" i="8"/>
  <c r="O24" i="8"/>
  <c r="P24" i="8"/>
  <c r="Q24" i="8"/>
  <c r="K24" i="8"/>
  <c r="J15" i="7" l="1"/>
  <c r="K15" i="7"/>
  <c r="L15" i="7"/>
  <c r="M15" i="7"/>
  <c r="N15" i="7"/>
  <c r="O15" i="7"/>
  <c r="P15" i="7"/>
  <c r="I15" i="7"/>
  <c r="H15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<sst xmlns="http://schemas.openxmlformats.org/spreadsheetml/2006/main" count="27872" uniqueCount="9412">
  <si>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</si>
  <si>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</si>
  <si>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</si>
  <si>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</si>
  <si>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</si>
  <si>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</si>
  <si>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</si>
  <si>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</si>
  <si>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</si>
  <si>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</si>
  <si>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</si>
  <si>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</si>
  <si>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</si>
  <si>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</si>
  <si>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</si>
  <si>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</si>
  <si>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</si>
  <si>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</si>
  <si>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</si>
  <si>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</si>
  <si>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</si>
  <si>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</si>
  <si>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</si>
  <si>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</si>
  <si>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</si>
  <si>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</si>
  <si>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</si>
  <si>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</si>
  <si>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</si>
  <si>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</si>
  <si>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</si>
  <si>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</si>
  <si>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</si>
  <si>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</si>
  <si>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</si>
  <si>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</si>
  <si>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</si>
  <si>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</si>
  <si>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</si>
  <si>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</si>
  <si>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</si>
  <si>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</si>
  <si>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</si>
  <si>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</si>
  <si>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</si>
  <si>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</si>
  <si>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</si>
  <si>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</si>
  <si>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</si>
  <si>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</si>
  <si>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</si>
  <si>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</si>
  <si>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</si>
  <si>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</si>
  <si>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</si>
  <si>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</si>
  <si>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</si>
  <si>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</si>
  <si>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</si>
  <si>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</si>
  <si>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</si>
  <si>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</si>
  <si>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</si>
  <si>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</si>
  <si>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</si>
  <si>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</si>
  <si>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</si>
  <si>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</si>
  <si>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</si>
  <si>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</si>
  <si>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</si>
  <si>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</si>
  <si>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</si>
  <si>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</si>
  <si>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</si>
  <si>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</si>
  <si>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</si>
  <si>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</si>
  <si>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</si>
  <si>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</si>
  <si>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</si>
  <si>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</si>
  <si>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</si>
  <si>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</si>
  <si>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</si>
  <si>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</si>
  <si>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</si>
  <si>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</si>
  <si>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</si>
  <si>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</si>
  <si>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</si>
  <si>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</si>
  <si>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</si>
  <si>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</si>
  <si>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</si>
  <si>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</si>
  <si>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</si>
  <si>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</si>
  <si>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</si>
  <si>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</si>
  <si>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</si>
  <si>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</si>
  <si>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</si>
  <si>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</si>
  <si>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</si>
  <si>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</si>
  <si>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</si>
  <si>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</si>
  <si>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</si>
  <si>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</si>
  <si>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</si>
  <si>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</si>
  <si>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</si>
  <si>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</si>
  <si>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</si>
  <si>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</si>
  <si>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</si>
  <si>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</si>
  <si>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</si>
  <si>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</si>
  <si>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</si>
  <si>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</si>
  <si>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</si>
  <si>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</si>
  <si>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</si>
  <si>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</si>
  <si>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</si>
  <si>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</si>
  <si>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</si>
  <si>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</si>
  <si>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</si>
  <si>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</si>
  <si>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</si>
  <si>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</si>
  <si>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</si>
  <si>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</si>
  <si>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</si>
  <si>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</si>
  <si>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</si>
  <si>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</si>
  <si>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</si>
  <si>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</si>
  <si>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</si>
  <si>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</si>
  <si>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</si>
  <si>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</si>
  <si>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</si>
  <si>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</si>
  <si>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</si>
  <si>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</si>
  <si>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</si>
  <si>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</si>
  <si>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</si>
  <si>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</si>
  <si>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</si>
  <si>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</si>
  <si>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</si>
  <si>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</si>
  <si>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</si>
  <si>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</si>
  <si>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</si>
  <si>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</si>
  <si>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</si>
  <si>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</si>
  <si>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</si>
  <si>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</si>
  <si>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</si>
  <si>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</si>
  <si>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</si>
  <si>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</si>
  <si>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</si>
  <si>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</si>
  <si>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</si>
  <si>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</si>
  <si>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</si>
  <si>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</si>
  <si>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</si>
  <si>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</si>
  <si>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</si>
  <si>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</si>
  <si>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</si>
  <si>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</si>
  <si>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</si>
  <si>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</si>
  <si>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</si>
  <si>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</si>
  <si>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</si>
  <si>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</si>
  <si>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</si>
  <si>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</si>
  <si>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</si>
  <si>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</si>
  <si>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</si>
  <si>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</si>
  <si>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</si>
  <si>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</si>
  <si>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</si>
  <si>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</si>
  <si>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</si>
  <si>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</si>
  <si>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</si>
  <si>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</si>
  <si>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</si>
  <si>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</si>
  <si>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</si>
  <si>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</si>
  <si>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</si>
  <si>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</si>
  <si>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</si>
  <si>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</si>
  <si>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</si>
  <si>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</si>
  <si>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</si>
  <si>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</si>
  <si>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</si>
  <si>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</si>
  <si>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</si>
  <si>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</si>
  <si>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</si>
  <si>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</si>
  <si>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</si>
  <si>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</si>
  <si>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</si>
  <si>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</si>
  <si>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</si>
  <si>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</si>
  <si>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</si>
  <si>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</si>
  <si>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</si>
  <si>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</si>
  <si>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</si>
  <si>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</si>
  <si>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</si>
  <si>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</si>
  <si>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</si>
  <si>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</si>
  <si>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</si>
  <si>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</si>
  <si>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</si>
  <si>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</si>
  <si>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</si>
  <si>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</si>
  <si>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</si>
  <si>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</si>
  <si>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</si>
  <si>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</si>
  <si>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</si>
  <si>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</si>
  <si>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</si>
  <si>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</si>
  <si>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</si>
  <si>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</si>
  <si>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</si>
  <si>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</si>
  <si>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</si>
  <si>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</si>
  <si>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</si>
  <si>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</si>
  <si>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</si>
  <si>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</si>
  <si>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</si>
  <si>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</si>
  <si>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</si>
  <si>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</si>
  <si>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</si>
  <si>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</si>
  <si>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</si>
  <si>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</si>
  <si>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</si>
  <si>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</si>
  <si>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</si>
  <si>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</si>
  <si>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</si>
  <si>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</si>
  <si>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</si>
  <si>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</si>
  <si>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</si>
  <si>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</si>
  <si>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</si>
  <si>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</si>
  <si>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</si>
  <si>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</si>
  <si>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</si>
  <si>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</si>
  <si>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</si>
  <si>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</si>
  <si>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</si>
  <si>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</si>
  <si>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</si>
  <si>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</si>
  <si>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</si>
  <si>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</si>
  <si>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</si>
  <si>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</si>
  <si>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</si>
  <si>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</si>
  <si>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</si>
  <si>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</si>
  <si>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</si>
  <si>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</si>
  <si>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</si>
  <si>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</si>
  <si>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</si>
  <si>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</si>
  <si>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</si>
  <si>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</si>
  <si>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</si>
  <si>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</si>
  <si>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</si>
  <si>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</si>
  <si>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</si>
  <si>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</si>
  <si>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</si>
  <si>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</si>
  <si>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</si>
  <si>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</si>
  <si>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</si>
  <si>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</si>
  <si>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</si>
  <si>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</si>
  <si>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</si>
  <si>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</si>
  <si>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</si>
  <si>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</si>
  <si>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</si>
  <si>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</si>
  <si>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</si>
  <si>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</si>
  <si>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</si>
  <si>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</si>
  <si>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</si>
  <si>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</si>
  <si>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</si>
  <si>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</si>
  <si>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</si>
  <si>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</si>
  <si>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</si>
  <si>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</si>
  <si>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</si>
  <si>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</si>
  <si>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</si>
  <si>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</si>
  <si>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</si>
  <si>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</si>
  <si>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</si>
  <si>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</si>
  <si>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</si>
  <si>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</si>
  <si>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</si>
  <si>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</si>
  <si>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</si>
  <si>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</si>
  <si>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</si>
  <si>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</si>
  <si>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</si>
  <si>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</si>
  <si>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</si>
  <si>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</si>
  <si>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</si>
  <si>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</si>
  <si>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</si>
  <si>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</si>
  <si>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</si>
  <si>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</si>
  <si>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</si>
  <si>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</si>
  <si>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</si>
  <si>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</si>
  <si>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</si>
  <si>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</si>
  <si>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</si>
  <si>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</si>
  <si>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</si>
  <si>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</si>
  <si>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</si>
  <si>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</si>
  <si>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</si>
  <si>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</si>
  <si>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</si>
  <si>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</si>
  <si>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</si>
  <si>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</si>
  <si>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</si>
  <si>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</si>
  <si>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</si>
  <si>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</si>
  <si>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</si>
  <si>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</si>
  <si>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</si>
  <si>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</si>
  <si>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</si>
  <si>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</si>
  <si>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</si>
  <si>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</si>
  <si>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</si>
  <si>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</si>
  <si>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</si>
  <si>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</si>
  <si>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</si>
  <si>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</si>
  <si>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</si>
  <si>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</si>
  <si>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</si>
  <si>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</si>
  <si>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</si>
  <si>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</si>
  <si>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</si>
  <si>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</si>
  <si>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</si>
  <si>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</si>
  <si>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</si>
  <si>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</si>
  <si>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</si>
  <si>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</si>
  <si>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</si>
  <si>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</si>
  <si>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</si>
  <si>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</si>
  <si>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</si>
  <si>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</si>
  <si>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</si>
  <si>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</si>
  <si>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</si>
  <si>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</si>
  <si>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</si>
  <si>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</si>
  <si>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</si>
  <si>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</si>
  <si>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</si>
  <si>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</si>
  <si>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</si>
  <si>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</si>
  <si>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</si>
  <si>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</si>
  <si>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</si>
  <si>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</si>
  <si>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</si>
  <si>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</si>
  <si>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</si>
  <si>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</si>
  <si>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</si>
  <si>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</si>
  <si>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</si>
  <si>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</si>
  <si>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</si>
  <si>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</si>
  <si>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</si>
  <si>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</si>
  <si>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</si>
  <si>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</si>
  <si>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</si>
  <si>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</si>
  <si>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</si>
  <si>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</si>
  <si>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</si>
  <si>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</si>
  <si>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</si>
  <si>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</si>
  <si>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</si>
  <si>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</si>
  <si>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</si>
  <si>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</si>
  <si>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</si>
  <si>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</si>
  <si>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</si>
  <si>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</si>
  <si>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</si>
  <si>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</si>
  <si>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</si>
  <si>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</si>
  <si>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</si>
  <si>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</si>
  <si>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</si>
  <si>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</si>
  <si>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</si>
  <si>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</si>
  <si>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</si>
  <si>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</si>
  <si>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</si>
  <si>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</si>
  <si>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</si>
  <si>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</si>
  <si>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</si>
  <si>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</si>
  <si>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</si>
  <si>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</si>
  <si>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</si>
  <si>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</si>
  <si>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</si>
  <si>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</si>
  <si>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</si>
  <si>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</si>
  <si>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</si>
  <si>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</si>
  <si>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</si>
  <si>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</si>
  <si>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</si>
  <si>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</si>
  <si>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</si>
  <si>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</si>
  <si>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</si>
  <si>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</si>
  <si>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</si>
  <si>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</si>
  <si>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</si>
  <si>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</si>
  <si>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</si>
  <si>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</si>
  <si>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</si>
  <si>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</si>
  <si>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</si>
  <si>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</si>
  <si>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</si>
  <si>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</si>
  <si>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</si>
  <si>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</si>
  <si>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</si>
  <si>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</si>
  <si>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</si>
  <si>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</si>
  <si>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</si>
  <si>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</si>
  <si>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</si>
  <si>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</si>
  <si>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</si>
  <si>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</si>
  <si>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</si>
  <si>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</si>
  <si>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</si>
  <si>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</si>
  <si>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</si>
  <si>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</si>
  <si>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</si>
  <si>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</si>
  <si>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</si>
  <si>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</si>
  <si>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</si>
  <si>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</si>
  <si>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</si>
  <si>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</si>
  <si>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</si>
  <si>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</si>
  <si>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</si>
  <si>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</si>
  <si>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</si>
  <si>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</si>
  <si>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</si>
  <si>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</si>
  <si>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</si>
  <si>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</si>
  <si>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</si>
  <si>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</si>
  <si>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</si>
  <si>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</si>
  <si>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</si>
  <si>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</si>
  <si>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</si>
  <si>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</si>
  <si>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</si>
  <si>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</si>
  <si>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</si>
  <si>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</si>
  <si>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</si>
  <si>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</si>
  <si>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</si>
  <si>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</si>
  <si>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</si>
  <si>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</si>
  <si>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</si>
  <si>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</si>
  <si>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</si>
  <si>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</si>
  <si>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</si>
  <si>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</si>
  <si>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</si>
  <si>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</si>
  <si>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</si>
  <si>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</si>
  <si>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</si>
  <si>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</si>
  <si>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</si>
  <si>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</si>
  <si>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</si>
  <si>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</si>
  <si>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</si>
  <si>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</si>
  <si>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</si>
  <si>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</si>
  <si>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</si>
  <si>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</si>
  <si>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</si>
  <si>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</si>
  <si>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</si>
  <si>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</si>
  <si>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</si>
  <si>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</si>
  <si>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</si>
  <si>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</si>
  <si>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</si>
  <si>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</si>
  <si>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</si>
  <si>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</si>
  <si>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</si>
  <si>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</si>
  <si>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</si>
  <si>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</si>
  <si>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</si>
  <si>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</si>
  <si>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</si>
  <si>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</si>
  <si>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</si>
  <si>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</si>
  <si>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</si>
  <si>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</si>
  <si>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</si>
  <si>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</si>
  <si>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</si>
  <si>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</si>
  <si>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</si>
  <si>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</si>
  <si>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</si>
  <si>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</si>
  <si>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</si>
  <si>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</si>
  <si>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</si>
  <si>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</si>
  <si>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</si>
  <si>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</si>
  <si>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</si>
  <si>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</si>
  <si>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</si>
  <si>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</si>
  <si>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</si>
  <si>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</si>
  <si>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</si>
  <si>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</si>
  <si>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</si>
  <si>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</si>
  <si>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</si>
  <si>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</si>
  <si>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</si>
  <si>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</si>
  <si>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</si>
  <si>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</si>
  <si>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</si>
  <si>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</si>
  <si>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</si>
  <si>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</si>
  <si>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</si>
  <si>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</si>
  <si>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</si>
  <si>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</si>
  <si>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</si>
  <si>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</si>
  <si>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</si>
  <si>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</si>
  <si>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</si>
  <si>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</si>
  <si>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</si>
  <si>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</si>
  <si>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</si>
  <si>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</si>
  <si>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</si>
  <si>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</si>
  <si>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</si>
  <si>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</si>
  <si>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</si>
  <si>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</si>
  <si>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</si>
  <si>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</si>
  <si>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</si>
  <si>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</si>
  <si>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</si>
  <si>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</si>
  <si>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</si>
  <si>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</si>
  <si>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</si>
  <si>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</si>
  <si>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</si>
  <si>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</si>
  <si>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</si>
  <si>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</si>
  <si>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</si>
  <si>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</si>
  <si>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</si>
  <si>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</si>
  <si>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</si>
  <si>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</si>
  <si>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</si>
  <si>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</si>
  <si>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</si>
  <si>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</si>
  <si>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</si>
  <si>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</si>
  <si>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</si>
  <si>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</si>
  <si>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</si>
  <si>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</si>
  <si>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</si>
  <si>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</si>
  <si>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</si>
  <si>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</si>
  <si>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</si>
  <si>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</si>
  <si>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</si>
  <si>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</si>
  <si>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</si>
  <si>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</si>
  <si>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</si>
  <si>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</si>
  <si>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</si>
  <si>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</si>
  <si>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</si>
  <si>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</si>
  <si>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</si>
  <si>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</si>
  <si>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</si>
  <si>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</si>
  <si>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</si>
  <si>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</si>
  <si>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</si>
  <si>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</si>
  <si>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</si>
  <si>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</si>
  <si>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</si>
  <si>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</si>
  <si>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</si>
  <si>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</si>
  <si>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</si>
  <si>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</si>
  <si>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</si>
  <si>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</si>
  <si>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</si>
  <si>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</si>
  <si>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</si>
  <si>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</si>
  <si>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</si>
  <si>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</si>
  <si>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</si>
  <si>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</si>
  <si>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</si>
  <si>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</si>
  <si>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</si>
  <si>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</si>
  <si>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</si>
  <si>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</si>
  <si>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</si>
  <si>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</si>
  <si>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</si>
  <si>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</si>
  <si>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</si>
  <si>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</si>
  <si>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</si>
  <si>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</si>
  <si>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</si>
  <si>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</si>
  <si>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</si>
  <si>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</si>
  <si>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</si>
  <si>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</si>
  <si>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</si>
  <si>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</si>
  <si>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</si>
  <si>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</si>
  <si>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</si>
  <si>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</si>
  <si>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</si>
  <si>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</si>
  <si>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</si>
  <si>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</si>
  <si>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</si>
  <si>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</si>
  <si>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</si>
  <si>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</si>
  <si>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</si>
  <si>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</si>
  <si>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</si>
  <si>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</si>
  <si>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</si>
  <si>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</si>
  <si>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</si>
  <si>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</si>
  <si>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</si>
  <si>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</si>
  <si>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</si>
  <si>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</si>
  <si>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</si>
  <si>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</si>
  <si>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</si>
  <si>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</si>
  <si>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</si>
  <si>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</si>
  <si>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</si>
  <si>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</si>
  <si>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</si>
  <si>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</si>
  <si>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</si>
  <si>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</si>
  <si>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</si>
  <si>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</si>
  <si>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</si>
  <si>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</si>
  <si>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</si>
  <si>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</si>
  <si>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</si>
  <si>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</si>
  <si>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</si>
  <si>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</si>
  <si>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</si>
  <si>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</si>
  <si>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</si>
  <si>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</si>
  <si>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</si>
  <si>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</si>
  <si>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</si>
  <si>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</si>
  <si>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</si>
  <si>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</si>
  <si>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</si>
  <si>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</si>
  <si>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</si>
  <si>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</si>
  <si>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</si>
  <si>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</si>
  <si>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</si>
  <si>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</si>
  <si>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</si>
  <si>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</si>
  <si>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</si>
  <si>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</si>
  <si>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</si>
  <si>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</si>
  <si>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</si>
  <si>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</si>
  <si>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</si>
  <si>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</si>
  <si>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</si>
  <si>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</si>
  <si>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</si>
  <si>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</si>
  <si>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</si>
  <si>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</si>
  <si>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</si>
  <si>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</si>
  <si>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</si>
  <si>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</si>
  <si>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</si>
  <si>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</si>
  <si>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</si>
  <si>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</si>
  <si>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</si>
  <si>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</si>
  <si>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</si>
  <si>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</si>
  <si>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</si>
  <si>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</si>
  <si>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</si>
  <si>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</si>
  <si>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</si>
  <si>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</si>
  <si>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</si>
  <si>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</si>
  <si>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</si>
  <si>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</si>
  <si>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</si>
  <si>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</si>
  <si>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</si>
  <si>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</si>
  <si>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</si>
  <si>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</si>
  <si>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</si>
  <si>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</si>
  <si>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</si>
  <si>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</si>
  <si>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</si>
  <si>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</si>
  <si>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</si>
  <si>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</si>
  <si>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</si>
  <si>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</si>
  <si>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</si>
  <si>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</si>
  <si>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</si>
  <si>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</si>
  <si>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</si>
  <si>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</si>
  <si>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</si>
  <si>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</si>
  <si>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</si>
  <si>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</si>
  <si>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</si>
  <si>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</si>
  <si>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</si>
  <si>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</si>
  <si>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</si>
  <si>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</si>
  <si>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</si>
  <si>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</si>
  <si>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</si>
  <si>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</si>
  <si>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</si>
  <si>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</si>
  <si>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</si>
  <si>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</si>
  <si>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</si>
  <si>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</si>
  <si>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</si>
  <si>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</si>
  <si>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</si>
  <si>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</si>
  <si>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</si>
  <si>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</si>
  <si>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</si>
  <si>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</si>
  <si>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</si>
  <si>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</si>
  <si>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</si>
  <si>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</si>
  <si>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</si>
  <si>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</si>
  <si>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</si>
  <si>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</si>
  <si>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</si>
  <si>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</si>
  <si>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</si>
  <si>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</si>
  <si>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</si>
  <si>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</si>
  <si>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</si>
  <si>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</si>
  <si>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</si>
  <si>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</si>
  <si>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</si>
  <si>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</si>
  <si>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</si>
  <si>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</si>
  <si>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</si>
  <si>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</si>
  <si>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</si>
  <si>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</si>
  <si>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</si>
  <si>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</si>
  <si>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</si>
  <si>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</si>
  <si>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</si>
  <si>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</si>
  <si>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</si>
  <si>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</si>
  <si>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</si>
  <si>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</si>
  <si>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</si>
  <si>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</si>
  <si>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</si>
  <si>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</si>
  <si>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</si>
  <si>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</si>
  <si>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</si>
  <si>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</si>
  <si>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</si>
  <si>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</si>
  <si>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</si>
  <si>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</si>
  <si>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</si>
  <si>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</si>
  <si>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</si>
  <si>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</si>
  <si>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</si>
  <si>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</si>
  <si>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</si>
  <si>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</si>
  <si>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</si>
  <si>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</si>
  <si>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</si>
  <si>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</si>
  <si>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</si>
  <si>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</si>
  <si>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</si>
  <si>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</si>
  <si>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</si>
  <si>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</si>
  <si>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</si>
  <si>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</si>
  <si>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</si>
  <si>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</si>
  <si>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</si>
  <si>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</si>
  <si>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</si>
  <si>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</si>
  <si>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</si>
  <si>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</si>
  <si>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</si>
  <si>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</si>
  <si>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</si>
  <si>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</si>
  <si>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</si>
  <si>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</si>
  <si>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</si>
  <si>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</si>
  <si>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</si>
  <si>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</si>
  <si>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</si>
  <si>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</si>
  <si>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</si>
  <si>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</si>
  <si>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</si>
  <si>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</si>
  <si>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</si>
  <si>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</si>
  <si>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</si>
  <si>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</si>
  <si>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</si>
  <si>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</si>
  <si>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</si>
  <si>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</si>
  <si>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</si>
  <si>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</si>
  <si>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</si>
  <si>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</si>
  <si>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</si>
  <si>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</si>
  <si>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</si>
  <si>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</si>
  <si>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</si>
  <si>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</si>
  <si>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</si>
  <si>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</si>
  <si>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</si>
  <si>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</si>
  <si>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</si>
  <si>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</si>
  <si>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</si>
  <si>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</si>
  <si>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</si>
  <si>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</si>
  <si>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</si>
  <si>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</si>
  <si>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</si>
  <si>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</si>
  <si>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</si>
  <si>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</si>
  <si>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</si>
  <si>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</si>
  <si>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</si>
  <si>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</si>
  <si>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</si>
  <si>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</si>
  <si>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</si>
  <si>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</si>
  <si>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</si>
  <si>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</si>
  <si>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</si>
  <si>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</si>
  <si>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</si>
  <si>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</si>
  <si>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</si>
  <si>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</si>
  <si>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</si>
  <si>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</si>
  <si>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</si>
  <si>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</si>
  <si>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</si>
  <si>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</si>
  <si>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</si>
  <si>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</si>
  <si>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</si>
  <si>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</si>
  <si>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</si>
  <si>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</si>
  <si>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</si>
  <si>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</si>
  <si>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</si>
  <si>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</si>
  <si>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</si>
  <si>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</si>
  <si>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</si>
  <si>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</si>
  <si>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</si>
  <si>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</si>
  <si>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</si>
  <si>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</si>
  <si>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</si>
  <si>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</si>
  <si>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</si>
  <si>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</si>
  <si>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</si>
  <si>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</si>
  <si>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</si>
  <si>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</si>
  <si>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</si>
  <si>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</si>
  <si>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</si>
  <si>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</si>
  <si>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</si>
  <si>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</si>
  <si>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</si>
  <si>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</si>
  <si>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</si>
  <si>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</si>
  <si>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</si>
  <si>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</si>
  <si>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</si>
  <si>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</si>
  <si>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</si>
  <si>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</si>
  <si>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</si>
  <si>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</si>
  <si>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</si>
  <si>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</si>
  <si>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</si>
  <si>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</si>
  <si>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</si>
  <si>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</si>
  <si>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</si>
  <si>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</si>
  <si>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</si>
  <si>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</si>
  <si>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</si>
  <si>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</si>
  <si>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</si>
  <si>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</si>
  <si>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</si>
  <si>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</si>
  <si>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</si>
  <si>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</si>
  <si>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</si>
  <si>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</si>
  <si>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</si>
  <si>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</si>
  <si>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</si>
  <si>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</si>
  <si>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</si>
  <si>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</si>
  <si>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</si>
  <si>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</si>
  <si>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</si>
  <si>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</si>
  <si>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</si>
  <si>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</si>
  <si>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</si>
  <si>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</si>
  <si>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</si>
  <si>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</si>
  <si>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</si>
  <si>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</si>
  <si>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</si>
  <si>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</si>
  <si>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</si>
  <si>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</si>
  <si>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</si>
  <si>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</si>
  <si>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</si>
  <si>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</si>
  <si>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</si>
  <si>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</si>
  <si>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</si>
  <si>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</si>
  <si>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</si>
  <si>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</si>
  <si>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</si>
  <si>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</si>
  <si>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</si>
  <si>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</si>
  <si>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</si>
  <si>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</si>
  <si>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</si>
  <si>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</si>
  <si>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</si>
  <si>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</si>
  <si>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</si>
  <si>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</si>
  <si>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</si>
  <si>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</si>
  <si>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</si>
  <si>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</si>
  <si>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</si>
  <si>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</si>
  <si>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</si>
  <si>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</si>
  <si>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</si>
  <si>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</si>
  <si>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</si>
  <si>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</si>
  <si>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</si>
  <si>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</si>
  <si>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</si>
  <si>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</si>
  <si>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</si>
  <si>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</si>
  <si>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</si>
  <si>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</si>
  <si>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</si>
  <si>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</si>
  <si>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</si>
  <si>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</si>
  <si>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</si>
  <si>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</si>
  <si>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</si>
  <si>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</si>
  <si>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</si>
  <si>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</si>
  <si>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</si>
  <si>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</si>
  <si>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</si>
  <si>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</si>
  <si>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</si>
  <si>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</si>
  <si>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</si>
  <si>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</si>
  <si>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</si>
  <si>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</si>
  <si>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</si>
  <si>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</si>
  <si>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</si>
  <si>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</si>
  <si>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</si>
  <si>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</si>
  <si>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</si>
  <si>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</si>
  <si>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</si>
  <si>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</si>
  <si>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</si>
  <si>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</si>
  <si>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</si>
  <si>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</si>
  <si>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</si>
  <si>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</si>
  <si>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</si>
  <si>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</si>
  <si>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</si>
  <si>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</si>
  <si>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</si>
  <si>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</si>
  <si>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</si>
  <si>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</si>
  <si>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</si>
  <si>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</si>
  <si>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</si>
  <si>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</si>
  <si>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</si>
  <si>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</si>
  <si>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</si>
  <si>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</si>
  <si>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</si>
  <si>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</si>
  <si>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</si>
  <si>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</si>
  <si>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</si>
  <si>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</si>
  <si>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</si>
  <si>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</si>
  <si>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</si>
  <si>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</si>
  <si>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</si>
  <si>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</si>
  <si>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</si>
  <si>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</si>
  <si>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</si>
  <si>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</si>
  <si>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</si>
  <si>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</si>
  <si>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</si>
  <si>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</si>
  <si>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</si>
  <si>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</si>
  <si>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</si>
  <si>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</si>
  <si>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</si>
  <si>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</si>
  <si>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</si>
  <si>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</si>
  <si>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</si>
  <si>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</si>
  <si>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</si>
  <si>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</si>
  <si>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</si>
  <si>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</si>
  <si>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</si>
  <si>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</si>
  <si>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</si>
  <si>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</si>
  <si>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</si>
  <si>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</si>
  <si>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</si>
  <si>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</si>
  <si>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</si>
  <si>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</si>
  <si>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</si>
  <si>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</si>
  <si>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</si>
  <si>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</si>
  <si>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</si>
  <si>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</si>
  <si>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</si>
  <si>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</si>
  <si>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</si>
  <si>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</si>
  <si>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</si>
  <si>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</si>
  <si>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</si>
  <si>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</si>
  <si>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</si>
  <si>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</si>
  <si>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</si>
  <si>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</si>
  <si>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</si>
  <si>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</si>
  <si>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</si>
  <si>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</si>
  <si>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</si>
  <si>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</si>
  <si>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</si>
  <si>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</si>
  <si>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</si>
  <si>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</si>
  <si>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</si>
  <si>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</si>
  <si>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</si>
  <si>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</si>
  <si>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</si>
  <si>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</si>
  <si>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</si>
  <si>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</si>
  <si>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</si>
  <si>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</si>
  <si>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</si>
  <si>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</si>
  <si>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</si>
  <si>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</si>
  <si>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</si>
  <si>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</si>
  <si>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</si>
  <si>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</si>
  <si>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</si>
  <si>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</si>
  <si>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</si>
  <si>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</si>
  <si>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</si>
  <si>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</si>
  <si>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</si>
  <si>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</si>
  <si>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</si>
  <si>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</si>
  <si>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</si>
  <si>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</si>
  <si>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</si>
  <si>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</si>
  <si>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</si>
  <si>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</si>
  <si>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</si>
  <si>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</si>
  <si>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</si>
  <si>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</si>
  <si>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</si>
  <si>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</si>
  <si>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</si>
  <si>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</si>
  <si>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</si>
  <si>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</si>
  <si>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</si>
  <si>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</si>
  <si>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</si>
  <si>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</si>
  <si>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</si>
  <si>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</si>
  <si>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</si>
  <si>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</si>
  <si>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</si>
  <si>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</si>
  <si>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</si>
  <si>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</si>
  <si>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</si>
  <si>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</si>
  <si>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</si>
  <si>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</si>
  <si>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</si>
  <si>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</si>
  <si>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</si>
  <si>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</si>
  <si>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</si>
  <si>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</si>
  <si>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</si>
  <si>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</si>
  <si>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</si>
  <si>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</si>
  <si>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</si>
  <si>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</si>
  <si>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</si>
  <si>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</si>
  <si>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</si>
  <si>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</si>
  <si>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</si>
  <si>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</si>
  <si>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</si>
  <si>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</si>
  <si>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</si>
  <si>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</si>
  <si>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</si>
  <si>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</si>
  <si>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</si>
  <si>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</si>
  <si>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</si>
  <si>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</si>
  <si>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</si>
  <si>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</si>
  <si>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</si>
  <si>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</si>
  <si>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</si>
  <si>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</si>
  <si>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</si>
  <si>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</si>
  <si>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</si>
  <si>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</si>
  <si>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</si>
  <si>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</si>
  <si>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</si>
  <si>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</si>
  <si>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</si>
  <si>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</si>
  <si>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</si>
  <si>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</si>
  <si>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</si>
  <si>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</si>
  <si>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</si>
  <si>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</si>
  <si>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</si>
  <si>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</si>
  <si>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</si>
  <si>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</si>
  <si>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</si>
  <si>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</si>
  <si>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</si>
  <si>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</si>
  <si>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</si>
  <si>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</si>
  <si>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</si>
  <si>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</si>
  <si>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</si>
  <si>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</si>
  <si>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</si>
  <si>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</si>
  <si>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</si>
  <si>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</si>
  <si>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</si>
  <si>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</si>
  <si>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</si>
  <si>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</si>
  <si>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</si>
  <si>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</si>
  <si>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</si>
  <si>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</si>
  <si>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</si>
  <si>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</si>
  <si>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</si>
  <si>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</si>
  <si>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</si>
  <si>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</si>
  <si>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</si>
  <si>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</si>
  <si>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</si>
  <si>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</si>
  <si>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</si>
  <si>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</si>
  <si>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</si>
  <si>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</si>
  <si>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</si>
  <si>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</si>
  <si>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</si>
  <si>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</si>
  <si>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</si>
  <si>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</si>
  <si>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</si>
  <si>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</si>
  <si>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</si>
  <si>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</si>
  <si>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</si>
  <si>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</si>
  <si>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</si>
  <si>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</si>
  <si>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</si>
  <si>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</si>
  <si>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</si>
  <si>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</si>
  <si>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</si>
  <si>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</si>
  <si>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</si>
  <si>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</si>
  <si>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</si>
  <si>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</si>
  <si>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</si>
  <si>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</si>
  <si>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</si>
  <si>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</si>
  <si>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</si>
  <si>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</si>
  <si>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</si>
  <si>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</si>
  <si>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</si>
  <si>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</si>
  <si>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</si>
  <si>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</si>
  <si>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</si>
  <si>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</si>
  <si>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</si>
  <si>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</si>
  <si>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</si>
  <si>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</si>
  <si>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</si>
  <si>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</si>
  <si>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</si>
  <si>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</si>
  <si>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</si>
  <si>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</si>
  <si>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</si>
  <si>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</si>
  <si>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</si>
  <si>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</si>
  <si>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</si>
  <si>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</si>
  <si>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</si>
  <si>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</si>
  <si>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</si>
  <si>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</si>
  <si>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</si>
  <si>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</si>
  <si>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</si>
  <si>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</si>
  <si>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</si>
  <si>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</si>
  <si>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</si>
  <si>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</si>
  <si>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</si>
  <si>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</si>
  <si>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</si>
  <si>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</si>
  <si>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</si>
  <si>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</si>
  <si>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</si>
  <si>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</si>
  <si>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</si>
  <si>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</si>
  <si>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</si>
  <si>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</si>
  <si>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</si>
  <si>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</si>
  <si>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</si>
  <si>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</si>
  <si>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</si>
  <si>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</si>
  <si>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</si>
  <si>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</si>
  <si>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</si>
  <si>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</si>
  <si>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</si>
  <si>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</si>
  <si>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</si>
  <si>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</si>
  <si>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</si>
  <si>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</si>
  <si>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</si>
  <si>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</si>
  <si>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</si>
  <si>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</si>
  <si>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</si>
  <si>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</si>
  <si>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</si>
  <si>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</si>
  <si>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</si>
  <si>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</si>
  <si>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</si>
  <si>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</si>
  <si>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</si>
  <si>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</si>
  <si>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</si>
  <si>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</si>
  <si>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</si>
  <si>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</si>
  <si>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</si>
  <si>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</si>
  <si>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</si>
  <si>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</si>
  <si>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</si>
  <si>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</si>
  <si>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</si>
  <si>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</si>
  <si>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</si>
  <si>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</si>
  <si>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</si>
  <si>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</si>
  <si>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</si>
  <si>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</si>
  <si>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</si>
  <si>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</si>
  <si>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</si>
  <si>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</si>
  <si>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</si>
  <si>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</si>
  <si>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</si>
  <si>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</si>
  <si>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</si>
  <si>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</si>
  <si>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</si>
  <si>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</si>
  <si>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</si>
  <si>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</si>
  <si>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</si>
  <si>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</si>
  <si>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</si>
  <si>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</si>
  <si>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</si>
  <si>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</si>
  <si>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</si>
  <si>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</si>
  <si>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</si>
  <si>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</si>
  <si>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</si>
  <si>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</si>
  <si>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</si>
  <si>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</si>
  <si>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</si>
  <si>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</si>
  <si>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</si>
  <si>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</si>
  <si>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</si>
  <si>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</si>
  <si>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</si>
  <si>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</si>
  <si>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</si>
  <si>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</si>
  <si>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</si>
  <si>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</si>
  <si>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</si>
  <si>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</si>
  <si>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</si>
  <si>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</si>
  <si>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</si>
  <si>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</si>
  <si>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</si>
  <si>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</si>
  <si>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</si>
  <si>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</si>
  <si>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</si>
  <si>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</si>
  <si>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</si>
  <si>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</si>
  <si>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</si>
  <si>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</si>
  <si>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</si>
  <si>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</si>
  <si>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</si>
  <si>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</si>
  <si>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</si>
  <si>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</si>
  <si>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</si>
  <si>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</si>
  <si>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</si>
  <si>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</si>
  <si>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</si>
  <si>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</si>
  <si>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</si>
  <si>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</si>
  <si>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</si>
  <si>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</si>
  <si>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</si>
  <si>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</si>
  <si>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</si>
  <si>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</si>
  <si>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</si>
  <si>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</si>
  <si>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</si>
  <si>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</si>
  <si>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</si>
  <si>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</si>
  <si>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</si>
  <si>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</si>
  <si>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</si>
  <si>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</si>
  <si>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</si>
  <si>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</si>
  <si>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</si>
  <si>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</si>
  <si>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</si>
  <si>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</si>
  <si>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</si>
  <si>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</si>
  <si>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</si>
  <si>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</si>
  <si>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</si>
  <si>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</si>
  <si>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</si>
  <si>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</si>
  <si>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</si>
  <si>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</si>
  <si>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</si>
  <si>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</si>
  <si>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</si>
  <si>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</si>
  <si>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</si>
  <si>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</si>
  <si>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</si>
  <si>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</si>
  <si>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</si>
  <si>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</si>
  <si>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</si>
  <si>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</si>
  <si>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</si>
  <si>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</si>
  <si>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</si>
  <si>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</si>
  <si>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</si>
  <si>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</si>
  <si>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</si>
  <si>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</si>
  <si>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</si>
  <si>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</si>
  <si>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</si>
  <si>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</si>
  <si>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</si>
  <si>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</si>
  <si>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</si>
  <si>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</si>
  <si>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</si>
  <si>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</si>
  <si>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</si>
  <si>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</si>
  <si>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</si>
  <si>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</si>
  <si>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</si>
  <si>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</si>
  <si>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</si>
  <si>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</si>
  <si>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</si>
  <si>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</si>
  <si>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</si>
  <si>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</si>
  <si>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</si>
  <si>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</si>
  <si>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</si>
  <si>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</si>
  <si>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</si>
  <si>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</si>
  <si>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</si>
  <si>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</si>
  <si>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</si>
  <si>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</si>
  <si>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</si>
  <si>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</si>
  <si>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</si>
  <si>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</si>
  <si>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</si>
  <si>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</si>
  <si>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</si>
  <si>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</si>
  <si>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</si>
  <si>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</si>
  <si>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</si>
  <si>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</si>
  <si>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</si>
  <si>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</si>
  <si>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</si>
  <si>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</si>
  <si>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</si>
  <si>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</si>
  <si>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</si>
  <si>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</si>
  <si>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</si>
  <si>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</si>
  <si>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</si>
  <si>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</si>
  <si>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</si>
  <si>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</si>
  <si>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</si>
  <si>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</si>
  <si>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</si>
  <si>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</si>
  <si>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</si>
  <si>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</si>
  <si>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</si>
  <si>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</si>
  <si>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</si>
  <si>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</si>
  <si>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</si>
  <si>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</si>
  <si>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</si>
  <si>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</si>
  <si>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</si>
  <si>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</si>
  <si>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</si>
  <si>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</si>
  <si>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</si>
  <si>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</si>
  <si>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</si>
  <si>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</si>
  <si>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</si>
  <si>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</si>
  <si>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</si>
  <si>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</si>
  <si>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</si>
  <si>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</si>
  <si>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</si>
  <si>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</si>
  <si>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</si>
  <si>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</si>
  <si>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</si>
  <si>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</si>
  <si>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</si>
  <si>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</si>
  <si>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</si>
  <si>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</si>
  <si>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</si>
  <si>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</si>
  <si>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</si>
  <si>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</si>
  <si>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</si>
  <si>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</si>
  <si>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</si>
  <si>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</si>
  <si>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</si>
  <si>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</si>
  <si>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</si>
  <si>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</si>
  <si>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</si>
  <si>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</si>
  <si>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</si>
  <si>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</si>
  <si>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</si>
  <si>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</si>
  <si>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</si>
  <si>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</si>
  <si>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</si>
  <si>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</si>
  <si>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</si>
  <si>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</si>
  <si>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</si>
  <si>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</si>
  <si>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</si>
  <si>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</si>
  <si>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</si>
  <si>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</si>
  <si>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</si>
  <si>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</si>
  <si>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</si>
  <si>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</si>
  <si>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</si>
  <si>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</si>
  <si>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</si>
  <si>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</si>
  <si>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</si>
  <si>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</si>
  <si>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</si>
  <si>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</si>
  <si>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</si>
  <si>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</si>
  <si>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</si>
  <si>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</si>
  <si>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</si>
  <si>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</si>
  <si>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</si>
  <si>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</si>
  <si>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</si>
  <si>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</si>
  <si>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</si>
  <si>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</si>
  <si>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</si>
  <si>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</si>
  <si>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</si>
  <si>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</si>
  <si>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</si>
  <si>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</si>
  <si>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</si>
  <si>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</si>
  <si>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</si>
  <si>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</si>
  <si>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</si>
  <si>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</si>
  <si>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</si>
  <si>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</si>
  <si>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</si>
  <si>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</si>
  <si>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</si>
  <si>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</si>
  <si>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</si>
  <si>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</si>
  <si>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</si>
  <si>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</si>
  <si>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</si>
  <si>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</si>
  <si>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</si>
  <si>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</si>
  <si>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</si>
  <si>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</si>
  <si>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</si>
  <si>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</si>
  <si>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</si>
  <si>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</si>
  <si>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</si>
  <si>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</si>
  <si>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</si>
  <si>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</si>
  <si>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</si>
  <si>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</si>
  <si>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</si>
  <si>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</si>
  <si>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</si>
  <si>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</si>
  <si>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</si>
  <si>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</si>
  <si>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</si>
  <si>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</si>
  <si>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</si>
  <si>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</si>
  <si>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</si>
  <si>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</si>
  <si>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</si>
  <si>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</si>
  <si>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</si>
  <si>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</si>
  <si>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</si>
  <si>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</si>
  <si>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</si>
  <si>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</si>
  <si>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</si>
  <si>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</si>
  <si>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</si>
  <si>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</si>
  <si>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</si>
  <si>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</si>
  <si>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</si>
  <si>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</si>
  <si>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</si>
  <si>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</si>
  <si>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</si>
  <si>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</si>
  <si>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</si>
  <si>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</si>
  <si>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</si>
  <si>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</si>
  <si>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</si>
  <si>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</si>
  <si>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</si>
  <si>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</si>
  <si>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</si>
  <si>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</si>
  <si>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</si>
  <si>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</si>
  <si>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</si>
  <si>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</si>
  <si>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</si>
  <si>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</si>
  <si>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</si>
  <si>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</si>
  <si>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</si>
  <si>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</si>
  <si>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</si>
  <si>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</si>
  <si>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</si>
  <si>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</si>
  <si>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</si>
  <si>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</si>
  <si>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</si>
  <si>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</si>
  <si>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</si>
  <si>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</si>
  <si>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</si>
  <si>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</si>
  <si>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</si>
  <si>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</si>
  <si>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</si>
  <si>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</si>
  <si>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</si>
  <si>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</si>
  <si>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</si>
  <si>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</si>
  <si>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</si>
  <si>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</si>
  <si>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</si>
  <si>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</si>
  <si>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</si>
  <si>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</si>
  <si>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</si>
  <si>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</si>
  <si>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</si>
  <si>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</si>
  <si>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</si>
  <si>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</si>
  <si>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</si>
  <si>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</si>
  <si>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</si>
  <si>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</si>
  <si>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</si>
  <si>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</si>
  <si>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</si>
  <si>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</si>
  <si>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</si>
  <si>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</si>
  <si>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</si>
  <si>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</si>
  <si>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</si>
  <si>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</si>
  <si>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</si>
  <si>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</si>
  <si>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</si>
  <si>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</si>
  <si>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</si>
  <si>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</si>
  <si>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</si>
  <si>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</si>
  <si>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</si>
  <si>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</si>
  <si>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</si>
  <si>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</si>
  <si>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</si>
  <si>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</si>
  <si>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</si>
  <si>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</si>
  <si>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</si>
  <si>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</si>
  <si>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</si>
  <si>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</si>
  <si>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</si>
  <si>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</si>
  <si>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</si>
  <si>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</si>
  <si>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</si>
  <si>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</si>
  <si>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</si>
  <si>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</si>
  <si>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</si>
  <si>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</si>
  <si>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</si>
  <si>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</si>
  <si>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</si>
  <si>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</si>
  <si>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</si>
  <si>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</si>
  <si>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</si>
  <si>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</si>
  <si>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</si>
  <si>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</si>
  <si>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</si>
  <si>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</si>
  <si>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</si>
  <si>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</si>
  <si>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</si>
  <si>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</si>
  <si>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</si>
  <si>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</si>
  <si>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</si>
  <si>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</si>
  <si>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</si>
  <si>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</si>
  <si>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</si>
  <si>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</si>
  <si>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</si>
  <si>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</si>
  <si>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</si>
  <si>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</si>
  <si>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</si>
  <si>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</si>
  <si>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</si>
  <si>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</si>
  <si>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</si>
  <si>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</si>
  <si>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</si>
  <si>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</si>
  <si>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</si>
  <si>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</si>
  <si>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</si>
  <si>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</si>
  <si>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</si>
  <si>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</si>
  <si>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</si>
  <si>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</si>
  <si>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</si>
  <si>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</si>
  <si>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</si>
  <si>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</si>
  <si>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</si>
  <si>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</si>
  <si>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</si>
  <si>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</si>
  <si>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</si>
  <si>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</si>
  <si>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</si>
  <si>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</si>
  <si>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</si>
  <si>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</si>
  <si>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</si>
  <si>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</si>
  <si>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</si>
  <si>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</si>
  <si>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</si>
  <si>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</si>
  <si>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</si>
  <si>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</si>
  <si>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</si>
  <si>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</si>
  <si>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</si>
  <si>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</si>
  <si>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</si>
  <si>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</si>
  <si>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</si>
  <si>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</si>
  <si>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</si>
  <si>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</si>
  <si>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</si>
  <si>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</si>
  <si>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</si>
  <si>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</si>
  <si>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</si>
  <si>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</si>
  <si>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</si>
  <si>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</si>
  <si>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</si>
  <si>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</si>
  <si>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</si>
  <si>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</si>
  <si>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</si>
  <si>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</si>
  <si>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</si>
  <si>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</si>
  <si>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</si>
  <si>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</si>
  <si>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</si>
  <si>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</si>
  <si>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</si>
  <si>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</si>
  <si>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</si>
  <si>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</si>
  <si>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</si>
  <si>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</si>
  <si>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</si>
  <si>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</si>
  <si>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</si>
  <si>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</si>
  <si>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</si>
  <si>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</si>
  <si>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</si>
  <si>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</si>
  <si>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</si>
  <si>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</si>
  <si>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</si>
  <si>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</si>
  <si>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</si>
  <si>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</si>
  <si>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</si>
  <si>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</si>
  <si>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</si>
  <si>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</si>
  <si>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</si>
  <si>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</si>
  <si>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</si>
  <si>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</si>
  <si>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</si>
  <si>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</si>
  <si>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</si>
  <si>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</si>
  <si>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</si>
  <si>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</si>
  <si>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</si>
  <si>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</si>
  <si>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</si>
  <si>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</si>
  <si>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</si>
  <si>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</si>
  <si>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</si>
  <si>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</si>
  <si>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</si>
  <si>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</si>
  <si>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</si>
  <si>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</si>
  <si>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</si>
  <si>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</si>
  <si>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</si>
  <si>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</si>
  <si>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</si>
  <si>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</si>
  <si>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</si>
  <si>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</si>
  <si>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</si>
  <si>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</si>
  <si>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</si>
  <si>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</si>
  <si>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</si>
  <si>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</si>
  <si>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</si>
  <si>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</si>
  <si>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</si>
  <si>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</si>
  <si>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</si>
  <si>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</si>
  <si>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</si>
  <si>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</si>
  <si>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</si>
  <si>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</si>
  <si>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</si>
  <si>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</si>
  <si>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</si>
  <si>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</si>
  <si>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</si>
  <si>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</si>
  <si>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</si>
  <si>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</si>
  <si>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</si>
  <si>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</si>
  <si>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</si>
  <si>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</si>
  <si>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</si>
  <si>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</si>
  <si>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</si>
  <si>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</si>
  <si>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</si>
  <si>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</si>
  <si>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</si>
  <si>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</si>
  <si>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</si>
  <si>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</si>
  <si>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</si>
  <si>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</si>
  <si>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</si>
  <si>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</si>
  <si>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</si>
  <si>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</si>
  <si>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</si>
  <si>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</si>
  <si>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</si>
  <si>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</si>
  <si>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</si>
  <si>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</si>
  <si>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</si>
  <si>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</si>
  <si>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</si>
  <si>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</si>
  <si>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</si>
  <si>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</si>
  <si>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</si>
  <si>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</si>
  <si>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</si>
  <si>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</si>
  <si>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</si>
  <si>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</si>
  <si>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</si>
  <si>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</si>
  <si>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</si>
  <si>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</si>
  <si>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</si>
  <si>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</si>
  <si>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</si>
  <si>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</si>
  <si>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</si>
  <si>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</si>
  <si>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</si>
  <si>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</si>
  <si>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</si>
  <si>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</si>
  <si>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</si>
  <si>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</si>
  <si>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</si>
  <si>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</si>
  <si>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</si>
  <si>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</si>
  <si>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</si>
  <si>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</si>
  <si>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</si>
  <si>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</si>
  <si>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</si>
  <si>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</si>
  <si>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</si>
  <si>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</si>
  <si>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</si>
  <si>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</si>
  <si>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</si>
  <si>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</si>
  <si>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</si>
  <si>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</si>
  <si>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</si>
  <si>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</si>
  <si>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</si>
  <si>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</si>
  <si>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</si>
  <si>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</si>
  <si>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</si>
  <si>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</si>
  <si>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</si>
  <si>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</si>
  <si>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</si>
  <si>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</si>
  <si>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</si>
  <si>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</si>
  <si>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</si>
  <si>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</si>
  <si>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</si>
  <si>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</si>
  <si>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</si>
  <si>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</si>
  <si>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</si>
  <si>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</si>
  <si>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</si>
  <si>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</si>
  <si>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</si>
  <si>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</si>
  <si>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</si>
  <si>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</si>
  <si>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</si>
  <si>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</si>
  <si>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</si>
  <si>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</si>
  <si>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</si>
  <si>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</si>
  <si>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</si>
  <si>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</si>
  <si>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</si>
  <si>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</si>
  <si>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</si>
  <si>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</si>
  <si>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</si>
  <si>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</si>
  <si>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</si>
  <si>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</si>
  <si>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</si>
  <si>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</si>
  <si>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</si>
  <si>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</si>
  <si>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</si>
  <si>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</si>
  <si>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</si>
  <si>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</si>
  <si>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</si>
  <si>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</si>
  <si>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</si>
  <si>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</si>
  <si>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</si>
  <si>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</si>
  <si>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</si>
  <si>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</si>
  <si>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</si>
  <si>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</si>
  <si>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</si>
  <si>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</si>
  <si>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</si>
  <si>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</si>
  <si>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</si>
  <si>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</si>
  <si>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</si>
  <si>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</si>
  <si>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</si>
  <si>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</si>
  <si>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</si>
  <si>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</si>
  <si>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</si>
  <si>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</si>
  <si>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</si>
  <si>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</si>
  <si>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</si>
  <si>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</si>
  <si>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</si>
  <si>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</si>
  <si>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</si>
  <si>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</si>
  <si>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</si>
  <si>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</si>
  <si>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</si>
  <si>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</si>
  <si>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</si>
  <si>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</si>
  <si>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</si>
  <si>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</si>
  <si>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</si>
  <si>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</si>
  <si>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</si>
  <si>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</si>
  <si>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</si>
  <si>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</si>
  <si>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</si>
  <si>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</si>
  <si>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</si>
  <si>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</si>
  <si>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</si>
  <si>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</si>
  <si>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</si>
  <si>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</si>
  <si>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</si>
  <si>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</si>
  <si>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</si>
  <si>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</si>
  <si>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</si>
  <si>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</si>
  <si>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</si>
  <si>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</si>
  <si>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</si>
  <si>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</si>
  <si>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</si>
  <si>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</si>
  <si>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</si>
  <si>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</si>
  <si>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</si>
  <si>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</si>
  <si>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</si>
  <si>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</si>
  <si>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</si>
  <si>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</si>
  <si>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</si>
  <si>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</si>
  <si>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</si>
  <si>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</si>
  <si>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</si>
  <si>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</si>
  <si>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</si>
  <si>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</si>
  <si>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</si>
  <si>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</si>
  <si>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</si>
  <si>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</si>
  <si>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</si>
  <si>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</si>
  <si>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</si>
  <si>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</si>
  <si>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</si>
  <si>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</si>
  <si>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</si>
  <si>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</si>
  <si>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</si>
  <si>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</si>
  <si>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</si>
  <si>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</si>
  <si>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</si>
  <si>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</si>
  <si>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</si>
  <si>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</si>
  <si>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</si>
  <si>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</si>
  <si>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</si>
  <si>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</si>
  <si>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</si>
  <si>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</si>
  <si>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</si>
  <si>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</si>
  <si>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</si>
  <si>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</si>
  <si>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</si>
  <si>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</si>
  <si>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</si>
  <si>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</si>
  <si>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</si>
  <si>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</si>
  <si>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</si>
  <si>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</si>
  <si>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</si>
  <si>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</si>
  <si>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</si>
  <si>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</si>
  <si>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</si>
  <si>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</si>
  <si>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</si>
  <si>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</si>
  <si>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</si>
  <si>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</si>
  <si>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</si>
  <si>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</si>
  <si>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</si>
  <si>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</si>
  <si>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</si>
  <si>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</si>
  <si>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</si>
  <si>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</si>
  <si>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</si>
  <si>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</si>
  <si>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</si>
  <si>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</si>
  <si>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</si>
  <si>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</si>
  <si>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</si>
  <si>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</si>
  <si>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</si>
  <si>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</si>
  <si>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</si>
  <si>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</si>
  <si>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</si>
  <si>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</si>
  <si>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</si>
  <si>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</si>
  <si>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</si>
  <si>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</si>
  <si>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</si>
  <si>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</si>
  <si>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</si>
  <si>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</si>
  <si>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</si>
  <si>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</si>
  <si>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</si>
  <si>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</si>
  <si>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</si>
  <si>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</si>
  <si>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</si>
  <si>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</si>
  <si>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</si>
  <si>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</si>
  <si>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</si>
  <si>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</si>
  <si>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</si>
  <si>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</si>
  <si>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</si>
  <si>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</si>
  <si>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</si>
  <si>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</si>
  <si>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</si>
  <si>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</si>
  <si>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</si>
  <si>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</si>
  <si>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</si>
  <si>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</si>
  <si>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</si>
  <si>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</si>
  <si>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</si>
  <si>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</si>
  <si>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</si>
  <si>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</si>
  <si>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</si>
  <si>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</si>
  <si>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</si>
  <si>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</si>
  <si>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</si>
  <si>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</si>
  <si>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</si>
  <si>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</si>
  <si>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</si>
  <si>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</si>
  <si>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</si>
  <si>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</si>
  <si>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</si>
  <si>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</si>
  <si>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</si>
  <si>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</si>
  <si>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</si>
  <si>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</si>
  <si>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</si>
  <si>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</si>
  <si>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</si>
  <si>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</si>
  <si>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</si>
  <si>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</si>
  <si>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</si>
  <si>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</si>
  <si>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</si>
  <si>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</si>
  <si>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</si>
  <si>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</si>
  <si>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</si>
  <si>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</si>
  <si>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</si>
  <si>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</si>
  <si>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</si>
  <si>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</si>
  <si>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</si>
  <si>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</si>
  <si>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</si>
  <si>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</si>
  <si>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</si>
  <si>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</si>
  <si>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</si>
  <si>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</si>
  <si>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</si>
  <si>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</si>
  <si>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</si>
  <si>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</si>
  <si>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</si>
  <si>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</si>
  <si>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</si>
  <si>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</si>
  <si>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</si>
  <si>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</si>
  <si>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</si>
  <si>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</si>
  <si>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</si>
  <si>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</si>
  <si>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</si>
  <si>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</si>
  <si>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</si>
  <si>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</si>
  <si>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</si>
  <si>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</si>
  <si>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</si>
  <si>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</si>
  <si>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</si>
  <si>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</si>
  <si>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</si>
  <si>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</si>
  <si>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</si>
  <si>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</si>
  <si>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</si>
  <si>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</si>
  <si>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</si>
  <si>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</si>
  <si>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</si>
  <si>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</si>
  <si>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</si>
  <si>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</si>
  <si>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</si>
  <si>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</si>
  <si>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</si>
  <si>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</si>
  <si>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</si>
  <si>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</si>
  <si>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</si>
  <si>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</si>
  <si>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</si>
  <si>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</si>
  <si>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</si>
  <si>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</si>
  <si>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</si>
  <si>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</si>
  <si>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</si>
  <si>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</si>
  <si>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</si>
  <si>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</si>
  <si>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</si>
  <si>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</si>
  <si>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</si>
  <si>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</si>
  <si>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</si>
  <si>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</si>
  <si>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</si>
  <si>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</si>
  <si>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</si>
  <si>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</si>
  <si>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</si>
  <si>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</si>
  <si>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</si>
  <si>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</si>
  <si>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</si>
  <si>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</si>
  <si>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</si>
  <si>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</si>
  <si>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</si>
  <si>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</si>
  <si>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</si>
  <si>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</si>
  <si>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</si>
  <si>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</si>
  <si>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</si>
  <si>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</si>
  <si>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</si>
  <si>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</si>
  <si>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</si>
  <si>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</si>
  <si>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</si>
  <si>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</si>
  <si>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</si>
  <si>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</si>
  <si>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</si>
  <si>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</si>
  <si>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</si>
  <si>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</si>
  <si>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</si>
  <si>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</si>
  <si>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</si>
  <si>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</si>
  <si>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</si>
  <si>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</si>
  <si>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</si>
  <si>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</si>
  <si>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</si>
  <si>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</si>
  <si>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</si>
  <si>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</si>
  <si>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</si>
  <si>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</si>
  <si>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</si>
  <si>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</si>
  <si>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</si>
  <si>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</si>
  <si>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</si>
  <si>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</si>
  <si>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</si>
  <si>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</si>
  <si>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</si>
  <si>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</si>
  <si>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</si>
  <si>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</si>
  <si>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</si>
  <si>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</si>
  <si>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</si>
  <si>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</si>
  <si>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</si>
  <si>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</si>
  <si>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</si>
  <si>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</si>
  <si>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</si>
  <si>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</si>
  <si>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</si>
  <si>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</si>
  <si>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</si>
  <si>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</si>
  <si>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</si>
  <si>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</si>
  <si>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</si>
  <si>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</si>
  <si>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</si>
  <si>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</si>
  <si>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</si>
  <si>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</si>
  <si>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</si>
  <si>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</si>
  <si>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</si>
  <si>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</si>
  <si>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</si>
  <si>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</si>
  <si>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</si>
  <si>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</si>
  <si>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</si>
  <si>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</si>
  <si>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</si>
  <si>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</si>
  <si>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</si>
  <si>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</si>
  <si>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</si>
  <si>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</si>
  <si>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</si>
  <si>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</si>
  <si>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</si>
  <si>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</si>
  <si>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</si>
  <si>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</si>
  <si>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</si>
  <si>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</si>
  <si>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</si>
  <si>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</si>
  <si>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</si>
  <si>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</si>
  <si>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</si>
  <si>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</si>
  <si>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</si>
  <si>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</si>
  <si>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</si>
  <si>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</si>
  <si>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</si>
  <si>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</si>
  <si>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</si>
  <si>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</si>
  <si>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</si>
  <si>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</si>
  <si>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</si>
  <si>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</si>
  <si>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</si>
  <si>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</si>
  <si>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</si>
  <si>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</si>
  <si>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</si>
  <si>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</si>
  <si>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</si>
  <si>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</si>
  <si>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</si>
  <si>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</si>
  <si>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</si>
  <si>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</si>
  <si>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</si>
  <si>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</si>
  <si>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</si>
  <si>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</si>
  <si>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</si>
  <si>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</si>
  <si>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</si>
  <si>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</si>
  <si>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</si>
  <si>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</si>
  <si>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</si>
  <si>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</si>
  <si>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</si>
  <si>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</si>
  <si>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</si>
  <si>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</si>
  <si>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</si>
  <si>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</si>
  <si>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</si>
  <si>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</si>
  <si>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</si>
  <si>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</si>
  <si>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</si>
  <si>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</si>
  <si>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</si>
  <si>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</si>
  <si>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</si>
  <si>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</si>
  <si>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</si>
  <si>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</si>
  <si>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</si>
  <si>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</si>
  <si>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</si>
  <si>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</si>
  <si>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</si>
  <si>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</si>
  <si>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</si>
  <si>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</si>
  <si>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</si>
  <si>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</si>
  <si>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</si>
  <si>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</si>
  <si>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</si>
  <si>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</si>
  <si>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</si>
  <si>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</si>
  <si>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</si>
  <si>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</si>
  <si>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</si>
  <si>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</si>
  <si>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</si>
  <si>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</si>
  <si>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</si>
  <si>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</si>
  <si>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</si>
  <si>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</si>
  <si>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</si>
  <si>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</si>
  <si>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</si>
  <si>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</si>
  <si>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</si>
  <si>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</si>
  <si>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</si>
  <si>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</si>
  <si>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</si>
  <si>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</si>
  <si>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</si>
  <si>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</si>
  <si>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</si>
  <si>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</si>
  <si>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</si>
  <si>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</si>
  <si>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</si>
  <si>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</si>
  <si>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</si>
  <si>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</si>
  <si>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</si>
  <si>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</si>
  <si>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</si>
  <si>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</si>
  <si>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</si>
  <si>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</si>
  <si>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</si>
  <si>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</si>
  <si>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</si>
  <si>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</si>
  <si>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</si>
  <si>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</si>
  <si>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</si>
  <si>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</si>
  <si>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</si>
  <si>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</si>
  <si>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</si>
  <si>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</si>
  <si>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</si>
  <si>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</si>
  <si>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</si>
  <si>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</si>
  <si>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</si>
  <si>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</si>
  <si>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</si>
  <si>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</si>
  <si>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</si>
  <si>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</si>
  <si>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</si>
  <si>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</si>
  <si>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</si>
  <si>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</si>
  <si>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</si>
  <si>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</si>
  <si>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</si>
  <si>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</si>
  <si>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</si>
  <si>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</si>
  <si>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</si>
  <si>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</si>
  <si>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</si>
  <si>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</si>
  <si>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</si>
  <si>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</si>
  <si>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</si>
  <si>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</si>
  <si>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</si>
  <si>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</si>
  <si>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</si>
  <si>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</si>
  <si>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</si>
  <si>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</si>
  <si>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</si>
  <si>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</si>
  <si>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</si>
  <si>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</si>
  <si>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</si>
  <si>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</si>
  <si>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</si>
  <si>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</si>
  <si>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</si>
  <si>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</si>
  <si>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</si>
  <si>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</si>
  <si>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</si>
  <si>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</si>
  <si>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</si>
  <si>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</si>
  <si>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</si>
  <si>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</si>
  <si>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</si>
  <si>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</si>
  <si>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</si>
  <si>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</si>
  <si>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</si>
  <si>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</si>
  <si>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</si>
  <si>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</si>
  <si>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</si>
  <si>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</si>
  <si>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</si>
  <si>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</si>
  <si>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</si>
  <si>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</si>
  <si>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</si>
  <si>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</si>
  <si>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</si>
  <si>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</si>
  <si>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</si>
  <si>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</si>
  <si>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</si>
  <si>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</si>
  <si>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</si>
  <si>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</si>
  <si>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</si>
  <si>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</si>
  <si>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</si>
  <si>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</si>
  <si>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</si>
  <si>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</si>
  <si>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</si>
  <si>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</si>
  <si>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</si>
  <si>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</si>
  <si>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</si>
  <si>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</si>
  <si>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</si>
  <si>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</si>
  <si>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</si>
  <si>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</si>
  <si>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</si>
  <si>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</si>
  <si>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</si>
  <si>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</si>
  <si>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</si>
  <si>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</si>
  <si>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</si>
  <si>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</si>
  <si>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</si>
  <si>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</si>
  <si>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</si>
  <si>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</si>
  <si>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</si>
  <si>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</si>
  <si>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</si>
  <si>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</si>
  <si>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</si>
  <si>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</si>
  <si>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</si>
  <si>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</si>
  <si>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</si>
  <si>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</si>
  <si>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</si>
  <si>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</si>
  <si>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</si>
  <si>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</si>
  <si>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</si>
  <si>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</si>
  <si>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</si>
  <si>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</si>
  <si>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</si>
  <si>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</si>
  <si>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</si>
  <si>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</si>
  <si>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</si>
  <si>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</si>
  <si>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</si>
  <si>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</si>
  <si>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</si>
  <si>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</si>
  <si>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</si>
  <si>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</si>
  <si>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</si>
  <si>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</si>
  <si>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</si>
  <si>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</si>
  <si>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</si>
  <si>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</si>
  <si>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</si>
  <si>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</si>
  <si>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</si>
  <si>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</si>
  <si>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</si>
  <si>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</si>
  <si>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</si>
  <si>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</si>
  <si>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</si>
  <si>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</si>
  <si>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</si>
  <si>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</si>
  <si>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</si>
  <si>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</si>
  <si>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</si>
  <si>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</si>
  <si>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</si>
  <si>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</si>
  <si>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</si>
  <si>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</si>
  <si>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</si>
  <si>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</si>
  <si>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</si>
  <si>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</si>
  <si>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</si>
  <si>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</si>
  <si>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</si>
  <si>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</si>
  <si>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</si>
  <si>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</si>
  <si>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</si>
  <si>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</si>
  <si>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</si>
  <si>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</si>
  <si>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</si>
  <si>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</si>
  <si>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</si>
  <si>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</si>
  <si>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</si>
  <si>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</si>
  <si>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</si>
  <si>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</si>
  <si>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</si>
  <si>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</si>
  <si>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</si>
  <si>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</si>
  <si>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</si>
  <si>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</si>
  <si>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</si>
  <si>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</si>
  <si>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</si>
  <si>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</si>
  <si>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</si>
  <si>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</si>
  <si>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</si>
  <si>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</si>
  <si>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</si>
  <si>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</si>
  <si>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</si>
  <si>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</si>
  <si>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</si>
  <si>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</si>
  <si>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</si>
  <si>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</si>
  <si>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</si>
  <si>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</si>
  <si>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</si>
  <si>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</si>
  <si>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</si>
  <si>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</si>
  <si>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</si>
  <si>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</si>
  <si>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</si>
  <si>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</si>
  <si>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</si>
  <si>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</si>
  <si>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</si>
  <si>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</si>
  <si>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</si>
  <si>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</si>
  <si>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</si>
  <si>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</si>
  <si>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</si>
  <si>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</si>
  <si>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</si>
  <si>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</si>
  <si>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</si>
  <si>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</si>
  <si>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</si>
  <si>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</si>
  <si>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</si>
  <si>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</si>
  <si>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</si>
  <si>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</si>
  <si>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</si>
  <si>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</si>
  <si>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</si>
  <si>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</si>
  <si>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</si>
  <si>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</si>
  <si>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</si>
  <si>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</si>
  <si>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</si>
  <si>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</si>
  <si>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</si>
  <si>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</si>
  <si>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</si>
  <si>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</si>
  <si>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</si>
  <si>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</si>
  <si>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</si>
  <si>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</si>
  <si>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</si>
  <si>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</si>
  <si>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</si>
  <si>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</si>
  <si>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</si>
  <si>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</si>
  <si>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</si>
  <si>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</si>
  <si>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</si>
  <si>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</si>
  <si>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</si>
  <si>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</si>
  <si>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</si>
  <si>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</si>
  <si>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</si>
  <si>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</si>
  <si>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</si>
  <si>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</si>
  <si>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</si>
  <si>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</si>
  <si>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</si>
  <si>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</si>
  <si>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</si>
  <si>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</si>
  <si>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</si>
  <si>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</si>
  <si>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</si>
  <si>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</si>
  <si>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</si>
  <si>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</si>
  <si>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</si>
  <si>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</si>
  <si>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</si>
  <si>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</si>
  <si>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</si>
  <si>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</si>
  <si>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</si>
  <si>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</si>
  <si>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</si>
  <si>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</si>
  <si>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</si>
  <si>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</si>
  <si>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</si>
  <si>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</si>
  <si>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</si>
  <si>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</si>
  <si>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</si>
  <si>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</si>
  <si>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</si>
  <si>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</si>
  <si>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</si>
  <si>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</si>
  <si>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</si>
  <si>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</si>
  <si>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</si>
  <si>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</si>
  <si>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</si>
  <si>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</si>
  <si>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</si>
  <si>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</si>
  <si>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</si>
  <si>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</si>
  <si>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</si>
  <si>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</si>
  <si>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</si>
  <si>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</si>
  <si>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</si>
  <si>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</si>
  <si>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</si>
  <si>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</si>
  <si>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</si>
  <si>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</si>
  <si>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</si>
  <si>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</si>
  <si>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</si>
  <si>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</si>
  <si>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</si>
  <si>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</si>
  <si>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</si>
  <si>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</si>
  <si>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</si>
  <si>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</si>
  <si>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</si>
  <si>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</si>
  <si>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</si>
  <si>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</si>
  <si>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</si>
  <si>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</si>
  <si>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</si>
  <si>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</si>
  <si>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</si>
  <si>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</si>
  <si>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</si>
  <si>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</si>
  <si>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</si>
  <si>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</si>
  <si>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</si>
  <si>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</si>
  <si>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</si>
  <si>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</si>
  <si>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</si>
  <si>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</si>
  <si>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</si>
  <si>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</si>
  <si>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</si>
  <si>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</si>
  <si>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</si>
  <si>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</si>
  <si>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</si>
  <si>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</si>
  <si>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</si>
  <si>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</si>
  <si>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</si>
  <si>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</si>
  <si>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</si>
  <si>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</si>
  <si>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</si>
  <si>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</si>
  <si>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</si>
  <si>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</si>
  <si>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</si>
  <si>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</si>
  <si>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</si>
  <si>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</si>
  <si>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</si>
  <si>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</si>
  <si>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</si>
  <si>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</si>
  <si>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</si>
  <si>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</si>
  <si>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</si>
  <si>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</si>
  <si>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</si>
  <si>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</si>
  <si>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</si>
  <si>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</si>
  <si>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</si>
  <si>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</si>
  <si>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</si>
  <si>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</si>
  <si>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</si>
  <si>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</si>
  <si>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</si>
  <si>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</si>
  <si>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</si>
  <si>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</si>
  <si>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</si>
  <si>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</si>
  <si>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</si>
  <si>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</si>
  <si>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</si>
  <si>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</si>
  <si>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</si>
  <si>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</si>
  <si>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</si>
  <si>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</si>
  <si>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</si>
  <si>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</si>
  <si>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</si>
  <si>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</si>
  <si>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</si>
  <si>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</si>
  <si>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</si>
  <si>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</si>
  <si>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</si>
  <si>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</si>
  <si>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</si>
  <si>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</si>
  <si>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</si>
  <si>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</si>
  <si>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</si>
  <si>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</si>
  <si>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</si>
  <si>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</si>
  <si>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</si>
  <si>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</si>
  <si>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</si>
  <si>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</si>
  <si>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</si>
  <si>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</si>
  <si>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</si>
  <si>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</si>
  <si>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</si>
  <si>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</si>
  <si>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</si>
  <si>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</si>
  <si>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</si>
  <si>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</si>
  <si>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</si>
  <si>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</si>
  <si>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</si>
  <si>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</si>
  <si>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</si>
  <si>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</si>
  <si>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</si>
  <si>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</si>
  <si>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</si>
  <si>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</si>
  <si>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</si>
  <si>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</si>
  <si>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</si>
  <si>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</si>
  <si>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</si>
  <si>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</si>
  <si>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</si>
  <si>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</si>
  <si>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</si>
  <si>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</si>
  <si>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</si>
  <si>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</si>
  <si>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</si>
  <si>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</si>
  <si>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</si>
  <si>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</si>
  <si>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</si>
  <si>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</si>
  <si>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</si>
  <si>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</si>
  <si>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</si>
  <si>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</si>
  <si>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</si>
  <si>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</si>
  <si>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</si>
  <si>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</si>
  <si>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</si>
  <si>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</si>
  <si>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</si>
  <si>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</si>
  <si>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</si>
  <si>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</si>
  <si>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</si>
  <si>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</si>
  <si>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</si>
  <si>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</si>
  <si>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</si>
  <si>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</si>
  <si>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</si>
  <si>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</si>
  <si>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</si>
  <si>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</si>
  <si>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</si>
  <si>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</si>
  <si>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</si>
  <si>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</si>
  <si>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</si>
  <si>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</si>
  <si>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</si>
  <si>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</si>
  <si>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</si>
  <si>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</si>
  <si>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</si>
  <si>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</si>
  <si>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</si>
  <si>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</si>
  <si>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</si>
  <si>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</si>
  <si>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</si>
  <si>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</si>
  <si>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</si>
  <si>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</si>
  <si>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</si>
  <si>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</si>
  <si>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</si>
  <si>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</si>
  <si>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</si>
  <si>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</si>
  <si>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</si>
  <si>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</si>
  <si>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</si>
  <si>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</si>
  <si>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</si>
  <si>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</si>
  <si>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</si>
  <si>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</si>
  <si>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</si>
  <si>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</si>
  <si>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</si>
  <si>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</si>
  <si>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</si>
  <si>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</si>
  <si>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</si>
  <si>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</si>
  <si>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</si>
  <si>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</si>
  <si>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</si>
  <si>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</si>
  <si>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</si>
  <si>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</si>
  <si>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</si>
  <si>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</si>
  <si>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</si>
  <si>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</si>
  <si>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</si>
  <si>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</si>
  <si>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</si>
  <si>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</si>
  <si>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</si>
  <si>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</si>
  <si>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</si>
  <si>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</si>
  <si>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</si>
  <si>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</si>
  <si>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</si>
  <si>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</si>
  <si>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</si>
  <si>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</si>
  <si>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</si>
  <si>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</si>
  <si>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</si>
  <si>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</si>
  <si>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</si>
  <si>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</si>
  <si>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</si>
  <si>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</si>
  <si>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</si>
  <si>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</si>
  <si>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</si>
  <si>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</si>
  <si>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</si>
  <si>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</si>
  <si>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</si>
  <si>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</si>
  <si>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</si>
  <si>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</si>
  <si>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</si>
  <si>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</si>
  <si>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</si>
  <si>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</si>
  <si>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</si>
  <si>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</si>
  <si>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</si>
  <si>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</si>
  <si>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</si>
  <si>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</si>
  <si>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</si>
  <si>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</si>
  <si>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</si>
  <si>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</si>
  <si>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</si>
  <si>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</si>
  <si>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</si>
  <si>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</si>
  <si>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</si>
  <si>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</si>
  <si>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</si>
  <si>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</si>
  <si>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</si>
  <si>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</si>
  <si>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</si>
  <si>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</si>
  <si>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</si>
  <si>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</si>
  <si>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</si>
  <si>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</si>
  <si>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</si>
  <si>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</si>
  <si>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</si>
  <si>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</si>
  <si>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</si>
  <si>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</si>
  <si>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</si>
  <si>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</si>
  <si>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</si>
  <si>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</si>
  <si>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</si>
  <si>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</si>
  <si>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</si>
  <si>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</si>
  <si>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</si>
  <si>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</si>
  <si>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</si>
  <si>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</si>
  <si>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</si>
  <si>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</si>
  <si>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</si>
  <si>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</si>
  <si>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</si>
  <si>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</si>
  <si>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</si>
  <si>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</si>
  <si>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</si>
  <si>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</si>
  <si>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</si>
  <si>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</si>
  <si>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</si>
  <si>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</si>
  <si>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</si>
  <si>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</si>
  <si>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</si>
  <si>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</si>
  <si>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</si>
  <si>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</si>
  <si>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</si>
  <si>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</si>
  <si>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</si>
  <si>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</si>
  <si>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</si>
  <si>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</si>
  <si>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</si>
  <si>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</si>
  <si>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</si>
  <si>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</si>
  <si>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</si>
  <si>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</si>
  <si>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</si>
  <si>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</si>
  <si>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</si>
  <si>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</si>
  <si>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</si>
  <si>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</si>
  <si>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</si>
  <si>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</si>
  <si>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</si>
  <si>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</si>
  <si>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</si>
  <si>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</si>
  <si>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</si>
  <si>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</si>
  <si>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</si>
  <si>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</si>
  <si>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</si>
  <si>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</si>
  <si>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</si>
  <si>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</si>
  <si>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</si>
  <si>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</si>
  <si>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</si>
  <si>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</si>
  <si>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</si>
  <si>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</si>
  <si>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</si>
  <si>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</si>
  <si>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</si>
  <si>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</si>
  <si>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</si>
  <si>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</si>
  <si>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</si>
  <si>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</si>
  <si>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</si>
  <si>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</si>
  <si>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</si>
  <si>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</si>
  <si>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</si>
  <si>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</si>
  <si>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</si>
  <si>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</si>
  <si>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</si>
  <si>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</si>
  <si>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</si>
  <si>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</si>
  <si>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</si>
  <si>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</si>
  <si>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</si>
  <si>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</si>
  <si>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</si>
  <si>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</si>
  <si>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</si>
  <si>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</si>
  <si>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</si>
  <si>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</si>
  <si>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</si>
  <si>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</si>
  <si>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</si>
  <si>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</si>
  <si>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</si>
  <si>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</si>
  <si>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</si>
  <si>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</si>
  <si>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</si>
  <si>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</si>
  <si>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</si>
  <si>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</si>
  <si>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</si>
  <si>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</si>
  <si>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</si>
  <si>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</si>
  <si>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</si>
  <si>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</si>
  <si>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</si>
  <si>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</si>
  <si>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</si>
  <si>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</si>
  <si>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</si>
  <si>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</si>
  <si>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</si>
  <si>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</si>
  <si>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</si>
  <si>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</si>
  <si>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</si>
  <si>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</si>
  <si>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</si>
  <si>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</si>
  <si>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</si>
  <si>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</si>
  <si>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</si>
  <si>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</si>
  <si>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</si>
  <si>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</si>
  <si>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</si>
  <si>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</si>
  <si>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</si>
  <si>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</si>
  <si>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</si>
  <si>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</si>
  <si>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</si>
  <si>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</si>
  <si>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</si>
  <si>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</si>
  <si>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</si>
  <si>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</si>
  <si>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</si>
  <si>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</si>
  <si>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</si>
  <si>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</si>
  <si>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</si>
  <si>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</si>
  <si>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</si>
  <si>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</si>
  <si>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</si>
  <si>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</si>
  <si>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</si>
  <si>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</si>
  <si>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</si>
  <si>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</si>
  <si>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</si>
  <si>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</si>
  <si>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</si>
  <si>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</si>
  <si>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</si>
  <si>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</si>
  <si>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</si>
  <si>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</si>
  <si>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</si>
  <si>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</si>
  <si>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</si>
  <si>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</si>
  <si>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</si>
  <si>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</si>
  <si>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</si>
  <si>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</si>
  <si>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</si>
  <si>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</si>
  <si>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</si>
  <si>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</si>
  <si>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</si>
  <si>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</si>
  <si>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</si>
  <si>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</si>
  <si>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</si>
  <si>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</si>
  <si>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</si>
  <si>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</si>
  <si>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</si>
  <si>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</si>
  <si>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</si>
  <si>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</si>
  <si>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</si>
  <si>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</si>
  <si>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</si>
  <si>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</si>
  <si>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</si>
  <si>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</si>
  <si>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</si>
  <si>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</si>
  <si>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</si>
  <si>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</si>
  <si>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</si>
  <si>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</si>
  <si>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</si>
  <si>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</si>
  <si>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</si>
  <si>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</si>
  <si>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</si>
  <si>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</si>
  <si>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</si>
  <si>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</si>
  <si>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</si>
  <si>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</si>
  <si>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</si>
  <si>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</si>
  <si>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</si>
  <si>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</si>
  <si>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</si>
  <si>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</si>
  <si>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</si>
  <si>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</si>
  <si>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</si>
  <si>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</si>
  <si>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</si>
  <si>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</si>
  <si>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</si>
  <si>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</si>
  <si>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</si>
  <si>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</si>
  <si>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</si>
  <si>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</si>
  <si>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</si>
  <si>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</si>
  <si>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</si>
  <si>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</si>
  <si>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</si>
  <si>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</si>
  <si>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</si>
  <si>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</si>
  <si>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</si>
  <si>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</si>
  <si>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</si>
  <si>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</si>
  <si>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</si>
  <si>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</si>
  <si>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</si>
  <si>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</si>
  <si>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</si>
  <si>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</si>
  <si>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</si>
  <si>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</si>
  <si>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</si>
  <si>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</si>
  <si>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</si>
  <si>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</si>
  <si>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</si>
  <si>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</si>
  <si>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</si>
  <si>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</si>
  <si>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</si>
  <si>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</si>
  <si>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</si>
  <si>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</si>
  <si>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</si>
  <si>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</si>
  <si>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</si>
  <si>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</si>
  <si>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</si>
  <si>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</si>
  <si>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</si>
  <si>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</si>
  <si>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</si>
  <si>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</si>
  <si>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</si>
  <si>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</si>
  <si>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</si>
  <si>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</si>
  <si>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</si>
  <si>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</si>
  <si>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</si>
  <si>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</si>
  <si>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</si>
  <si>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</si>
  <si>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</si>
  <si>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</si>
  <si>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</si>
  <si>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</si>
  <si>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</si>
  <si>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</si>
  <si>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</si>
  <si>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</si>
  <si>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</si>
  <si>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</si>
  <si>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</si>
  <si>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</si>
  <si>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</si>
  <si>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</si>
  <si>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</si>
  <si>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</si>
  <si>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</si>
  <si>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</si>
  <si>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</si>
  <si>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</si>
  <si>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</si>
  <si>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</si>
  <si>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</si>
  <si>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</si>
  <si>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</si>
  <si>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</si>
  <si>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</si>
  <si>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</si>
  <si>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</si>
  <si>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</si>
  <si>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</si>
  <si>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</si>
  <si>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</si>
  <si>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</si>
  <si>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</si>
  <si>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</si>
  <si>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</si>
  <si>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</si>
  <si>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</si>
  <si>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</si>
  <si>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</si>
  <si>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</si>
  <si>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</si>
  <si>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</si>
  <si>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</si>
  <si>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</si>
  <si>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</si>
  <si>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</si>
  <si>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</si>
  <si>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</si>
  <si>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</si>
  <si>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</si>
  <si>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</si>
  <si>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</si>
  <si>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</si>
  <si>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</si>
  <si>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</si>
  <si>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</si>
  <si>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</si>
  <si>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</si>
  <si>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</si>
  <si>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</si>
  <si>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</si>
  <si>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</si>
  <si>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</si>
  <si>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</si>
  <si>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</si>
  <si>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</si>
  <si>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</si>
  <si>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</si>
  <si>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</si>
  <si>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</si>
  <si>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</si>
  <si>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</si>
  <si>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</si>
  <si>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</si>
  <si>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</si>
  <si>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</si>
  <si>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</si>
  <si>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</si>
  <si>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</si>
  <si>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</si>
  <si>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</si>
  <si>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</si>
  <si>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</si>
  <si>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</si>
  <si>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</si>
  <si>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</si>
  <si>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</si>
  <si>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</si>
  <si>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</si>
  <si>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</si>
  <si>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</si>
  <si>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</si>
  <si>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</si>
  <si>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</si>
  <si>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</si>
  <si>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</si>
  <si>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</si>
  <si>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</si>
  <si>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</si>
  <si>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</si>
  <si>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</si>
  <si>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</si>
  <si>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</si>
  <si>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</si>
  <si>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</si>
  <si>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</si>
  <si>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</si>
  <si>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</si>
  <si>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</si>
  <si>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</si>
  <si>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</si>
  <si>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</si>
  <si>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</si>
  <si>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</si>
  <si>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</si>
  <si>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</si>
  <si>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</si>
  <si>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</si>
  <si>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</si>
  <si>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</si>
  <si>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</si>
  <si>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</si>
  <si>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</si>
  <si>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</si>
  <si>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</si>
  <si>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</si>
  <si>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</si>
  <si>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</si>
  <si>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</si>
  <si>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</si>
  <si>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</si>
  <si>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</si>
  <si>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</si>
  <si>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</si>
  <si>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</si>
  <si>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</si>
  <si>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</si>
  <si>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</si>
  <si>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</si>
  <si>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</si>
  <si>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</si>
  <si>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</si>
  <si>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</si>
  <si>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</si>
  <si>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</si>
  <si>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</si>
  <si>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</si>
  <si>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</si>
  <si>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</si>
  <si>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</si>
  <si>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</si>
  <si>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</si>
  <si>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</si>
  <si>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</si>
  <si>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</si>
  <si>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</si>
  <si>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</si>
  <si>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</si>
  <si>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</si>
  <si>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</si>
  <si>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</si>
  <si>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</si>
  <si>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</si>
  <si>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</si>
  <si>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</si>
  <si>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</si>
  <si>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</si>
  <si>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</si>
  <si>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</si>
  <si>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</si>
  <si>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</si>
  <si>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</si>
  <si>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</si>
  <si>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</si>
  <si>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</si>
  <si>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</si>
  <si>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</si>
  <si>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</si>
  <si>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</si>
  <si>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</si>
  <si>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</si>
  <si>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</si>
  <si>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</si>
  <si>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</si>
  <si>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</si>
  <si>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</si>
  <si>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</si>
  <si>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</si>
  <si>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</si>
  <si>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</si>
  <si>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</si>
  <si>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</si>
  <si>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</si>
  <si>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</si>
  <si>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</si>
  <si>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</si>
  <si>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</si>
  <si>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</si>
  <si>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</si>
  <si>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</si>
  <si>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</si>
  <si>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</si>
  <si>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</si>
  <si>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</si>
  <si>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</si>
  <si>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</si>
  <si>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</si>
  <si>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</si>
  <si>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</si>
  <si>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</si>
  <si>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</si>
  <si>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</si>
  <si>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</si>
  <si>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</si>
  <si>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</si>
  <si>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</si>
  <si>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</si>
  <si>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</si>
  <si>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</si>
  <si>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</si>
  <si>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</si>
  <si>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</si>
  <si>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</si>
  <si>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</si>
  <si>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</si>
  <si>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</si>
  <si>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</si>
  <si>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</si>
  <si>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</si>
  <si>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</si>
  <si>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</si>
  <si>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</si>
  <si>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</si>
  <si>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</si>
  <si>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</si>
  <si>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</si>
  <si>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</si>
  <si>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</si>
  <si>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</si>
  <si>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</si>
  <si>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</si>
  <si>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</si>
  <si>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</si>
  <si>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</si>
  <si>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</si>
  <si>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</si>
  <si>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</si>
  <si>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</si>
  <si>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</si>
  <si>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</si>
  <si>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</si>
  <si>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</si>
  <si>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</si>
  <si>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</si>
  <si>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</si>
  <si>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</si>
  <si>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</si>
  <si>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</si>
  <si>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</si>
  <si>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</si>
  <si>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</si>
  <si>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</si>
  <si>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</si>
  <si>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</si>
  <si>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</si>
  <si>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</si>
  <si>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</si>
  <si>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</si>
  <si>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</si>
  <si>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</si>
  <si>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</si>
  <si>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</si>
  <si>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</si>
  <si>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</si>
  <si>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</si>
  <si>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</si>
  <si>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</si>
  <si>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</si>
  <si>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</si>
  <si>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</si>
  <si>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</si>
  <si>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</si>
  <si>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</si>
  <si>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</si>
  <si>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</si>
  <si>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</si>
  <si>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</si>
  <si>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</si>
  <si>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</si>
  <si>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</si>
  <si>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</si>
  <si>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</si>
  <si>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</si>
  <si>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</si>
  <si>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</si>
  <si>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</si>
  <si>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</si>
  <si>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</si>
  <si>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</si>
  <si>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</si>
  <si>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</si>
  <si>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</si>
  <si>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</si>
  <si>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</si>
  <si>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</si>
  <si>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</si>
  <si>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</si>
  <si>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</si>
  <si>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</si>
  <si>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</si>
  <si>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</si>
  <si>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</si>
  <si>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</si>
  <si>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</si>
  <si>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</si>
  <si>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</si>
  <si>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</si>
  <si>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</si>
  <si>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</si>
  <si>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</si>
  <si>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</si>
  <si>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</si>
  <si>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</si>
  <si>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</si>
  <si>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</si>
  <si>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</si>
  <si>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</si>
  <si>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</si>
  <si>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</si>
  <si>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</si>
  <si>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</si>
  <si>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</si>
  <si>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</si>
  <si>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</si>
  <si>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</si>
  <si>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</si>
  <si>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</si>
  <si>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</si>
  <si>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</si>
  <si>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</si>
  <si>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</si>
  <si>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</si>
  <si>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</si>
  <si>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</si>
  <si>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</si>
  <si>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</si>
  <si>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</si>
  <si>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</si>
  <si>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</si>
  <si>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</si>
  <si>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</si>
  <si>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</si>
  <si>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</si>
  <si>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</si>
  <si>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</si>
  <si>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</si>
  <si>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</si>
  <si>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</si>
  <si>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</si>
  <si>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</si>
  <si>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</si>
  <si>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</si>
  <si>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</si>
  <si>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</si>
  <si>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</si>
  <si>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</si>
  <si>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</si>
  <si>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</si>
  <si>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</si>
  <si>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</si>
  <si>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</si>
  <si>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</si>
  <si>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</si>
  <si>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</si>
  <si>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</si>
  <si>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</si>
  <si>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</si>
  <si>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</si>
  <si>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</si>
  <si>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</si>
  <si>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</si>
  <si>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</si>
  <si>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</si>
  <si>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</si>
  <si>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</si>
  <si>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</si>
  <si>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</si>
  <si>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</si>
  <si>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</si>
  <si>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</si>
  <si>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</si>
  <si>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</si>
  <si>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</si>
  <si>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</si>
  <si>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</si>
  <si>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</si>
  <si>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</si>
  <si>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</si>
  <si>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</si>
  <si>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</si>
  <si>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</si>
  <si>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</si>
  <si>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</si>
  <si>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</si>
  <si>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</si>
  <si>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</si>
  <si>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</si>
  <si>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</si>
  <si>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</si>
  <si>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</si>
  <si>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</si>
  <si>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</si>
  <si>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</si>
  <si>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</si>
  <si>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</si>
  <si>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</si>
  <si>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</si>
  <si>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</si>
  <si>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</si>
  <si>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</si>
  <si>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</si>
  <si>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</si>
  <si>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</si>
  <si>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</si>
  <si>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</si>
  <si>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</si>
  <si>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</si>
  <si>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</si>
  <si>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</si>
  <si>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</si>
  <si>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</si>
  <si>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</si>
  <si>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</si>
  <si>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</si>
  <si>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</si>
  <si>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</si>
  <si>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</si>
  <si>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</si>
  <si>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</si>
  <si>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</si>
  <si>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</si>
  <si>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</si>
  <si>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</si>
  <si>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</si>
  <si>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</si>
  <si>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</si>
  <si>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</si>
  <si>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</si>
  <si>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</si>
  <si>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</si>
  <si>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</si>
  <si>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</si>
  <si>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</si>
  <si>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</si>
  <si>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</si>
  <si>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</si>
  <si>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</si>
  <si>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</si>
  <si>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</si>
  <si>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</si>
  <si>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</si>
  <si>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</si>
  <si>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</si>
  <si>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</si>
  <si>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</si>
  <si>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</si>
  <si>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</si>
  <si>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</si>
  <si>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</si>
  <si>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</si>
  <si>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</si>
  <si>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</si>
  <si>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</si>
  <si>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</si>
  <si>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</si>
  <si>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</si>
  <si>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</si>
  <si>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</si>
  <si>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</si>
  <si>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</si>
  <si>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</si>
  <si>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</si>
  <si>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</si>
  <si>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</si>
  <si>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</si>
  <si>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</si>
  <si>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</si>
  <si>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</si>
  <si>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</si>
  <si>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</si>
  <si>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</si>
  <si>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</si>
  <si>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</si>
  <si>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</si>
  <si>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</si>
  <si>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</si>
  <si>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</si>
  <si>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</si>
  <si>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</si>
  <si>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</si>
  <si>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</si>
  <si>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</si>
  <si>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</si>
  <si>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</si>
  <si>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</si>
  <si>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</si>
  <si>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</si>
  <si>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</si>
  <si>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</si>
  <si>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</si>
  <si>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</si>
  <si>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</si>
  <si>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</si>
  <si>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</si>
  <si>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</si>
  <si>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</si>
  <si>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</si>
  <si>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</si>
  <si>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</si>
  <si>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</si>
  <si>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</si>
  <si>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</si>
  <si>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</si>
  <si>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</si>
  <si>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</si>
  <si>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</si>
  <si>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</si>
  <si>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</si>
  <si>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</si>
  <si>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</si>
  <si>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</si>
  <si>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</si>
  <si>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</si>
  <si>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</si>
  <si>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</si>
  <si>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</si>
  <si>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</si>
  <si>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</si>
  <si>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</si>
  <si>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</si>
  <si>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</si>
  <si>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</si>
  <si>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</si>
  <si>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</si>
  <si>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</si>
  <si>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</si>
  <si>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</si>
  <si>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</si>
  <si>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</si>
  <si>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</si>
  <si>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</si>
  <si>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</si>
  <si>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</si>
  <si>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</si>
  <si>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</si>
  <si>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</si>
  <si>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</si>
  <si>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</si>
  <si>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</si>
  <si>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</si>
  <si>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</si>
  <si>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</si>
  <si>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</si>
  <si>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</si>
  <si>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</si>
  <si>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</si>
  <si>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</si>
  <si>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</si>
  <si>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</si>
  <si>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</si>
  <si>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</si>
  <si>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</si>
  <si>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</si>
  <si>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</si>
  <si>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</si>
  <si>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</si>
  <si>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</si>
  <si>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</si>
  <si>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</si>
  <si>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</si>
  <si>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</si>
  <si>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</si>
  <si>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</si>
  <si>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</si>
  <si>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</si>
  <si>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</si>
  <si>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</si>
  <si>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</si>
  <si>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</si>
  <si>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</si>
  <si>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</si>
  <si>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</si>
  <si>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</si>
  <si>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</si>
  <si>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</si>
  <si>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</si>
  <si>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</si>
  <si>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</si>
  <si>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</si>
  <si>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</si>
  <si>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</si>
  <si>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</si>
  <si>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</si>
  <si>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</si>
  <si>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</si>
  <si>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</si>
  <si>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</si>
  <si>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</si>
  <si>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</si>
  <si>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</si>
  <si>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</si>
  <si>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</si>
  <si>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</si>
  <si>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</si>
  <si>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</si>
  <si>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</si>
  <si>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</si>
  <si>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</si>
  <si>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</si>
  <si>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</si>
  <si>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</si>
  <si>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</si>
  <si>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</si>
  <si>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</si>
  <si>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</si>
  <si>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</si>
  <si>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</si>
  <si>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</si>
  <si>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</si>
  <si>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</si>
  <si>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</si>
  <si>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</si>
  <si>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</si>
  <si>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</si>
  <si>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</si>
  <si>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</si>
  <si>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</si>
  <si>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</si>
  <si>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</si>
  <si>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</si>
  <si>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</si>
  <si>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</si>
  <si>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</si>
  <si>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</si>
  <si>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</si>
  <si>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</si>
  <si>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</si>
  <si>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</si>
  <si>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</si>
  <si>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</si>
  <si>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</si>
  <si>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</si>
  <si>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</si>
  <si>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</si>
  <si>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</si>
  <si>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</si>
  <si>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</si>
  <si>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</si>
  <si>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</si>
  <si>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</si>
  <si>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</si>
  <si>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</si>
  <si>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</si>
  <si>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</si>
  <si>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</si>
  <si>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</si>
  <si>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</si>
  <si>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</si>
  <si>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</si>
  <si>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</si>
  <si>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</si>
  <si>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</si>
  <si>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</si>
  <si>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</si>
  <si>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</si>
  <si>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</si>
  <si>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</si>
  <si>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</si>
  <si>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</si>
  <si>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</si>
  <si>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</si>
  <si>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</si>
  <si>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</si>
  <si>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</si>
  <si>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</si>
  <si>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</si>
  <si>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</si>
  <si>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</si>
  <si>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</si>
  <si>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</si>
  <si>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</si>
  <si>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</si>
  <si>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</si>
  <si>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</si>
  <si>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</si>
  <si>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</si>
  <si>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</si>
  <si>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</si>
  <si>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</si>
  <si>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</si>
  <si>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</si>
  <si>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</si>
  <si>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</si>
  <si>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</si>
  <si>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</si>
  <si>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</si>
  <si>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</si>
  <si>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</si>
  <si>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</si>
  <si>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</si>
  <si>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</si>
  <si>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</si>
  <si>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</si>
  <si>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</si>
  <si>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</si>
  <si>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</si>
  <si>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</si>
  <si>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</si>
  <si>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</si>
  <si>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</si>
  <si>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</si>
  <si>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</si>
  <si>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</si>
  <si>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</si>
  <si>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</si>
  <si>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</si>
  <si>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</si>
  <si>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</si>
  <si>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</si>
  <si>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</si>
  <si>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</si>
  <si>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</si>
  <si>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</si>
  <si>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</si>
  <si>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</si>
  <si>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</si>
  <si>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</si>
  <si>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</si>
  <si>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</si>
  <si>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</si>
  <si>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</si>
  <si>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</si>
  <si>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</si>
  <si>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</si>
  <si>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</si>
  <si>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</si>
  <si>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</si>
  <si>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</si>
  <si>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</si>
  <si>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</si>
  <si>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</si>
  <si>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</si>
  <si>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</si>
  <si>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</si>
  <si>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</si>
  <si>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</si>
  <si>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</si>
  <si>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</si>
  <si>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</si>
  <si>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</si>
  <si>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</si>
  <si>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</si>
  <si>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</si>
  <si>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</si>
  <si>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</si>
  <si>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</si>
  <si>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</si>
  <si>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</si>
  <si>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</si>
  <si>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</si>
  <si>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</si>
  <si>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</si>
  <si>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</si>
  <si>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</si>
  <si>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</si>
  <si>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</si>
  <si>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</si>
  <si>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</si>
  <si>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</si>
  <si>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</si>
  <si>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</si>
  <si>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</si>
  <si>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</si>
  <si>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</si>
  <si>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</si>
  <si>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</si>
  <si>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</si>
  <si>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</si>
  <si>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</si>
  <si>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</si>
  <si>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</si>
  <si>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</si>
  <si>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</si>
  <si>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</si>
  <si>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</si>
  <si>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</si>
  <si>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</si>
  <si>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</si>
  <si>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</si>
  <si>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</si>
  <si>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</si>
  <si>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</si>
  <si>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</si>
  <si>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</si>
  <si>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</si>
  <si>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</si>
  <si>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</si>
  <si>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</si>
  <si>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</si>
  <si>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</si>
  <si>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</si>
  <si>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</si>
  <si>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</si>
  <si>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</si>
  <si>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</si>
  <si>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</si>
  <si>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</si>
  <si>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</si>
  <si>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</si>
  <si>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</si>
  <si>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</si>
  <si>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</si>
  <si>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</si>
  <si>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</si>
  <si>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</si>
  <si>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</si>
  <si>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</si>
  <si>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</si>
  <si>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</si>
  <si>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</si>
  <si>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</si>
  <si>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</si>
  <si>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</si>
  <si>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</si>
  <si>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</si>
  <si>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</si>
  <si>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</si>
  <si>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</si>
  <si>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</si>
  <si>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</si>
  <si>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</si>
  <si>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</si>
  <si>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</si>
  <si>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</si>
  <si>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</si>
  <si>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</si>
  <si>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</si>
  <si>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</si>
  <si>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</si>
  <si>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</si>
  <si>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</si>
  <si>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</si>
  <si>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</si>
  <si>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</si>
  <si>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</si>
  <si>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</si>
  <si>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</si>
  <si>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</si>
  <si>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</si>
  <si>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</si>
  <si>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</si>
  <si>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</si>
  <si>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</si>
  <si>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</si>
  <si>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</si>
  <si>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</si>
  <si>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</si>
  <si>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</si>
  <si>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</si>
  <si>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</si>
  <si>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</si>
  <si>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</si>
  <si>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</si>
  <si>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</si>
  <si>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</si>
  <si>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</si>
  <si>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</si>
  <si>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</si>
  <si>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</si>
  <si>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</si>
  <si>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</si>
  <si>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</si>
  <si>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</si>
  <si>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</si>
  <si>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</si>
  <si>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</si>
  <si>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</si>
  <si>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</si>
  <si>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</si>
  <si>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</si>
  <si>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</si>
  <si>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</si>
  <si>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</si>
  <si>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</si>
  <si>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</si>
  <si>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</si>
  <si>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</si>
  <si>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</si>
  <si>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</si>
  <si>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</si>
  <si>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</si>
  <si>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</si>
  <si>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</si>
  <si>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</si>
  <si>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</si>
  <si>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</si>
  <si>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</si>
  <si>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</si>
  <si>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</si>
  <si>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</si>
  <si>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</si>
  <si>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</si>
  <si>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</si>
  <si>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</si>
  <si>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</si>
  <si>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</si>
  <si>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</si>
  <si>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</si>
  <si>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</si>
  <si>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</si>
  <si>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</si>
  <si>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</si>
  <si>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</si>
  <si>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</si>
  <si>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</si>
  <si>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</si>
  <si>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</si>
  <si>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</si>
  <si>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</si>
  <si>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</si>
  <si>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</si>
  <si>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</si>
  <si>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</si>
  <si>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</si>
  <si>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</si>
  <si>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</si>
  <si>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</si>
  <si>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</si>
  <si>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</si>
  <si>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</si>
  <si>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</si>
  <si>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</si>
  <si>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</si>
  <si>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</si>
  <si>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</si>
  <si>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</si>
  <si>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</si>
  <si>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</si>
  <si>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</si>
  <si>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</si>
  <si>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</si>
  <si>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</si>
  <si>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</si>
  <si>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</si>
  <si>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</si>
  <si>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</si>
  <si>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</si>
  <si>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</si>
  <si>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</si>
  <si>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</si>
  <si>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</si>
  <si>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</si>
  <si>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</si>
  <si>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</si>
  <si>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</si>
  <si>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</si>
  <si>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</si>
  <si>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</si>
  <si>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</si>
  <si>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</si>
  <si>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</si>
  <si>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</si>
  <si>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</si>
  <si>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</si>
  <si>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</si>
  <si>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</si>
  <si>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</si>
  <si>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</si>
  <si>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</si>
  <si>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</si>
  <si>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</si>
  <si>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</si>
  <si>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</si>
  <si>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</si>
  <si>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</si>
  <si>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</si>
  <si>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</si>
  <si>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</si>
  <si>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</si>
  <si>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</si>
  <si>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</si>
  <si>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</si>
  <si>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</si>
  <si>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</si>
  <si>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</si>
  <si>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</si>
  <si>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</si>
  <si>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</si>
  <si>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</si>
  <si>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</si>
  <si>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</si>
  <si>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</si>
  <si>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</si>
  <si>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</si>
  <si>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</si>
  <si>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</si>
  <si>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</si>
  <si>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</si>
  <si>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</si>
  <si>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</si>
  <si>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</si>
  <si>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</si>
  <si>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</si>
  <si>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</si>
  <si>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</si>
  <si>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</si>
  <si>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</si>
  <si>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</si>
  <si>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</si>
  <si>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</si>
  <si>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</si>
  <si>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</si>
  <si>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</si>
  <si>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</si>
  <si>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</si>
  <si>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</si>
  <si>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</si>
  <si>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</si>
  <si>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</si>
  <si>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</si>
  <si>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</si>
  <si>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</si>
  <si>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</si>
  <si>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</si>
  <si>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</si>
  <si>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</si>
  <si>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</si>
  <si>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</si>
  <si>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</si>
  <si>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</si>
  <si>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</si>
  <si>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</si>
  <si>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</si>
  <si>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</si>
  <si>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</si>
  <si>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</si>
  <si>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</si>
  <si>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</si>
  <si>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</si>
  <si>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</si>
  <si>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</si>
  <si>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</si>
  <si>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</si>
  <si>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</si>
  <si>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</si>
  <si>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</si>
  <si>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</si>
  <si>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</si>
  <si>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</si>
  <si>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</si>
  <si>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</si>
  <si>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</si>
  <si>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</si>
  <si>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</si>
  <si>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</si>
  <si>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</si>
  <si>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</si>
  <si>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</si>
  <si>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</si>
  <si>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</si>
  <si>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</si>
  <si>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</si>
  <si>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</si>
  <si>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</si>
  <si>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</si>
  <si>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</si>
  <si>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</si>
  <si>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</si>
  <si>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</si>
  <si>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</si>
  <si>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</si>
  <si>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</si>
  <si>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</si>
  <si>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</si>
  <si>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</si>
  <si>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</si>
  <si>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</si>
  <si>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</si>
  <si>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</si>
  <si>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</si>
  <si>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</si>
  <si>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</si>
  <si>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</si>
  <si>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</si>
  <si>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</si>
  <si>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</si>
  <si>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</si>
  <si>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</si>
  <si>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</si>
  <si>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</si>
  <si>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</si>
  <si>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</si>
  <si>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</si>
  <si>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</si>
  <si>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</si>
  <si>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</si>
  <si>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</si>
  <si>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</si>
  <si>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</si>
  <si>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</si>
  <si>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</si>
  <si>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</si>
  <si>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</si>
  <si>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</si>
  <si>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</si>
  <si>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</si>
  <si>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</si>
  <si>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</si>
  <si>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</si>
  <si>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</si>
  <si>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</si>
  <si>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</si>
  <si>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</si>
  <si>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</si>
  <si>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</si>
  <si>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</si>
  <si>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</si>
  <si>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</si>
  <si>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</si>
  <si>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</si>
  <si>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</si>
  <si>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</si>
  <si>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</si>
  <si>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</si>
  <si>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</si>
  <si>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</si>
  <si>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</si>
  <si>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</si>
  <si>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</si>
  <si>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</si>
  <si>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</si>
  <si>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</si>
  <si>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</si>
  <si>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</si>
  <si>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</si>
  <si>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</si>
  <si>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</si>
  <si>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</si>
  <si>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</si>
  <si>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</si>
  <si>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</si>
  <si>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</si>
  <si>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</si>
  <si>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</si>
  <si>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</si>
  <si>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</si>
  <si>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</si>
  <si>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</si>
  <si>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</si>
  <si>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</si>
  <si>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</si>
  <si>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</si>
  <si>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</si>
  <si>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</si>
  <si>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</si>
  <si>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</si>
  <si>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</si>
  <si>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</si>
  <si>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</si>
  <si>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</si>
  <si>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</si>
  <si>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</si>
  <si>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</si>
  <si>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</si>
  <si>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</si>
  <si>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</si>
  <si>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</si>
  <si>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</si>
  <si>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</si>
  <si>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</si>
  <si>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</si>
  <si>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</si>
  <si>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</si>
  <si>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</si>
  <si>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</si>
  <si>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</si>
  <si>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</si>
  <si>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</si>
  <si>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</si>
  <si>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</si>
  <si>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</si>
  <si>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</si>
  <si>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</si>
  <si>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</si>
  <si>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</si>
  <si>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</si>
  <si>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</si>
  <si>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</si>
  <si>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</si>
  <si>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</si>
  <si>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</si>
  <si>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</si>
  <si>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</si>
  <si>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</si>
  <si>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</si>
  <si>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</si>
  <si>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</si>
  <si>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</si>
  <si>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</si>
  <si>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</si>
  <si>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</si>
  <si>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</si>
  <si>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</si>
  <si>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</si>
  <si>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</si>
  <si>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</si>
  <si>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</si>
  <si>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</si>
  <si>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</si>
  <si>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</si>
  <si>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</si>
  <si>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</si>
  <si>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</si>
  <si>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</si>
  <si>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</si>
  <si>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</si>
  <si>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</si>
  <si>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</si>
  <si>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</si>
  <si>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</si>
  <si>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</si>
  <si>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</si>
  <si>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</si>
  <si>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</si>
  <si>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</si>
  <si>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</si>
  <si>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</si>
  <si>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</si>
  <si>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</si>
  <si>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</si>
  <si>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</si>
  <si>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</si>
  <si>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</si>
  <si>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</si>
  <si>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</si>
  <si>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</si>
  <si>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</si>
  <si>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</si>
  <si>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</si>
  <si>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</si>
  <si>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</si>
  <si>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</si>
  <si>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</si>
  <si>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</si>
  <si>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</si>
  <si>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</si>
  <si>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</si>
  <si>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</si>
  <si>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</si>
  <si>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</si>
  <si>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</si>
  <si>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</si>
  <si>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</si>
  <si>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</si>
  <si>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</si>
  <si>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</si>
  <si>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</si>
  <si>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</si>
  <si>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</si>
  <si>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</si>
  <si>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</si>
  <si>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</si>
  <si>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</si>
  <si>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</si>
  <si>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</si>
  <si>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</si>
  <si>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</si>
  <si>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</si>
  <si>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</si>
  <si>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</si>
  <si>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</si>
  <si>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</si>
  <si>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</si>
  <si>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</si>
  <si>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</si>
  <si>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</si>
  <si>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</si>
  <si>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</si>
  <si>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</si>
  <si>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</si>
  <si>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</si>
  <si>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</si>
  <si>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</si>
  <si>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</si>
  <si>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</si>
  <si>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</si>
  <si>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</si>
  <si>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</si>
  <si>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</si>
  <si>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</si>
  <si>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</si>
  <si>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</si>
  <si>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</si>
  <si>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</si>
  <si>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</si>
  <si>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</si>
  <si>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</si>
  <si>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</si>
  <si>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</si>
  <si>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</si>
  <si>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</si>
  <si>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</si>
  <si>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</si>
  <si>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</si>
  <si>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</si>
  <si>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</si>
  <si>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</si>
  <si>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</si>
  <si>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</si>
  <si>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</si>
  <si>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</si>
  <si>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</si>
  <si>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</si>
  <si>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</si>
  <si>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</si>
  <si>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</si>
  <si>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</si>
  <si>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</si>
  <si>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</si>
  <si>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</si>
  <si>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</si>
  <si>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</si>
  <si>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</si>
  <si>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</si>
  <si>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</si>
  <si>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</si>
  <si>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</si>
  <si>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</si>
  <si>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</si>
  <si>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</si>
  <si>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</si>
  <si>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</si>
  <si>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</si>
  <si>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</si>
  <si>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</si>
  <si>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</si>
  <si>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</si>
  <si>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</si>
  <si>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</si>
  <si>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</si>
  <si>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</si>
  <si>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</si>
  <si>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</si>
  <si>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</si>
  <si>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</si>
  <si>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</si>
  <si>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</si>
  <si>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</si>
  <si>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</si>
  <si>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</si>
  <si>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</si>
  <si>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</si>
  <si>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</si>
  <si>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</si>
  <si>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</si>
  <si>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</si>
  <si>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</si>
  <si>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</si>
  <si>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</si>
  <si>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</si>
  <si>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</si>
  <si>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</si>
  <si>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</si>
  <si>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</si>
  <si>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</si>
  <si>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</si>
  <si>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</si>
  <si>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</si>
  <si>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</si>
  <si>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</si>
  <si>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</si>
  <si>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</si>
  <si>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</si>
  <si>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</si>
  <si>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</si>
  <si>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</si>
  <si>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</si>
  <si>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</si>
  <si>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</si>
  <si>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</si>
  <si>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</si>
  <si>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</si>
  <si>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</si>
  <si>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</si>
  <si>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</si>
  <si>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</si>
  <si>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</si>
  <si>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</si>
  <si>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</si>
  <si>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</si>
  <si>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</si>
  <si>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</si>
  <si>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</si>
  <si>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</si>
  <si>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</si>
  <si>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</si>
  <si>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</si>
  <si>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</si>
  <si>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</si>
  <si>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</si>
  <si>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</si>
  <si>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</si>
  <si>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</si>
  <si>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</si>
  <si>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</si>
  <si>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</si>
  <si>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</si>
  <si>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</si>
  <si>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</si>
  <si>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</si>
  <si>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</si>
  <si>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</si>
  <si>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</si>
  <si>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</si>
  <si>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</si>
  <si>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</si>
  <si>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</si>
  <si>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</si>
  <si>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</si>
  <si>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</si>
  <si>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</si>
  <si>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</si>
  <si>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</si>
  <si>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</si>
  <si>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</si>
  <si>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</si>
  <si>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</si>
  <si>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</si>
  <si>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</si>
  <si>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</si>
  <si>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</si>
  <si>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</si>
  <si>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</si>
  <si>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</si>
  <si>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</si>
  <si>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</si>
  <si>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</si>
  <si>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</si>
  <si>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</si>
  <si>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</si>
  <si>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</si>
  <si>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</si>
  <si>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</si>
  <si>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</si>
  <si>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</si>
  <si>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</si>
  <si>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</si>
  <si>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</si>
  <si>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</si>
  <si>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</si>
  <si>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</si>
  <si>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</si>
  <si>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</si>
  <si>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</si>
  <si>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</si>
  <si>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</si>
  <si>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</si>
  <si>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</si>
  <si>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</si>
  <si>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</si>
  <si>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</si>
  <si>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</si>
  <si>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</si>
  <si>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</si>
  <si>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</si>
  <si>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</si>
  <si>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</si>
  <si>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</si>
  <si>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</si>
  <si>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</si>
  <si>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</si>
  <si>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</si>
  <si>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</si>
  <si>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</si>
  <si>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</si>
  <si>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</si>
  <si>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</si>
  <si>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</si>
  <si>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</si>
  <si>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</si>
  <si>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</si>
  <si>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</si>
  <si>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</si>
  <si>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</si>
  <si>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</si>
  <si>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</si>
  <si>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</si>
  <si>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</si>
  <si>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</si>
  <si>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</si>
  <si>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</si>
  <si>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</si>
  <si>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</si>
  <si>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</si>
  <si>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</si>
  <si>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</si>
  <si>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</si>
  <si>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</si>
  <si>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</si>
  <si>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</si>
  <si>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</si>
  <si>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</si>
  <si>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</si>
  <si>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</si>
  <si>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</si>
  <si>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</si>
  <si>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</si>
  <si>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</si>
  <si>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</si>
  <si>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</si>
  <si>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</si>
  <si>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</si>
  <si>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</si>
  <si>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</si>
  <si>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</si>
  <si>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</si>
  <si>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</si>
  <si>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</si>
  <si>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</si>
  <si>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</si>
  <si>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</si>
  <si>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</si>
  <si>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</si>
  <si>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</si>
  <si>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</si>
  <si>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</si>
  <si>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</si>
  <si>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</si>
  <si>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</si>
  <si>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</si>
  <si>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</si>
  <si>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</si>
  <si>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</si>
  <si>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</si>
  <si>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</si>
  <si>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</si>
  <si>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</si>
  <si>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</si>
  <si>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</si>
  <si>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</si>
  <si>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</si>
  <si>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</si>
  <si>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</si>
  <si>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</si>
  <si>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</si>
  <si>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</si>
  <si>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</si>
  <si>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</si>
  <si>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</si>
  <si>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</si>
  <si>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</si>
  <si>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</si>
  <si>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</si>
  <si>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</si>
  <si>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</si>
  <si>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</si>
  <si>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</si>
  <si>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</si>
  <si>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</si>
  <si>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</si>
  <si>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</si>
  <si>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</si>
  <si>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</si>
  <si>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</si>
  <si>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</si>
  <si>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</si>
  <si>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</si>
  <si>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</si>
  <si>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</si>
  <si>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</si>
  <si>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</si>
  <si>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</si>
  <si>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</si>
  <si>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</si>
  <si>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</si>
  <si>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</si>
  <si>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</si>
  <si>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</si>
  <si>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</si>
  <si>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</si>
  <si>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</si>
  <si>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</si>
  <si>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</si>
  <si>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</si>
  <si>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</si>
  <si>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</si>
  <si>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</si>
  <si>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</si>
  <si>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</si>
  <si>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</si>
  <si>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</si>
  <si>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</si>
  <si>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</si>
  <si>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</si>
  <si>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</si>
  <si>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</si>
  <si>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</si>
  <si>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</si>
  <si>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</si>
  <si>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</si>
  <si>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</si>
  <si>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</si>
  <si>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</si>
  <si>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</si>
  <si>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</si>
  <si>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</si>
  <si>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</si>
  <si>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</si>
  <si>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</si>
  <si>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</si>
  <si>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</si>
  <si>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</si>
  <si>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</si>
  <si>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</si>
  <si>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</si>
  <si>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</si>
  <si>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</si>
  <si>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</si>
  <si>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</si>
  <si>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</si>
  <si>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</si>
  <si>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</si>
  <si>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</si>
  <si>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</si>
  <si>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</si>
  <si>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</si>
  <si>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</si>
  <si>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</si>
  <si>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</si>
  <si>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</si>
  <si>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</si>
  <si>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</si>
  <si>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</si>
  <si>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</si>
  <si>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</si>
  <si>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</si>
  <si>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</si>
  <si>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</si>
  <si>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</si>
  <si>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</si>
  <si>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</si>
  <si>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</si>
  <si>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</si>
  <si>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</si>
  <si>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</si>
  <si>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</si>
  <si>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</si>
  <si>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</si>
  <si>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</si>
  <si>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</si>
  <si>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</si>
  <si>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</si>
  <si>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</si>
  <si>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</si>
  <si>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</si>
  <si>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</si>
  <si>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</si>
  <si>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</si>
  <si>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</si>
  <si>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</si>
  <si>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</si>
  <si>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</si>
  <si>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</si>
  <si>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</si>
  <si>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</si>
  <si>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</si>
  <si>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</si>
  <si>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</si>
  <si>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</si>
  <si>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</si>
  <si>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</si>
  <si>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</si>
  <si>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</si>
  <si>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</si>
  <si>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</si>
  <si>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</si>
  <si>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</si>
  <si>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</si>
  <si>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</si>
  <si>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</si>
  <si>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</si>
  <si>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</si>
  <si>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</si>
  <si>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</si>
  <si>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</si>
  <si>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</si>
  <si>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</si>
  <si>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</si>
  <si>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</si>
  <si>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</si>
  <si>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</si>
  <si>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</si>
  <si>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</si>
  <si>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</si>
  <si>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</si>
  <si>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</si>
  <si>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</si>
  <si>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</si>
  <si>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</si>
  <si>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</si>
  <si>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</si>
  <si>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</si>
  <si>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</si>
  <si>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</si>
  <si>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</si>
  <si>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</si>
  <si>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</si>
  <si>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</si>
  <si>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</si>
  <si>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</si>
  <si>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</si>
  <si>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</si>
  <si>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</si>
  <si>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</si>
  <si>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</si>
  <si>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</si>
  <si>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</si>
  <si>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</si>
  <si>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</si>
  <si>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</si>
  <si>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</si>
  <si>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</si>
  <si>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</si>
  <si>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</si>
  <si>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</si>
  <si>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</si>
  <si>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</si>
  <si>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</si>
  <si>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</si>
  <si>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</si>
  <si>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</si>
  <si>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</si>
  <si>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</si>
  <si>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</si>
  <si>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</si>
  <si>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</si>
  <si>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</si>
  <si>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</si>
  <si>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</si>
  <si>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</si>
  <si>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</si>
  <si>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</si>
  <si>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</si>
  <si>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</si>
  <si>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</si>
  <si>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</si>
  <si>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</si>
  <si>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</si>
  <si>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</si>
  <si>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</si>
  <si>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</si>
  <si>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</si>
  <si>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</si>
  <si>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</si>
  <si>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</si>
  <si>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</si>
  <si>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</si>
  <si>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</si>
  <si>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</si>
  <si>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</si>
  <si>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</si>
  <si>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</si>
  <si>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</si>
  <si>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</si>
  <si>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</si>
  <si>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</si>
  <si>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</si>
  <si>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</si>
  <si>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</si>
  <si>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</si>
  <si>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</si>
  <si>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</si>
  <si>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</si>
  <si>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</si>
  <si>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</si>
  <si>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</si>
  <si>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</si>
  <si>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</si>
  <si>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</si>
  <si>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</si>
  <si>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</si>
  <si>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</si>
  <si>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</si>
  <si>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</si>
  <si>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</si>
  <si>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</si>
  <si>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</si>
  <si>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</si>
  <si>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</si>
  <si>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</si>
  <si>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</si>
  <si>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</si>
  <si>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</si>
  <si>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</si>
  <si>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</si>
  <si>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</si>
  <si>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</si>
  <si>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</si>
  <si>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</si>
  <si>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</si>
  <si>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</si>
  <si>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</si>
  <si>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</si>
  <si>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</si>
  <si>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</si>
  <si>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</si>
  <si>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</si>
  <si>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</si>
  <si>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</si>
  <si>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</si>
  <si>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</si>
  <si>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</si>
  <si>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</si>
  <si>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</si>
  <si>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</si>
  <si>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</si>
  <si>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</si>
  <si>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</si>
  <si>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</si>
  <si>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</si>
  <si>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</si>
  <si>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</si>
  <si>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</si>
  <si>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</si>
  <si>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</si>
  <si>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</si>
  <si>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</si>
  <si>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</si>
  <si>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</si>
  <si>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</si>
  <si>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</si>
  <si>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</si>
  <si>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</si>
  <si>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</si>
  <si>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</si>
  <si>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</si>
  <si>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</si>
  <si>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</si>
  <si>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</si>
  <si>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</si>
  <si>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</si>
  <si>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</si>
  <si>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</si>
  <si>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</si>
  <si>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</si>
  <si>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</si>
  <si>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</si>
  <si>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</si>
  <si>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</si>
  <si>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</si>
  <si>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</si>
  <si>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</si>
  <si>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</si>
  <si>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</si>
  <si>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</si>
  <si>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</si>
  <si>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</si>
  <si>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</si>
  <si>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</si>
  <si>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</si>
  <si>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</si>
  <si>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</si>
  <si>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</si>
  <si>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</si>
  <si>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</si>
  <si>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</si>
  <si>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</si>
  <si>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</si>
  <si>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</si>
  <si>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</si>
  <si>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</si>
  <si>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</si>
  <si>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</si>
  <si>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</si>
  <si>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</si>
  <si>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</si>
  <si>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</si>
  <si>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</si>
  <si>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</si>
  <si>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</si>
  <si>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</si>
  <si>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</si>
  <si>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</si>
  <si>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</si>
  <si>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</si>
  <si>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</si>
  <si>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</si>
  <si>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</si>
  <si>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</si>
  <si>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</si>
  <si>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</si>
  <si>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</si>
  <si>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</si>
  <si>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</si>
  <si>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</si>
  <si>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</si>
  <si>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</si>
  <si>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</si>
  <si>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</si>
  <si>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</si>
  <si>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</si>
  <si>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</si>
  <si>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</si>
  <si>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</si>
  <si>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</si>
  <si>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</si>
  <si>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</si>
  <si>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</si>
  <si>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</si>
  <si>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</si>
  <si>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</si>
  <si>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</si>
  <si>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</si>
  <si>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</si>
  <si>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</si>
  <si>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</si>
  <si>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</si>
  <si>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</si>
  <si>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</si>
  <si>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</si>
  <si>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</si>
  <si>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</si>
  <si>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</si>
  <si>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</si>
  <si>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</si>
  <si>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</si>
  <si>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</si>
  <si>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</si>
  <si>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</si>
  <si>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</si>
  <si>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</si>
  <si>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</si>
  <si>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</si>
  <si>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</si>
  <si>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</si>
  <si>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</si>
  <si>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</si>
  <si>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</si>
  <si>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</si>
  <si>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</si>
  <si>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</si>
  <si>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</si>
  <si>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</si>
  <si>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</si>
  <si>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</si>
  <si>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</si>
  <si>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</si>
  <si>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</si>
  <si>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</si>
  <si>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</si>
  <si>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</si>
  <si>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</si>
  <si>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</si>
  <si>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</si>
  <si>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</si>
  <si>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</si>
  <si>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</si>
  <si>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</si>
  <si>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</si>
  <si>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</si>
  <si>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</si>
  <si>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</si>
  <si>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</si>
  <si>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</si>
  <si>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</si>
  <si>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</si>
  <si>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</si>
  <si>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</si>
  <si>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</si>
  <si>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</si>
  <si>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</si>
  <si>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</si>
  <si>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</si>
  <si>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</si>
  <si>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</si>
  <si>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</si>
  <si>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</si>
  <si>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</si>
  <si>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</si>
  <si>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</si>
  <si>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</si>
  <si>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</si>
  <si>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</si>
  <si>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</si>
  <si>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</si>
  <si>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</si>
  <si>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</si>
  <si>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</si>
  <si>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</si>
  <si>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</si>
  <si>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</si>
  <si>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</si>
  <si>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</si>
  <si>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</si>
  <si>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</si>
  <si>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</si>
  <si>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</si>
  <si>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</si>
  <si>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</si>
  <si>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</si>
  <si>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</si>
  <si>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</si>
  <si>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</si>
  <si>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</si>
  <si>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</si>
  <si>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</si>
  <si>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</si>
  <si>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</si>
  <si>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</si>
  <si>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</si>
  <si>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</si>
  <si>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</si>
  <si>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</si>
  <si>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</si>
  <si>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</si>
  <si>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</si>
  <si>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</si>
  <si>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</si>
  <si>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</si>
  <si>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</si>
  <si>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</si>
  <si>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</si>
  <si>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</si>
  <si>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</si>
  <si>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</si>
  <si>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</si>
  <si>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</si>
  <si>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</si>
  <si>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</si>
  <si>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</si>
  <si>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</si>
  <si>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</si>
  <si>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</si>
  <si>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</si>
  <si>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</si>
  <si>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</si>
  <si>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</si>
  <si>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</si>
  <si>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</si>
  <si>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</si>
  <si>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</si>
  <si>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</si>
  <si>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</si>
  <si>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</si>
  <si>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</si>
  <si>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</si>
  <si>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</si>
  <si>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</si>
  <si>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</si>
  <si>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</si>
  <si>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</si>
  <si>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</si>
  <si>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</si>
  <si>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</si>
  <si>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</si>
  <si>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</si>
  <si>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</si>
  <si>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</si>
  <si>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</si>
  <si>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</si>
  <si>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</si>
  <si>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</si>
  <si>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</si>
  <si>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</si>
  <si>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</si>
  <si>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</si>
  <si>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</si>
  <si>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</si>
  <si>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</si>
  <si>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</si>
  <si>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</si>
  <si>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</si>
  <si>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</si>
  <si>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</si>
  <si>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</si>
  <si>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</si>
  <si>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</si>
  <si>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</si>
  <si>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</si>
  <si>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</si>
  <si>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</si>
  <si>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</si>
  <si>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</si>
  <si>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</si>
  <si>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</si>
  <si>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</si>
  <si>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</si>
  <si>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</si>
  <si>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</si>
  <si>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</si>
  <si>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</si>
  <si>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</si>
  <si>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</si>
  <si>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</si>
  <si>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</si>
  <si>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</si>
  <si>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</si>
  <si>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</si>
  <si>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</si>
  <si>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</si>
  <si>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</si>
  <si>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</si>
  <si>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</si>
  <si>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</si>
  <si>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</si>
  <si>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</si>
  <si>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</si>
  <si>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</si>
  <si>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</si>
  <si>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</si>
  <si>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</si>
  <si>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</si>
  <si>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</si>
  <si>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</si>
  <si>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</si>
  <si>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</si>
  <si>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</si>
  <si>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</si>
  <si>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</si>
  <si>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</si>
  <si>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</si>
  <si>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</si>
  <si>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</si>
  <si>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</si>
  <si>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</si>
  <si>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</si>
  <si>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</si>
  <si>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</si>
  <si>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</si>
  <si>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</si>
  <si>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</si>
  <si>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</si>
  <si>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</si>
  <si>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</si>
  <si>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</si>
  <si>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</si>
  <si>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</si>
  <si>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</si>
  <si>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</si>
  <si>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</si>
  <si>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</si>
  <si>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</si>
  <si>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</si>
  <si>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</si>
  <si>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</si>
  <si>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</si>
  <si>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</si>
  <si>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</si>
  <si>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</si>
  <si>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</si>
  <si>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</si>
  <si>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</si>
  <si>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</si>
  <si>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</si>
  <si>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</si>
  <si>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</si>
  <si>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</si>
  <si>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</si>
  <si>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</si>
  <si>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</si>
  <si>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</si>
  <si>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</si>
  <si>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</si>
  <si>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</si>
  <si>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</si>
  <si>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</si>
  <si>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</si>
  <si>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</si>
  <si>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</si>
  <si>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</si>
  <si>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</si>
  <si>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</si>
  <si>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</si>
  <si>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</si>
  <si>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</si>
  <si>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</si>
  <si>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</si>
  <si>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</si>
  <si>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</si>
  <si>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</si>
  <si>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</si>
  <si>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</si>
  <si>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</si>
  <si>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</si>
  <si>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</si>
  <si>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</si>
  <si>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</si>
  <si>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</si>
  <si>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</si>
  <si>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</si>
  <si>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</si>
  <si>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</si>
  <si>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</si>
  <si>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</si>
  <si>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</si>
  <si>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</si>
  <si>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</si>
  <si>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</si>
  <si>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</si>
  <si>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</si>
  <si>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</si>
  <si>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</si>
  <si>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</si>
  <si>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</si>
  <si>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</si>
  <si>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</si>
  <si>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</si>
  <si>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</si>
  <si>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</si>
  <si>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</si>
  <si>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</si>
  <si>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</si>
  <si>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</si>
  <si>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</si>
  <si>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</si>
  <si>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</si>
  <si>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</si>
  <si>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</si>
  <si>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</si>
  <si>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</si>
  <si>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</si>
  <si>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</si>
  <si>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</si>
  <si>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</si>
  <si>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</si>
  <si>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</si>
  <si>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</si>
  <si>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</si>
  <si>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</si>
  <si>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</si>
  <si>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</si>
  <si>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</si>
  <si>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</si>
  <si>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</si>
  <si>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</si>
  <si>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</si>
  <si>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</si>
  <si>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</si>
  <si>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</si>
  <si>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</si>
  <si>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</si>
  <si>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</si>
  <si>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</si>
  <si>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</si>
  <si>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</si>
  <si>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</si>
  <si>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</si>
  <si>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</si>
  <si>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</si>
  <si>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</si>
  <si>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</si>
  <si>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</si>
  <si>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</si>
  <si>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</si>
  <si>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</si>
  <si>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</si>
  <si>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</si>
  <si>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</si>
  <si>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</si>
  <si>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</si>
  <si>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</si>
  <si>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</si>
  <si>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</si>
  <si>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</si>
  <si>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</si>
  <si>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</si>
  <si>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</si>
  <si>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</si>
  <si>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</si>
  <si>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</si>
  <si>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</si>
  <si>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</si>
  <si>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</si>
  <si>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</si>
  <si>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</si>
  <si>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</si>
  <si>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</si>
  <si>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</si>
  <si>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</si>
  <si>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</si>
  <si>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</si>
  <si>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</si>
  <si>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</si>
  <si>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</si>
  <si>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</si>
  <si>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</si>
  <si>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</si>
  <si>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</si>
  <si>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</si>
  <si>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</si>
  <si>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</si>
  <si>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</si>
  <si>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</si>
  <si>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</si>
  <si>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</si>
  <si>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</si>
  <si>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</si>
  <si>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</si>
  <si>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</si>
  <si>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</si>
  <si>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</si>
  <si>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</si>
  <si>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</si>
  <si>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</si>
  <si>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</si>
  <si>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</si>
  <si>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</si>
  <si>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</si>
  <si>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</si>
  <si>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</si>
  <si>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</si>
  <si>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</si>
  <si>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</si>
  <si>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</si>
  <si>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</si>
  <si>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</si>
  <si>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</si>
  <si>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</si>
  <si>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</si>
  <si>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</si>
  <si>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</si>
  <si>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</si>
  <si>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</si>
  <si>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</si>
  <si>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</si>
  <si>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</si>
  <si>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</si>
  <si>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</si>
  <si>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</si>
  <si>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</si>
  <si>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</si>
  <si>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</si>
  <si>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</si>
  <si>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</si>
  <si>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</si>
  <si>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</si>
  <si>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</si>
  <si>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</si>
  <si>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</si>
  <si>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</si>
  <si>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</si>
  <si>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</si>
  <si>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</si>
  <si>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</si>
  <si>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</si>
  <si>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</si>
  <si>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</si>
  <si>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</si>
  <si>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</si>
  <si>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</si>
  <si>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</si>
  <si>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</si>
  <si>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</si>
  <si>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</si>
  <si>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</si>
  <si>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</si>
  <si>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</si>
  <si>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</si>
  <si>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</si>
  <si>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</si>
  <si>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</si>
  <si>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</si>
  <si>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</si>
  <si>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</si>
  <si>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</si>
  <si>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</si>
  <si>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</si>
  <si>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</si>
  <si>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</si>
  <si>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</si>
  <si>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</si>
  <si>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</si>
  <si>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</si>
  <si>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</si>
  <si>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</si>
  <si>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</si>
  <si>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</si>
  <si>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</si>
  <si>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</si>
  <si>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</si>
  <si>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</si>
  <si>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</si>
  <si>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</si>
  <si>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</si>
  <si>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</si>
  <si>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</si>
  <si>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</si>
  <si>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</si>
  <si>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</si>
  <si>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</si>
  <si>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</si>
  <si>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</si>
  <si>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</si>
  <si>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</si>
  <si>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</si>
  <si>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</si>
  <si>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</si>
  <si>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</si>
  <si>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</si>
  <si>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</si>
  <si>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</si>
  <si>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</si>
  <si>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</si>
  <si>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</si>
  <si>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</si>
  <si>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</si>
  <si>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</si>
  <si>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</si>
  <si>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</si>
  <si>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</si>
  <si>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</si>
  <si>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</si>
  <si>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</si>
  <si>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</si>
  <si>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</si>
  <si>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</si>
  <si>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</si>
  <si>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</si>
  <si>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</si>
  <si>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</si>
  <si>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</si>
  <si>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</si>
  <si>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</si>
  <si>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</si>
  <si>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</si>
  <si>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</si>
  <si>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</si>
  <si>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</si>
  <si>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</si>
  <si>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</si>
  <si>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</si>
  <si>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</si>
  <si>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</si>
  <si>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</si>
  <si>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</si>
  <si>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</si>
  <si>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</si>
  <si>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</si>
  <si>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</si>
  <si>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</si>
  <si>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</si>
  <si>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</si>
  <si>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</si>
  <si>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</si>
  <si>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</si>
  <si>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</si>
  <si>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</si>
  <si>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</si>
  <si>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</si>
  <si>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</si>
  <si>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</si>
  <si>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</si>
  <si>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</si>
  <si>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</si>
  <si>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</si>
  <si>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</si>
  <si>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</si>
  <si>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</si>
  <si>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</si>
  <si>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</si>
  <si>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</si>
  <si>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</si>
  <si>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</si>
  <si>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</si>
  <si>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</si>
  <si>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</si>
  <si>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</si>
  <si>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</si>
  <si>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</si>
  <si>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</si>
  <si>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</si>
  <si>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</si>
  <si>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</si>
  <si>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</si>
  <si>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</si>
  <si>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</si>
  <si>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</si>
  <si>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</si>
  <si>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</si>
  <si>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</si>
  <si>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</si>
  <si>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</si>
  <si>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</si>
  <si>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</si>
  <si>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</si>
  <si>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</si>
  <si>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</si>
  <si>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</si>
  <si>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</si>
  <si>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</si>
  <si>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</si>
  <si>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</si>
  <si>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</si>
  <si>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</si>
  <si>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</si>
  <si>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</si>
  <si>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</si>
  <si>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</si>
  <si>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</si>
  <si>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</si>
  <si>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</si>
  <si>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</si>
  <si>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</si>
  <si>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</si>
  <si>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</si>
  <si>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</si>
  <si>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</si>
  <si>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</si>
  <si>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</si>
  <si>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</si>
  <si>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</si>
  <si>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</si>
  <si>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</si>
  <si>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</si>
  <si>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</si>
  <si>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</si>
  <si>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</si>
  <si>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</si>
  <si>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</si>
  <si>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</si>
  <si>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</si>
  <si>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</si>
  <si>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</si>
  <si>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</si>
  <si>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</si>
  <si>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</si>
  <si>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</si>
  <si>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</si>
  <si>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</si>
  <si>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</si>
  <si>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</si>
  <si>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</si>
  <si>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</si>
  <si>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</si>
  <si>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</si>
  <si>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</si>
  <si>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</si>
  <si>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</si>
  <si>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</si>
  <si>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</si>
  <si>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</si>
  <si>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</si>
  <si>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</si>
  <si>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</si>
  <si>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</si>
  <si>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</si>
  <si>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</si>
  <si>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</si>
  <si>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</si>
  <si>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</si>
  <si>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</si>
  <si>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</si>
  <si>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</si>
  <si>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</si>
  <si>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</si>
  <si>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</si>
  <si>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</si>
  <si>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</si>
  <si>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</si>
  <si>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</si>
  <si>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</si>
  <si>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</si>
  <si>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</si>
  <si>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</si>
  <si>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</si>
  <si>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</si>
  <si>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</si>
  <si>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</si>
  <si>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</si>
  <si>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</si>
  <si>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</si>
  <si>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</si>
  <si>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</si>
  <si>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</si>
  <si>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</si>
  <si>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</si>
  <si>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</si>
  <si>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</si>
  <si>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</si>
  <si>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</si>
  <si>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</si>
  <si>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</si>
  <si>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</si>
  <si>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</si>
  <si>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</si>
  <si>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</si>
  <si>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</si>
  <si>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</si>
  <si>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</si>
  <si>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</si>
  <si>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</si>
  <si>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</si>
  <si>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</si>
  <si>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</si>
  <si>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</si>
  <si>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</si>
  <si>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</si>
  <si>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</si>
  <si>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</si>
  <si>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</si>
  <si>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</si>
  <si>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</si>
  <si>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</si>
  <si>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</si>
  <si>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</si>
  <si>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</si>
  <si>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</si>
  <si>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</si>
  <si>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</si>
  <si>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</si>
  <si>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</si>
  <si>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</si>
  <si>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</si>
  <si>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</si>
  <si>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</si>
  <si>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</si>
  <si>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</si>
  <si>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</si>
  <si>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</si>
  <si>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</si>
  <si>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</si>
  <si>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</si>
  <si>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</si>
  <si>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</si>
  <si>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</si>
  <si>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</si>
  <si>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</si>
  <si>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</si>
  <si>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</si>
  <si>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</si>
  <si>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</si>
  <si>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</si>
  <si>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</si>
  <si>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</si>
  <si>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</si>
  <si>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</si>
  <si>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</si>
  <si>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</si>
  <si>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</si>
  <si>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</si>
  <si>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</si>
  <si>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</si>
  <si>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</si>
  <si>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</si>
  <si>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</si>
  <si>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</si>
  <si>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</si>
  <si>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</si>
  <si>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</si>
  <si>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</si>
  <si>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</si>
  <si>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</si>
  <si>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</si>
  <si>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</si>
  <si>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</si>
  <si>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</si>
  <si>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</si>
  <si>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</si>
  <si>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</si>
  <si>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</si>
  <si>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</si>
  <si>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</si>
  <si>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</si>
  <si>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</si>
  <si>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</si>
  <si>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</si>
  <si>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</si>
  <si>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</si>
  <si>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</si>
  <si>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</si>
  <si>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</si>
  <si>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</si>
  <si>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</si>
  <si>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</si>
  <si>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</si>
  <si>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</si>
  <si>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</si>
  <si>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</si>
  <si>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</si>
  <si>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</si>
  <si>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</si>
  <si>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</si>
  <si>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</si>
  <si>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</si>
  <si>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</si>
  <si>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</si>
  <si>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</si>
  <si>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</si>
  <si>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</si>
  <si>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</si>
  <si>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</si>
  <si>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</si>
  <si>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</si>
  <si>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</si>
  <si>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</si>
  <si>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</si>
  <si>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</si>
  <si>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</si>
  <si>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</si>
  <si>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</si>
  <si>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</si>
  <si>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</si>
  <si>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</si>
  <si>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</si>
  <si>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</si>
  <si>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</si>
  <si>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</si>
  <si>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</si>
  <si>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</si>
  <si>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</si>
  <si>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</si>
  <si>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</si>
  <si>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</si>
  <si>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</si>
  <si>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</si>
  <si>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</si>
  <si>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</si>
  <si>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</si>
  <si>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</si>
  <si>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</si>
  <si>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</si>
  <si>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</si>
  <si>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</si>
  <si>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</si>
  <si>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</si>
  <si>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</si>
  <si>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</si>
  <si>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</si>
  <si>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</si>
  <si>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</si>
  <si>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</si>
  <si>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</si>
  <si>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</si>
  <si>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</si>
  <si>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</si>
  <si>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</si>
  <si>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</si>
  <si>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</si>
  <si>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</si>
  <si>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</si>
  <si>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</si>
  <si>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</si>
  <si>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</si>
  <si>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</si>
  <si>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</si>
  <si>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</si>
  <si>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</si>
  <si>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</si>
  <si>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</si>
  <si>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</si>
  <si>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</si>
  <si>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</si>
  <si>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</si>
  <si>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</si>
  <si>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</si>
  <si>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</si>
  <si>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</si>
  <si>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</si>
  <si>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</si>
  <si>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</si>
  <si>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</si>
  <si>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</si>
  <si>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</si>
  <si>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</si>
  <si>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</si>
  <si>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</si>
  <si>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</si>
  <si>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</si>
  <si>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</si>
  <si>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</si>
  <si>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</si>
  <si>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</si>
  <si>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</si>
  <si>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</si>
  <si>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</si>
  <si>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</si>
  <si>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</si>
  <si>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</si>
  <si>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</si>
  <si>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</si>
  <si>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</si>
  <si>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</si>
  <si>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</si>
  <si>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</si>
  <si>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</si>
  <si>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</si>
  <si>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</si>
  <si>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</si>
  <si>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</si>
  <si>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</si>
  <si>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</si>
  <si>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</si>
  <si>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</si>
  <si>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</si>
  <si>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</si>
  <si>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</si>
  <si>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</si>
  <si>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</si>
  <si>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</si>
  <si>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</si>
  <si>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</si>
  <si>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</si>
  <si>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</si>
  <si>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</si>
  <si>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</si>
  <si>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</si>
  <si>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</si>
  <si>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</si>
  <si>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</si>
  <si>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</si>
  <si>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</si>
  <si>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</si>
  <si>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</si>
  <si>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</si>
  <si>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</si>
  <si>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</si>
  <si>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</si>
  <si>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</si>
  <si>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</si>
  <si>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</si>
  <si>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</si>
  <si>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</si>
  <si>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</si>
  <si>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</si>
  <si>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</si>
  <si>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</si>
  <si>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</si>
  <si>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</si>
  <si>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</si>
  <si>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</si>
  <si>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</si>
  <si>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</si>
  <si>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</si>
  <si>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</si>
  <si>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</si>
  <si>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</si>
  <si>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</si>
  <si>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</si>
  <si>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</si>
  <si>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</si>
  <si>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</si>
  <si>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</si>
  <si>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</si>
  <si>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</si>
  <si>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</si>
  <si>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</si>
  <si>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</si>
  <si>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</si>
  <si>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</si>
  <si>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</si>
  <si>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</si>
  <si>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</si>
  <si>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</si>
  <si>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</si>
  <si>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</si>
  <si>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</si>
  <si>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</si>
  <si>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</si>
  <si>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</si>
  <si>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</si>
  <si>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</si>
  <si>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</si>
  <si>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</si>
  <si>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</si>
  <si>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</si>
  <si>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</si>
  <si>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</si>
  <si>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</si>
  <si>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</si>
  <si>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</si>
  <si>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</si>
  <si>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</si>
  <si>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</si>
  <si>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</si>
  <si>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</si>
  <si>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</si>
  <si>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</si>
  <si>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</si>
  <si>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</si>
  <si>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</si>
  <si>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</si>
  <si>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</si>
  <si>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</si>
  <si>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</si>
  <si>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</si>
  <si>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</si>
  <si>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</si>
  <si>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</si>
  <si>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</si>
  <si>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</si>
  <si>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</si>
  <si>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</si>
  <si>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</si>
  <si>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</si>
  <si>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</si>
  <si>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</si>
  <si>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</si>
  <si>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</si>
  <si>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</si>
  <si>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</si>
  <si>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</si>
  <si>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</si>
  <si>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</si>
  <si>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</si>
  <si>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</si>
  <si>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</si>
  <si>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</si>
  <si>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</si>
  <si>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</si>
  <si>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</si>
  <si>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</si>
  <si>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</si>
  <si>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</si>
  <si>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</si>
  <si>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</si>
  <si>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</si>
  <si>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</si>
  <si>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</si>
  <si>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</si>
  <si>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</si>
  <si>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</si>
  <si>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</si>
  <si>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</si>
  <si>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</si>
  <si>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</si>
  <si>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</si>
  <si>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</si>
  <si>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</si>
  <si>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</si>
  <si>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</si>
  <si>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</si>
  <si>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</si>
  <si>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</si>
  <si>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</si>
  <si>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</si>
  <si>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</si>
  <si>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</si>
  <si>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</si>
  <si>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</si>
  <si>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</si>
  <si>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</si>
  <si>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</si>
  <si>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</si>
  <si>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</si>
  <si>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</si>
  <si>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</si>
  <si>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</si>
  <si>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</si>
  <si>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</si>
  <si>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</si>
  <si>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</si>
  <si>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</si>
  <si>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</si>
  <si>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</si>
  <si>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</si>
  <si>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</si>
  <si>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</si>
  <si>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</si>
  <si>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</si>
  <si>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</si>
  <si>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</si>
  <si>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</si>
  <si>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</si>
  <si>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</si>
  <si>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</si>
  <si>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</si>
  <si>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</si>
  <si>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</si>
  <si>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</si>
  <si>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</si>
  <si>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</si>
  <si>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</si>
  <si>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</si>
  <si>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</si>
  <si>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</si>
  <si>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</si>
  <si>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</si>
  <si>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</si>
  <si>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</si>
  <si>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</si>
  <si>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</si>
  <si>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</si>
  <si>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</si>
  <si>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</si>
  <si>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</si>
  <si>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</si>
  <si>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</si>
  <si>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</si>
  <si>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</si>
  <si>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</si>
  <si>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</si>
  <si>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</si>
  <si>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</si>
  <si>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</si>
  <si>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</si>
  <si>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</si>
  <si>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</si>
  <si>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</si>
  <si>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</si>
  <si>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</si>
  <si>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</si>
  <si>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</si>
  <si>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</si>
  <si>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</si>
  <si>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</si>
  <si>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</si>
  <si>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</si>
  <si>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</si>
  <si>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</si>
  <si>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</si>
  <si>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</si>
  <si>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</si>
  <si>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</si>
  <si>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</si>
  <si>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</si>
  <si>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</si>
  <si>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</si>
  <si>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</si>
  <si>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</si>
  <si>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</si>
  <si>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</si>
  <si>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</si>
  <si>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</si>
  <si>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</si>
  <si>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</si>
  <si>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</si>
  <si>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</si>
  <si>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</si>
  <si>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</si>
  <si>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</si>
  <si>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</si>
  <si>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</si>
  <si>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</si>
  <si>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</si>
  <si>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</si>
  <si>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</si>
  <si>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</si>
  <si>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</si>
  <si>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</si>
  <si>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</si>
  <si>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</si>
  <si>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</si>
  <si>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</si>
  <si>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</si>
  <si>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</si>
  <si>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</si>
  <si>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</si>
  <si>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</si>
  <si>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</si>
  <si>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</si>
  <si>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</si>
  <si>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</si>
  <si>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</si>
  <si>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</si>
  <si>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</si>
  <si>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</si>
  <si>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</si>
  <si>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</si>
  <si>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</si>
  <si>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</si>
  <si>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</si>
  <si>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</si>
  <si>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</si>
  <si>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</si>
  <si>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</si>
  <si>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</si>
  <si>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</si>
  <si>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</si>
  <si>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</si>
  <si>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</si>
  <si>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</si>
  <si>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</si>
  <si>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</si>
  <si>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</si>
  <si>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</si>
  <si>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</si>
  <si>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</si>
  <si>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</si>
  <si>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</si>
  <si>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</si>
  <si>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</si>
  <si>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</si>
  <si>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</si>
  <si>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</si>
  <si>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</si>
  <si>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</si>
  <si>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</si>
  <si>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</si>
  <si>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</si>
  <si>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</si>
  <si>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</si>
  <si>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</si>
  <si>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</si>
  <si>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</si>
  <si>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</si>
  <si>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</si>
  <si>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</si>
  <si>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</si>
  <si>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</si>
  <si>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</si>
  <si>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</si>
  <si>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</si>
  <si>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</si>
  <si>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</si>
  <si>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</si>
  <si>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</si>
  <si>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</si>
  <si>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</si>
  <si>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</si>
  <si>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</si>
  <si>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</si>
  <si>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</si>
  <si>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</si>
  <si>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</si>
  <si>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</si>
  <si>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</si>
  <si>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</si>
  <si>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</si>
  <si>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</si>
  <si>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</si>
  <si>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</si>
  <si>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</si>
  <si>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</si>
  <si>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</si>
  <si>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</si>
  <si>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</si>
  <si>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</si>
  <si>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</si>
  <si>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</si>
  <si>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</si>
  <si>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</si>
  <si>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</si>
  <si>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</si>
  <si>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</si>
  <si>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</si>
  <si>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</si>
  <si>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</si>
  <si>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</si>
  <si>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</si>
  <si>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</si>
  <si>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</si>
  <si>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</si>
  <si>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</si>
  <si>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</si>
  <si>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</si>
  <si>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</si>
  <si>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</si>
  <si>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</si>
  <si>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</si>
  <si>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</si>
  <si>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</si>
  <si>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</si>
  <si>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</si>
  <si>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</si>
  <si>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</si>
  <si>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</si>
  <si>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</si>
  <si>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</si>
  <si>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</si>
  <si>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</si>
  <si>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</si>
  <si>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</si>
  <si>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</si>
  <si>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</si>
  <si>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</si>
  <si>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</si>
  <si>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</si>
  <si>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</si>
  <si>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</si>
  <si>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</si>
  <si>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</si>
  <si>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</si>
  <si>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</si>
  <si>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</si>
  <si>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</si>
  <si>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</si>
  <si>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</si>
  <si>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</si>
  <si>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</si>
  <si>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</si>
  <si>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</si>
  <si>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</si>
  <si>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</si>
  <si>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</si>
  <si>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</si>
  <si>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</si>
  <si>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</si>
  <si>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</si>
  <si>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</si>
  <si>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</si>
  <si>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</si>
  <si>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</si>
  <si>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</si>
  <si>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</si>
  <si>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</si>
  <si>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</si>
  <si>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</si>
  <si>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</si>
  <si>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</si>
  <si>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</si>
  <si>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</si>
  <si>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</si>
  <si>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</si>
  <si>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</si>
  <si>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</si>
  <si>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</si>
  <si>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</si>
  <si>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</si>
  <si>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</si>
  <si>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</si>
  <si>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</si>
  <si>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</si>
  <si>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</si>
  <si>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</si>
  <si>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</si>
  <si>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</si>
  <si>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</si>
  <si>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</si>
  <si>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</si>
  <si>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</si>
  <si>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</si>
  <si>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</si>
  <si>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</si>
  <si>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</si>
  <si>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</si>
  <si>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</si>
  <si>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</si>
  <si>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</si>
  <si>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</si>
  <si>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</si>
  <si>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</si>
  <si>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</si>
  <si>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</si>
  <si>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</si>
  <si>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</si>
  <si>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</si>
  <si>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</si>
  <si>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</si>
  <si>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</si>
  <si>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</si>
  <si>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</si>
  <si>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</si>
  <si>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</si>
  <si>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</si>
  <si>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</si>
  <si>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</si>
  <si>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</si>
  <si>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</si>
  <si>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</si>
  <si>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</si>
  <si>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</si>
  <si>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</si>
  <si>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</si>
  <si>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</si>
  <si>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</si>
  <si>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</si>
  <si>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</si>
  <si>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</si>
  <si>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</si>
  <si>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</si>
  <si>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</si>
  <si>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</si>
  <si>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</si>
  <si>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</si>
  <si>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</si>
  <si>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</si>
  <si>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</si>
  <si>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</si>
  <si>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</si>
  <si>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</si>
  <si>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</si>
  <si>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</si>
  <si>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</si>
  <si>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</si>
  <si>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</si>
  <si>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</si>
  <si>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</si>
  <si>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</si>
  <si>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</si>
  <si>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</si>
  <si>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</si>
  <si>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</si>
  <si>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</si>
  <si>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</si>
  <si>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</si>
  <si>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</si>
  <si>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</si>
  <si>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</si>
  <si>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</si>
  <si>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</si>
  <si>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</si>
  <si>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</si>
  <si>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</si>
  <si>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</si>
  <si>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</si>
  <si>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</si>
  <si>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</si>
  <si>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</si>
  <si>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</si>
  <si>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</si>
  <si>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</si>
  <si>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</si>
  <si>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</si>
  <si>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</si>
  <si>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</si>
  <si>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</si>
  <si>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</si>
  <si>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</si>
  <si>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</si>
  <si>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</si>
  <si>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</si>
  <si>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</si>
  <si>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</si>
  <si>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</si>
  <si>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</si>
  <si>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</si>
  <si>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</si>
  <si>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</si>
  <si>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</si>
  <si>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</si>
  <si>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</si>
  <si>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</si>
  <si>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</si>
  <si>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</si>
  <si>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</si>
  <si>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</si>
  <si>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</si>
  <si>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</si>
  <si>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</si>
  <si>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</si>
  <si>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</si>
  <si>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</si>
  <si>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</si>
  <si>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</si>
  <si>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</si>
  <si>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</si>
  <si>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</si>
  <si>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</si>
  <si>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</si>
  <si>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</si>
  <si>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</si>
  <si>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</si>
  <si>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</si>
  <si>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</si>
  <si>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</si>
  <si>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</si>
  <si>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</si>
  <si>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</si>
  <si>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</si>
  <si>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</si>
  <si>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</si>
  <si>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</si>
  <si>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</si>
  <si>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</si>
  <si>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</si>
  <si>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</si>
  <si>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</si>
  <si>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</si>
  <si>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</si>
  <si>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</si>
  <si>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</si>
  <si>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</si>
  <si>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</si>
  <si>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</si>
  <si>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</si>
  <si>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</si>
  <si>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</si>
  <si>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</si>
  <si>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</si>
  <si>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</si>
  <si>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</si>
  <si>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</si>
  <si>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</si>
  <si>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</si>
  <si>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</si>
  <si>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</si>
  <si>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</si>
  <si>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</si>
  <si>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</si>
  <si>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</si>
  <si>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</si>
  <si>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</si>
  <si>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</si>
  <si>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</si>
  <si>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</si>
  <si>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</si>
  <si>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</si>
  <si>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</si>
  <si>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</si>
  <si>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</si>
  <si>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</si>
  <si>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</si>
  <si>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</si>
  <si>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</si>
  <si>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</si>
  <si>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</si>
  <si>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</si>
  <si>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</si>
  <si>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</si>
  <si>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</si>
  <si>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</si>
  <si>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</si>
  <si>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</si>
  <si>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</si>
  <si>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</si>
  <si>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</si>
  <si>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</si>
  <si>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</si>
  <si>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</si>
  <si>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</si>
  <si>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</si>
  <si>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</si>
  <si>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</si>
  <si>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</si>
  <si>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</si>
  <si>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</si>
  <si>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</si>
  <si>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</si>
  <si>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</si>
  <si>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</si>
  <si>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</si>
  <si>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</si>
  <si>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</si>
  <si>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</si>
  <si>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</si>
  <si>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</si>
  <si>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</si>
  <si>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</si>
  <si>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</si>
  <si>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</si>
  <si>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</si>
  <si>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</si>
  <si>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</si>
  <si>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</si>
  <si>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</si>
  <si>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</si>
  <si>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</si>
  <si>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</si>
  <si>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</si>
  <si>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</si>
  <si>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</si>
  <si>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</si>
  <si>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</si>
  <si>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</si>
  <si>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</si>
  <si>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</si>
  <si>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</si>
  <si>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</si>
  <si>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</si>
  <si>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</si>
  <si>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</si>
  <si>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</si>
  <si>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</si>
  <si>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</si>
  <si>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</si>
  <si>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</si>
  <si>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</si>
  <si>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</si>
  <si>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</si>
  <si>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</si>
  <si>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</si>
  <si>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</si>
  <si>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</si>
  <si>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</si>
  <si>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</si>
  <si>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</si>
  <si>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</si>
  <si>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</si>
  <si>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</si>
  <si>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</si>
  <si>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</si>
  <si>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</si>
  <si>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</si>
  <si>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</si>
  <si>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</si>
  <si>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</si>
  <si>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</si>
  <si>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</si>
  <si>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</si>
  <si>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</si>
  <si>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</si>
  <si>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</si>
  <si>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</si>
  <si>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</si>
  <si>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</si>
  <si>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</si>
  <si>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</si>
  <si>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</si>
  <si>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</si>
  <si>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</si>
  <si>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</si>
  <si>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</si>
  <si>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</si>
  <si>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</si>
  <si>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</si>
  <si>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</si>
  <si>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</si>
  <si>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</si>
  <si>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</si>
  <si>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</si>
  <si>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</si>
  <si>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</si>
  <si>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</si>
  <si>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</si>
  <si>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</si>
  <si>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</si>
  <si>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</si>
  <si>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</si>
  <si>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</si>
  <si>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</si>
  <si>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</si>
  <si>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</si>
  <si>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</si>
  <si>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</si>
  <si>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</si>
  <si>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</si>
  <si>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</si>
  <si>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</si>
  <si>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</si>
  <si>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</si>
  <si>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</si>
  <si>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</si>
  <si>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</si>
  <si>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</si>
  <si>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</si>
  <si>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</si>
  <si>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</si>
  <si>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</si>
  <si>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</si>
  <si>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</si>
  <si>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</si>
  <si>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</si>
  <si>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</si>
  <si>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</si>
  <si>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</si>
  <si>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</si>
  <si>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</si>
  <si>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</si>
  <si>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</si>
  <si>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</si>
  <si>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</si>
  <si>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</si>
  <si>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</si>
  <si>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</si>
  <si>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</si>
  <si>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</si>
  <si>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</si>
  <si>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</si>
  <si>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</si>
  <si>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</si>
  <si>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</si>
  <si>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</si>
  <si>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</si>
  <si>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</si>
  <si>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</si>
  <si>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</si>
  <si>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</si>
  <si>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</si>
  <si>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</si>
  <si>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</si>
  <si>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</si>
  <si>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</si>
  <si>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</si>
  <si>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</si>
  <si>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</si>
  <si>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</si>
  <si>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</si>
  <si>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</si>
  <si>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</si>
  <si>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</si>
  <si>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</si>
  <si>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</si>
  <si>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</si>
  <si>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</si>
  <si>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</si>
  <si>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</si>
  <si>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</si>
  <si>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</si>
  <si>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</si>
  <si>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</si>
  <si>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</si>
  <si>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</si>
  <si>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</si>
  <si>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</si>
  <si>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</si>
  <si>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</si>
  <si>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</si>
  <si>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</si>
  <si>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</si>
  <si>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</si>
  <si>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</si>
  <si>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</si>
  <si>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</si>
  <si>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</si>
  <si>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</si>
  <si>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</si>
  <si>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</si>
  <si>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</si>
  <si>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</si>
  <si>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</si>
  <si>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</si>
  <si>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</si>
  <si>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</si>
  <si>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</si>
  <si>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</si>
  <si>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</si>
  <si>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</si>
  <si>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</si>
  <si>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</si>
  <si>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</si>
  <si>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</si>
  <si>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</si>
  <si>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</si>
  <si>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</si>
  <si>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</si>
  <si>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</si>
  <si>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</si>
  <si>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</si>
  <si>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</si>
  <si>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</si>
  <si>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</si>
  <si>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</si>
  <si>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</si>
  <si>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</si>
  <si>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</si>
  <si>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</si>
  <si>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</si>
  <si>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</si>
  <si>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</si>
  <si>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</si>
  <si>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</si>
  <si>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</si>
  <si>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</si>
  <si>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</si>
  <si>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</si>
  <si>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</si>
  <si>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</si>
  <si>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</si>
  <si>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</si>
  <si>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</si>
  <si>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</si>
  <si>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</si>
  <si>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</si>
  <si>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</si>
  <si>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</si>
  <si>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</si>
  <si>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</si>
  <si>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</si>
  <si>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</si>
  <si>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</si>
  <si>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</si>
  <si>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</si>
  <si>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</si>
  <si>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</si>
  <si>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</si>
  <si>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</si>
  <si>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</si>
  <si>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</si>
  <si>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</si>
  <si>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</si>
  <si>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</si>
  <si>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</si>
  <si>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</si>
  <si>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</si>
  <si>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</si>
  <si>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</si>
  <si>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</si>
  <si>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</si>
  <si>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</si>
  <si>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</si>
  <si>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</si>
  <si>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</si>
  <si>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</si>
  <si>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</si>
  <si>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</si>
  <si>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</si>
  <si>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</si>
  <si>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</si>
  <si>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</si>
  <si>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</si>
  <si>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</si>
  <si>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</si>
  <si>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</si>
  <si>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</si>
  <si>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</si>
  <si>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</si>
  <si>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</si>
  <si>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</si>
  <si>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</si>
  <si>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</si>
  <si>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</si>
  <si>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</si>
  <si>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</si>
  <si>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</si>
  <si>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</si>
  <si>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</si>
  <si>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</si>
  <si>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</si>
  <si>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</si>
  <si>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</si>
  <si>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</si>
  <si>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</si>
  <si>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</si>
  <si>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</si>
  <si>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</si>
  <si>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</si>
  <si>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</si>
  <si>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</si>
  <si>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</si>
  <si>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</si>
  <si>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</si>
  <si>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</si>
  <si>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</si>
  <si>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</si>
  <si>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</si>
  <si>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</si>
  <si>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</si>
  <si>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</si>
  <si>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</si>
  <si>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</si>
  <si>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</si>
  <si>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</si>
  <si>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</si>
  <si>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</si>
  <si>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</si>
  <si>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</si>
  <si>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</si>
  <si>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</si>
  <si>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</si>
  <si>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</si>
  <si>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</si>
  <si>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</si>
  <si>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</si>
  <si>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</si>
  <si>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</si>
  <si>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</si>
  <si>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</si>
  <si>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</si>
  <si>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</si>
  <si>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</si>
  <si>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</si>
  <si>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</si>
  <si>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</si>
  <si>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</si>
  <si>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</si>
  <si>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</si>
  <si>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</si>
  <si>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</si>
  <si>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</si>
  <si>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</si>
  <si>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</si>
  <si>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</si>
  <si>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</si>
  <si>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</si>
  <si>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</si>
  <si>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</si>
  <si>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</si>
  <si>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</si>
  <si>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</si>
  <si>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</si>
  <si>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</si>
  <si>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</si>
  <si>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</si>
  <si>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</si>
  <si>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</si>
  <si>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</si>
  <si>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</si>
  <si>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</si>
  <si>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</si>
  <si>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</si>
  <si>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</si>
  <si>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</si>
  <si>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</si>
  <si>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</si>
  <si>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</si>
  <si>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</si>
  <si>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</si>
  <si>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</si>
  <si>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</si>
  <si>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</si>
  <si>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</si>
  <si>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</si>
  <si>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</si>
  <si>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</si>
  <si>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</si>
  <si>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</si>
  <si>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</si>
  <si>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</si>
  <si>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</si>
  <si>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</si>
  <si>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</si>
  <si>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</si>
  <si>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</si>
  <si>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</si>
  <si>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</si>
  <si>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</si>
  <si>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</si>
  <si>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</si>
  <si>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</si>
  <si>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</si>
  <si>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</si>
  <si>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</si>
  <si>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</si>
  <si>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</si>
  <si>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</si>
  <si>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</si>
  <si>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</si>
  <si>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</si>
  <si>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</si>
  <si>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</si>
  <si>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</si>
  <si>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</si>
  <si>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</si>
  <si>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</si>
  <si>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</si>
  <si>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</si>
  <si>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</si>
  <si>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</si>
  <si>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</si>
  <si>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</si>
  <si>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</si>
  <si>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</si>
  <si>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</si>
  <si>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</si>
  <si>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</si>
  <si>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</si>
  <si>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</si>
  <si>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</si>
  <si>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</si>
  <si>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</si>
  <si>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</si>
  <si>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</si>
  <si>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</si>
  <si>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</si>
  <si>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</si>
  <si>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</si>
  <si>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</si>
  <si>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</si>
  <si>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</si>
  <si>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</si>
  <si>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</si>
  <si>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</si>
  <si>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</si>
  <si>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</si>
  <si>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</si>
  <si>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</si>
  <si>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</si>
  <si>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</si>
  <si>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</si>
  <si>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</si>
  <si>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</si>
  <si>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</si>
  <si>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</si>
  <si>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</si>
  <si>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</si>
  <si>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</si>
  <si>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</si>
  <si>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</si>
  <si>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</si>
  <si>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</si>
  <si>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</si>
  <si>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</si>
  <si>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</si>
  <si>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</si>
  <si>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</si>
  <si>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</si>
  <si>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</si>
  <si>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</si>
  <si>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</si>
  <si>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</si>
  <si>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</si>
  <si>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</si>
  <si>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</si>
  <si>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</si>
  <si>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</si>
  <si>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</si>
  <si>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</si>
  <si>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</si>
  <si>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</si>
  <si>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</si>
  <si>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</si>
  <si>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</si>
  <si>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</si>
  <si>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</si>
  <si>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</si>
  <si>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</si>
  <si>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</si>
  <si>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</si>
  <si>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</si>
  <si>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</si>
  <si>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</si>
  <si>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</si>
  <si>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</si>
  <si>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</si>
  <si>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</si>
  <si>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</si>
  <si>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</si>
  <si>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</si>
  <si>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</si>
  <si>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</si>
  <si>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</si>
  <si>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</si>
  <si>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</si>
  <si>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</si>
  <si>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</si>
  <si>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</si>
  <si>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</si>
  <si>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</si>
  <si>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</si>
  <si>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</si>
  <si>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</si>
  <si>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</si>
  <si>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</si>
  <si>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</si>
  <si>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</si>
  <si>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</si>
  <si>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</si>
  <si>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</si>
  <si>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</si>
  <si>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</si>
  <si>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</si>
  <si>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</si>
  <si>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</si>
  <si>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</si>
  <si>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</si>
  <si>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</si>
  <si>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</si>
  <si>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</si>
  <si>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</si>
  <si>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</si>
  <si>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</si>
  <si>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</si>
  <si>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</si>
  <si>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</si>
  <si>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</si>
  <si>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</si>
  <si>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</si>
  <si>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</si>
  <si>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</si>
  <si>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</si>
  <si>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</si>
  <si>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</si>
  <si>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</si>
  <si>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</si>
  <si>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</si>
  <si>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</si>
  <si>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</si>
  <si>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</si>
  <si>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</si>
  <si>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</si>
  <si>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</si>
  <si>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</si>
  <si>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</si>
  <si>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</si>
  <si>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</si>
  <si>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</si>
  <si>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</si>
  <si>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</si>
  <si>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</si>
  <si>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</si>
  <si>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</si>
  <si>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</si>
  <si>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</si>
  <si>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</si>
  <si>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</si>
  <si>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</si>
  <si>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</si>
  <si>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</si>
  <si>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</si>
  <si>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</si>
  <si>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</si>
  <si>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</si>
  <si>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</si>
  <si>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</si>
  <si>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</si>
  <si>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</si>
  <si>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</si>
  <si>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</si>
  <si>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</si>
  <si>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</si>
  <si>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</si>
  <si>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</si>
  <si>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</si>
  <si>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</si>
  <si>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</si>
  <si>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</si>
  <si>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</si>
  <si>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</si>
  <si>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</si>
  <si>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</si>
  <si>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</si>
  <si>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</si>
  <si>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</si>
  <si>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</si>
  <si>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</si>
  <si>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</si>
  <si>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</si>
  <si>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</si>
  <si>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</si>
  <si>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</si>
  <si>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</si>
  <si>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</si>
  <si>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</si>
  <si>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</si>
  <si>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</si>
  <si>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</si>
  <si>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</si>
  <si>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</si>
  <si>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</si>
  <si>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</si>
  <si>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</si>
  <si>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</si>
  <si>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</si>
  <si>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</si>
  <si>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</si>
  <si>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</si>
  <si>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</si>
  <si>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</si>
  <si>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</si>
  <si>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</si>
  <si>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</si>
  <si>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</si>
  <si>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</si>
  <si>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</si>
  <si>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</si>
  <si>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</si>
  <si>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</si>
  <si>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</si>
  <si>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</si>
  <si>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</si>
  <si>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</si>
  <si>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</si>
  <si>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</si>
  <si>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</si>
  <si>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</si>
  <si>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</si>
  <si>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</si>
  <si>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</si>
  <si>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</si>
  <si>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</si>
  <si>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</si>
  <si>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</si>
  <si>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</si>
  <si>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</si>
  <si>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</si>
  <si>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</si>
  <si>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</si>
  <si>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</si>
  <si>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</si>
  <si>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</si>
  <si>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</si>
  <si>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</si>
  <si>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</si>
  <si>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</si>
  <si>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</si>
  <si>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</si>
  <si>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</si>
  <si>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</si>
  <si>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</si>
  <si>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</si>
  <si>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</si>
  <si>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</si>
  <si>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</si>
  <si>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</si>
  <si>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</si>
  <si>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</si>
  <si>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</si>
  <si>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</si>
  <si>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</si>
  <si>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</si>
  <si>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</si>
  <si>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</si>
  <si>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</si>
  <si>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</si>
  <si>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</si>
  <si>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</si>
  <si>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</si>
  <si>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</si>
  <si>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</si>
  <si>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</si>
  <si>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</si>
  <si>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</si>
  <si>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</si>
  <si>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</si>
  <si>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</si>
  <si>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</si>
  <si>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</si>
  <si>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</si>
  <si>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</si>
  <si>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</si>
  <si>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</si>
  <si>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</si>
  <si>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</si>
  <si>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</si>
  <si>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</si>
  <si>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</si>
  <si>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</si>
  <si>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</si>
  <si>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</si>
  <si>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</si>
  <si>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</si>
  <si>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</si>
  <si>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</si>
  <si>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</si>
  <si>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</si>
  <si>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</si>
  <si>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</si>
  <si>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</si>
  <si>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</si>
  <si>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</si>
  <si>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</si>
  <si>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</si>
  <si>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</si>
  <si>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</si>
  <si>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</si>
  <si>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</si>
  <si>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</si>
  <si>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</si>
  <si>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</si>
  <si>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</si>
  <si>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</si>
  <si>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</si>
  <si>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</si>
  <si>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</si>
  <si>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</si>
  <si>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</si>
  <si>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</si>
  <si>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</si>
  <si>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</si>
  <si>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</si>
  <si>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</si>
  <si>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</si>
  <si>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</si>
  <si>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</si>
  <si>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</si>
  <si>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</si>
  <si>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</si>
  <si>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</si>
  <si>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</si>
  <si>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</si>
  <si>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</si>
  <si>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</si>
  <si>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</si>
  <si>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</si>
  <si>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</si>
  <si>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</si>
  <si>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</si>
  <si>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</si>
  <si>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</si>
  <si>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</si>
  <si>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</si>
  <si>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</si>
  <si>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</si>
  <si>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</si>
  <si>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</si>
  <si>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</si>
  <si>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</si>
  <si>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</si>
  <si>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</si>
  <si>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</si>
  <si>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</si>
  <si>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</si>
  <si>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</si>
  <si>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</si>
  <si>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</si>
  <si>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</si>
  <si>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</si>
  <si>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</si>
  <si>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</si>
  <si>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</si>
  <si>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</si>
  <si>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</si>
  <si>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</si>
  <si>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</si>
  <si>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</si>
  <si>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</si>
  <si>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</si>
  <si>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</si>
  <si>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</si>
  <si>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</si>
  <si>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</si>
  <si>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</si>
  <si>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</si>
  <si>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</si>
  <si>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</si>
  <si>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</si>
  <si>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</si>
  <si>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</si>
  <si>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</si>
  <si>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</si>
  <si>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</si>
  <si>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</si>
  <si>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</si>
  <si>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</si>
  <si>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</si>
  <si>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</si>
  <si>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</si>
  <si>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</si>
  <si>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</si>
  <si>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</si>
  <si>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</si>
  <si>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</si>
  <si>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</si>
  <si>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</si>
  <si>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</si>
  <si>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</si>
  <si>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</si>
  <si>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</si>
  <si>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</si>
  <si>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</si>
  <si>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</si>
  <si>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</si>
  <si>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</si>
  <si>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</si>
  <si>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</si>
  <si>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</si>
  <si>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</si>
  <si>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</si>
  <si>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</si>
  <si>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</si>
  <si>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</si>
  <si>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</si>
  <si>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</si>
  <si>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</si>
  <si>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</si>
  <si>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</si>
  <si>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</si>
  <si>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</si>
  <si>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</si>
  <si>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</si>
  <si>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</si>
  <si>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</si>
  <si>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</si>
  <si>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</si>
  <si>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</si>
  <si>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</si>
  <si>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</si>
  <si>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</si>
  <si>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</si>
  <si>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</si>
  <si>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</si>
  <si>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</si>
  <si>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</si>
  <si>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</si>
  <si>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</si>
  <si>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</si>
  <si>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</si>
  <si>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</si>
  <si>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</si>
  <si>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</si>
  <si>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</si>
  <si>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</si>
  <si>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</si>
  <si>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</si>
  <si>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</si>
  <si>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</si>
  <si>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</si>
  <si>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</si>
  <si>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</si>
  <si>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</si>
  <si>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</si>
  <si>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</si>
  <si>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</si>
  <si>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</si>
  <si>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</si>
  <si>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</si>
  <si>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</si>
  <si>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</si>
  <si>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</si>
  <si>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</si>
  <si>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</si>
  <si>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</si>
  <si>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</si>
  <si>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</si>
  <si>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</si>
  <si>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</si>
  <si>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</si>
  <si>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</si>
  <si>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</si>
  <si>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</si>
  <si>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</si>
  <si>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</si>
  <si>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</si>
  <si>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</si>
  <si>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</si>
  <si>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</si>
  <si>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</si>
  <si>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</si>
  <si>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</si>
  <si>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</si>
  <si>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</si>
  <si>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</si>
  <si>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</si>
  <si>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</si>
  <si>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</si>
  <si>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</si>
  <si>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</si>
  <si>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</si>
  <si>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</si>
  <si>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</si>
  <si>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</si>
  <si>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</si>
  <si>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</si>
  <si>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</si>
  <si>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</si>
  <si>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</si>
  <si>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</si>
  <si>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</si>
  <si>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</si>
  <si>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</si>
  <si>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</si>
  <si>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</si>
  <si>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</si>
  <si>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</si>
  <si>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</si>
  <si>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</si>
  <si>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</si>
  <si>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</si>
  <si>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</si>
  <si>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</si>
  <si>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</si>
  <si>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</si>
  <si>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</si>
  <si>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</si>
  <si>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</si>
  <si>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</si>
  <si>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</si>
  <si>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</si>
  <si>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</si>
  <si>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</si>
  <si>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</si>
  <si>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</si>
  <si>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</si>
  <si>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</si>
  <si>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</si>
  <si>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</si>
  <si>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</si>
  <si>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</si>
  <si>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</si>
  <si>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</si>
  <si>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</si>
  <si>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</si>
  <si>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</si>
  <si>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</si>
  <si>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</si>
  <si>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</si>
  <si>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</si>
  <si>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</si>
  <si>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</si>
  <si>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</si>
  <si>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</si>
  <si>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</si>
  <si>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</si>
  <si>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</si>
  <si>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</si>
  <si>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</si>
  <si>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</si>
  <si>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</si>
  <si>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</si>
  <si>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</si>
  <si>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</si>
  <si>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</si>
  <si>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</si>
  <si>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</si>
  <si>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</si>
  <si>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</si>
  <si>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</si>
  <si>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</si>
  <si>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</si>
  <si>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</si>
  <si>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</si>
  <si>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</si>
  <si>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</si>
  <si>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</si>
  <si>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</si>
  <si>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</si>
  <si>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</si>
  <si>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</si>
  <si>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</si>
  <si>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</si>
  <si>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</si>
  <si>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</si>
  <si>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</si>
  <si>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</si>
  <si>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</si>
  <si>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</si>
  <si>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</si>
  <si>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</si>
  <si>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</si>
  <si>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</si>
  <si>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</si>
  <si>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</si>
  <si>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</si>
  <si>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</si>
  <si>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</si>
  <si>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</si>
  <si>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</si>
  <si>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</si>
  <si>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</si>
  <si>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</si>
  <si>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</si>
  <si>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</si>
  <si>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</si>
  <si>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</si>
  <si>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</si>
  <si>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</si>
  <si>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</si>
  <si>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</si>
  <si>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</si>
  <si>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</si>
  <si>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</si>
  <si>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</si>
  <si>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</si>
  <si>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</si>
  <si>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</si>
  <si>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</si>
  <si>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</si>
  <si>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</si>
  <si>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</si>
  <si>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</si>
  <si>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</si>
  <si>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</si>
  <si>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</si>
  <si>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</si>
  <si>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</si>
  <si>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</si>
  <si>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</si>
  <si>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</si>
  <si>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</si>
  <si>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</si>
  <si>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</si>
  <si>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</si>
  <si>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</si>
  <si>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</si>
  <si>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</si>
  <si>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</si>
  <si>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</si>
  <si>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</si>
  <si>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</si>
  <si>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</si>
  <si>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</si>
  <si>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</si>
  <si>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</si>
  <si>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</si>
  <si>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</si>
  <si>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</si>
  <si>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</si>
  <si>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</si>
  <si>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</si>
  <si>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</si>
  <si>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</si>
  <si>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</si>
  <si>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</si>
  <si>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</si>
  <si>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</si>
  <si>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</si>
  <si>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</si>
  <si>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</si>
  <si>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</si>
  <si>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</si>
  <si>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</si>
  <si>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</si>
  <si>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</si>
  <si>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</si>
  <si>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</si>
  <si>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</si>
  <si>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</si>
  <si>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</si>
  <si>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</si>
  <si>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</si>
  <si>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</si>
  <si>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</si>
  <si>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</si>
  <si>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</si>
  <si>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</si>
  <si>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</si>
  <si>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</si>
  <si>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</si>
  <si>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</si>
  <si>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</si>
  <si>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</si>
  <si>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</si>
  <si>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</si>
  <si>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</si>
  <si>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</si>
  <si>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</si>
  <si>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</si>
  <si>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</si>
  <si>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</si>
  <si>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</si>
  <si>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</si>
  <si>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</si>
  <si>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</si>
  <si>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</si>
  <si>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</si>
  <si>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</si>
  <si>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</si>
  <si>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</si>
  <si>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</si>
  <si>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</si>
  <si>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</si>
  <si>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</si>
  <si>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</si>
  <si>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</si>
  <si>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</si>
  <si>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</si>
  <si>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</si>
  <si>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</si>
  <si>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</si>
  <si>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</si>
  <si>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</si>
  <si>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</si>
  <si>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</si>
  <si>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</si>
  <si>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</si>
  <si>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</si>
  <si>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</si>
  <si>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</si>
  <si>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</si>
  <si>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</si>
  <si>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</si>
  <si>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</si>
  <si>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</si>
  <si>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</si>
  <si>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</si>
  <si>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</si>
  <si>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</si>
  <si>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</si>
  <si>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</si>
  <si>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</si>
  <si>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</si>
  <si>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</si>
  <si>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</si>
  <si>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</si>
  <si>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</si>
  <si>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</si>
  <si>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</si>
  <si>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</si>
  <si>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</si>
  <si>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</si>
  <si>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</si>
  <si>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</si>
  <si>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</si>
  <si>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</si>
  <si>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</si>
  <si>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</si>
  <si>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</si>
  <si>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</si>
  <si>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</si>
  <si>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</si>
  <si>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</si>
  <si>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</si>
  <si>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</si>
  <si>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</si>
  <si>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</si>
  <si>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</si>
  <si>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</si>
  <si>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</si>
  <si>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</si>
  <si>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</si>
  <si>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</si>
  <si>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</si>
  <si>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</si>
  <si>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</si>
  <si>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</si>
  <si>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</si>
  <si>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</si>
  <si>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</si>
  <si>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</si>
  <si>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</si>
  <si>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</si>
  <si>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</si>
  <si>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</si>
  <si>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</si>
  <si>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</si>
  <si>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</si>
  <si>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</si>
  <si>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</si>
  <si>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</si>
  <si>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</si>
  <si>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</si>
  <si>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</si>
  <si>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</si>
  <si>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</si>
  <si>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</si>
  <si>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</si>
  <si>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</si>
  <si>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</si>
  <si>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</si>
  <si>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</si>
  <si>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</si>
  <si>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</si>
  <si>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</si>
  <si>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</si>
  <si>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</si>
  <si>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</si>
  <si>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</si>
  <si>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</si>
  <si>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</si>
  <si>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</si>
  <si>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</si>
  <si>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</si>
  <si>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</si>
  <si>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</si>
  <si>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</si>
  <si>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</si>
  <si>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</si>
  <si>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</si>
  <si>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</si>
  <si>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</si>
  <si>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</si>
  <si>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</si>
  <si>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</si>
  <si>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</si>
  <si>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</si>
  <si>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</si>
  <si>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</si>
  <si>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</si>
  <si>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</si>
  <si>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</si>
  <si>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</si>
  <si>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</si>
  <si>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</si>
  <si>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</si>
  <si>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</si>
  <si>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</si>
  <si>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</si>
  <si>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</si>
  <si>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</si>
  <si>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</si>
  <si>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</si>
  <si>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</si>
  <si>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</si>
  <si>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</si>
  <si>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</si>
  <si>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</si>
  <si>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</si>
  <si>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</si>
  <si>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</si>
  <si>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</si>
  <si>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</si>
  <si>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</si>
  <si>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</si>
  <si>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</si>
  <si>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</si>
  <si>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</si>
  <si>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</si>
  <si>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</si>
  <si>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</si>
  <si>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</si>
  <si>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</si>
  <si>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</si>
  <si>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</si>
  <si>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</si>
  <si>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</si>
  <si>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</si>
  <si>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</si>
  <si>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</si>
  <si>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</si>
  <si>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</si>
  <si>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</si>
  <si>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</si>
  <si>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</si>
  <si>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</si>
  <si>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</si>
  <si>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</si>
  <si>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</si>
  <si>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</si>
  <si>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</si>
  <si>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</si>
  <si>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</si>
  <si>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</si>
  <si>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</si>
  <si>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</si>
  <si>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</si>
  <si>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</si>
  <si>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</si>
  <si>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</si>
  <si>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</si>
  <si>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</si>
  <si>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</si>
  <si>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</si>
  <si>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</si>
  <si>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</si>
  <si>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</si>
  <si>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</si>
  <si>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</si>
  <si>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</si>
  <si>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</si>
  <si>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</si>
  <si>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</si>
  <si>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</si>
  <si>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</si>
  <si>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</si>
  <si>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</si>
  <si>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</si>
  <si>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</si>
  <si>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</si>
  <si>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</si>
  <si>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</si>
  <si>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</si>
  <si>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</si>
  <si>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</si>
  <si>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</si>
  <si>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</si>
  <si>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</si>
  <si>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</si>
  <si>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</si>
  <si>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</si>
  <si>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</si>
  <si>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</si>
  <si>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</si>
  <si>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</si>
  <si>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</si>
  <si>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</si>
  <si>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</si>
  <si>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</si>
  <si>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</si>
  <si>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</si>
  <si>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</si>
  <si>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</si>
  <si>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</si>
  <si>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</si>
  <si>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</si>
  <si>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</si>
  <si>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</si>
  <si>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</si>
  <si>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</si>
  <si>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</si>
  <si>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</si>
  <si>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</si>
  <si>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</si>
  <si>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</si>
  <si>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</si>
  <si>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</si>
  <si>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</si>
  <si>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</si>
  <si>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</si>
  <si>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</si>
  <si>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</si>
  <si>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</si>
  <si>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</si>
  <si>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</si>
  <si>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</si>
  <si>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</si>
  <si>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</si>
  <si>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</si>
  <si>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</si>
  <si>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</si>
  <si>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</si>
  <si>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</si>
  <si>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</si>
  <si>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</si>
  <si>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</si>
  <si>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</si>
  <si>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</si>
  <si>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</si>
  <si>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</si>
  <si>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</si>
  <si>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</si>
  <si>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</si>
  <si>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</si>
  <si>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</si>
  <si>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</si>
  <si>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</si>
  <si>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</si>
  <si>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</si>
  <si>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</si>
  <si>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</si>
  <si>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</si>
  <si>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</si>
  <si>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</si>
  <si>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</si>
  <si>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</si>
  <si>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</si>
  <si>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</si>
  <si>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</si>
  <si>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</si>
  <si>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</si>
  <si>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</si>
  <si>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</si>
  <si>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</si>
  <si>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</si>
  <si>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</si>
  <si>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</si>
  <si>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</si>
  <si>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</si>
  <si>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</si>
  <si>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</si>
  <si>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</si>
  <si>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</si>
  <si>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</si>
  <si>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</si>
  <si>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</si>
  <si>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</si>
  <si>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</si>
  <si>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</si>
  <si>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</si>
  <si>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</si>
  <si>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</si>
  <si>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</si>
  <si>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</si>
  <si>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</si>
  <si>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</si>
  <si>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</si>
  <si>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</si>
  <si>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</si>
  <si>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</si>
  <si>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</si>
  <si>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</si>
  <si>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</si>
  <si>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</si>
  <si>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</si>
  <si>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</si>
  <si>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</si>
  <si>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</si>
  <si>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</si>
  <si>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</si>
  <si>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</si>
  <si>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</si>
  <si>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</si>
  <si>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</si>
  <si>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</si>
  <si>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</si>
  <si>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</si>
  <si>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</si>
  <si>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</si>
  <si>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</si>
  <si>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</si>
  <si>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</si>
  <si>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</si>
  <si>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</si>
  <si>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</si>
  <si>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</si>
  <si>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</si>
  <si>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</si>
  <si>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</si>
  <si>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</si>
  <si>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</si>
  <si>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</si>
  <si>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</si>
  <si>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</si>
  <si>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</si>
  <si>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</si>
  <si>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</si>
  <si>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</si>
  <si>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</si>
  <si>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</si>
  <si>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</si>
  <si>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</si>
  <si>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</si>
  <si>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</si>
  <si>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</si>
  <si>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</si>
  <si>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</si>
  <si>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</si>
  <si>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</si>
  <si>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</si>
  <si>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</si>
  <si>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</si>
  <si>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</si>
  <si>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</si>
  <si>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</si>
  <si>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</si>
  <si>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</si>
  <si>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</si>
  <si>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</si>
  <si>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</si>
  <si>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</si>
  <si>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</si>
  <si>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</si>
  <si>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</si>
  <si>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</si>
  <si>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</si>
  <si>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</si>
  <si>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</si>
  <si>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</si>
  <si>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</si>
  <si>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</si>
  <si>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</si>
  <si>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</si>
  <si>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</si>
  <si>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</si>
  <si>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</si>
  <si>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</si>
  <si>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</si>
  <si>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</si>
  <si>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</si>
  <si>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</si>
  <si>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</si>
  <si>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</si>
  <si>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</si>
  <si>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</si>
  <si>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</si>
  <si>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</si>
  <si>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</si>
  <si>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</si>
  <si>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</si>
  <si>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</si>
  <si>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</si>
  <si>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</si>
  <si>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</si>
  <si>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</si>
  <si>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</si>
  <si>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</si>
  <si>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</si>
  <si>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</si>
  <si>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</si>
  <si>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</si>
  <si>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</si>
  <si>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</si>
  <si>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</si>
  <si>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</si>
  <si>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</si>
  <si>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</si>
  <si>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</si>
  <si>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</si>
  <si>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</si>
  <si>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</si>
  <si>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</si>
  <si>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</si>
  <si>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</si>
  <si>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</si>
  <si>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</si>
  <si>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</si>
  <si>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</si>
  <si>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</si>
  <si>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</si>
  <si>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</si>
  <si>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</si>
  <si>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</si>
  <si>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</si>
  <si>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</si>
  <si>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</si>
  <si>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</si>
  <si>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</si>
  <si>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</si>
  <si>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</si>
  <si>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</si>
  <si>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</si>
  <si>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</si>
  <si>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</si>
  <si>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</si>
  <si>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</si>
  <si>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</si>
  <si>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</si>
  <si>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</si>
  <si>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</si>
  <si>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</si>
  <si>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</si>
  <si>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</si>
  <si>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</si>
  <si>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</si>
  <si>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</si>
  <si>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</si>
  <si>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</si>
  <si>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</si>
  <si>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</si>
  <si>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</si>
  <si>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</si>
  <si>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</si>
  <si>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</si>
  <si>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</si>
  <si>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</si>
  <si>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</si>
  <si>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</si>
  <si>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</si>
  <si>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</si>
  <si>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</si>
  <si>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</si>
  <si>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</si>
  <si>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</si>
  <si>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</si>
  <si>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</si>
  <si>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</si>
  <si>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</si>
  <si>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</si>
  <si>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</si>
  <si>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</si>
  <si>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</si>
  <si>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</si>
  <si>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</si>
  <si>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</si>
  <si>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</si>
  <si>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</si>
  <si>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</si>
  <si>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</si>
  <si>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</si>
  <si>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</si>
  <si>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</si>
  <si>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</si>
  <si>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</si>
  <si>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</si>
  <si>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</si>
  <si>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</si>
  <si>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</si>
  <si>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</si>
  <si>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</si>
  <si>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</si>
  <si>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</si>
  <si>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</si>
  <si>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</si>
  <si>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</si>
  <si>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</si>
  <si>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</si>
  <si>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</si>
  <si>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</si>
  <si>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</si>
  <si>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</si>
  <si>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</si>
  <si>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</si>
  <si>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</si>
  <si>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</si>
  <si>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</si>
  <si>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</si>
  <si>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</si>
  <si>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</si>
  <si>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</si>
  <si>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</si>
  <si>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</si>
  <si>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</si>
  <si>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</si>
  <si>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</si>
  <si>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</si>
  <si>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</si>
  <si>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</si>
  <si>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</si>
  <si>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</si>
  <si>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</si>
  <si>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</si>
  <si>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</si>
  <si>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</si>
  <si>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</si>
  <si>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</si>
  <si>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</si>
  <si>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</si>
  <si>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</si>
  <si>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</si>
  <si>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</si>
  <si>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</si>
  <si>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</si>
  <si>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</si>
  <si>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</si>
  <si>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</si>
  <si>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</si>
  <si>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</si>
  <si>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</si>
  <si>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</si>
  <si>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</si>
  <si>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</si>
  <si>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</si>
  <si>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</si>
  <si>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</si>
  <si>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</si>
  <si>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</si>
  <si>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</si>
  <si>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</si>
  <si>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</si>
  <si>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</si>
  <si>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</si>
  <si>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</si>
  <si>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</si>
  <si>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</si>
  <si>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</si>
  <si>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</si>
  <si>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</si>
  <si>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</si>
  <si>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</si>
  <si>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</si>
  <si>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</si>
  <si>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</si>
  <si>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</si>
  <si>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</si>
  <si>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</si>
  <si>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</si>
  <si>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</si>
  <si>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</si>
  <si>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</si>
  <si>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</si>
  <si>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</si>
  <si>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</si>
  <si>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</si>
  <si>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</si>
  <si>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</si>
  <si>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</si>
  <si>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</si>
  <si>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</si>
  <si>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</si>
  <si>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</si>
  <si>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</si>
  <si>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</si>
  <si>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</si>
  <si>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</si>
  <si>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</si>
  <si>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</si>
  <si>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</si>
  <si>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</si>
  <si>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</si>
  <si>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</si>
  <si>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</si>
  <si>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</si>
  <si>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</si>
  <si>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</si>
  <si>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</si>
  <si>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</si>
  <si>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</si>
  <si>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</si>
  <si>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</si>
  <si>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</si>
  <si>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</si>
  <si>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</si>
  <si>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</si>
  <si>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</si>
  <si>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</si>
  <si>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</si>
  <si>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</si>
  <si>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</si>
  <si>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</si>
  <si>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</si>
  <si>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</si>
  <si>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</si>
  <si>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</si>
  <si>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</si>
  <si>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</si>
  <si>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</si>
  <si>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</si>
  <si>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</si>
  <si>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</si>
  <si>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</si>
  <si>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</si>
  <si>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</si>
  <si>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</si>
  <si>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</si>
  <si>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</si>
  <si>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</si>
  <si>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</si>
  <si>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</si>
  <si>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</si>
  <si>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</si>
  <si>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</si>
  <si>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</si>
  <si>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</si>
  <si>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</si>
  <si>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</si>
  <si>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</si>
  <si>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</si>
  <si>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</si>
  <si>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</si>
  <si>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</si>
  <si>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</si>
  <si>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</si>
  <si>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</si>
  <si>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</si>
  <si>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</si>
  <si>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</si>
  <si>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</si>
  <si>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</si>
  <si>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</si>
  <si>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</si>
  <si>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</si>
  <si>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</si>
  <si>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</si>
  <si>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</si>
  <si>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</si>
  <si>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</si>
  <si>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</si>
  <si>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</si>
  <si>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</si>
  <si>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</si>
  <si>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</si>
  <si>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</si>
  <si>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</si>
  <si>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</si>
  <si>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</si>
  <si>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</si>
  <si>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</si>
  <si>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</si>
  <si>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</si>
  <si>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</si>
  <si>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</si>
  <si>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</si>
  <si>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</si>
  <si>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</si>
  <si>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</si>
  <si>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</si>
  <si>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</si>
  <si>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</si>
  <si>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</si>
  <si>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</si>
  <si>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</si>
  <si>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</si>
  <si>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</si>
  <si>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</si>
  <si>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</si>
  <si>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</si>
  <si>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</si>
  <si>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</si>
  <si>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</si>
  <si>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</si>
  <si>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</si>
  <si>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</si>
  <si>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</si>
  <si>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</si>
  <si>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</si>
  <si>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</si>
  <si>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</si>
  <si>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</si>
  <si>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</si>
  <si>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</si>
  <si>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</si>
  <si>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</si>
  <si>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</si>
  <si>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</si>
  <si>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</si>
  <si>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</si>
  <si>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</si>
  <si>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</si>
  <si>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</si>
  <si>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</si>
  <si>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</si>
  <si>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</si>
  <si>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</si>
  <si>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</si>
  <si>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</si>
  <si>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</si>
  <si>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</si>
  <si>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</si>
  <si>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</si>
  <si>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</si>
  <si>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</si>
  <si>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</si>
  <si>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</si>
  <si>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</si>
  <si>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</si>
  <si>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</si>
  <si>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</si>
  <si>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</si>
  <si>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</si>
  <si>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</si>
  <si>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</si>
  <si>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</si>
  <si>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</si>
  <si>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</si>
  <si>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</si>
  <si>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</si>
  <si>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</si>
  <si>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</si>
  <si>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</si>
  <si>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</si>
  <si>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</si>
  <si>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</si>
  <si>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</si>
  <si>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</si>
  <si>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</si>
  <si>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</si>
  <si>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</si>
  <si>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</si>
  <si>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</si>
  <si>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</si>
  <si>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</si>
  <si>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</si>
  <si>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</si>
  <si>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</si>
  <si>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</si>
  <si>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</si>
  <si>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</si>
  <si>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</si>
  <si>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</si>
  <si>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</si>
  <si>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</si>
  <si>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</si>
  <si>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</si>
  <si>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</si>
  <si>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</si>
  <si>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</si>
  <si>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</si>
  <si>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</si>
  <si>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</si>
  <si>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</si>
  <si>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</si>
  <si>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</si>
  <si>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</si>
  <si>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</si>
  <si>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</si>
  <si>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</si>
  <si>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</si>
  <si>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</si>
  <si>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11</t>
  </si>
  <si>
    <t>06140108761049</t>
  </si>
  <si>
    <t>DAVID ALEXANDER RIVAS MEJIA</t>
  </si>
  <si>
    <t>06141510971013</t>
  </si>
  <si>
    <t>06142904630160</t>
  </si>
  <si>
    <t>ASETCA</t>
  </si>
  <si>
    <t>03152212861010</t>
  </si>
  <si>
    <t>FRANCISCO ALEXANDER TOBAR CASTILLO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</si>
  <si>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</si>
  <si>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</si>
  <si>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</si>
  <si>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</si>
  <si>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</si>
  <si>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</si>
  <si>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</si>
  <si>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</si>
  <si>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</si>
  <si>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</si>
  <si>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</si>
  <si>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</si>
  <si>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</si>
  <si>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</si>
  <si>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</si>
  <si>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</si>
  <si>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</si>
  <si>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</si>
  <si>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</si>
  <si>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</si>
  <si>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</si>
  <si>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</si>
  <si>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</si>
  <si>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</si>
  <si>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</si>
  <si>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</si>
  <si>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</si>
  <si>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</si>
  <si>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</si>
  <si>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</si>
  <si>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</si>
  <si>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</si>
  <si>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</si>
  <si>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</si>
  <si>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</si>
  <si>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</si>
  <si>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</si>
  <si>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</si>
  <si>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</si>
  <si>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</si>
  <si>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</si>
  <si>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</si>
  <si>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06142704091019</t>
  </si>
  <si>
    <t>MEGABLOCK S.A DE C.V.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</si>
  <si>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</si>
  <si>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</si>
  <si>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</si>
  <si>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</si>
  <si>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</si>
  <si>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</si>
  <si>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</si>
  <si>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</si>
  <si>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</si>
  <si>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</si>
  <si>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05010703161018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</si>
  <si>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</si>
  <si>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</si>
  <si>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</si>
  <si>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</si>
  <si>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</si>
  <si>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</si>
  <si>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</si>
  <si>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</si>
  <si>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</si>
  <si>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</si>
  <si>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</si>
  <si>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</si>
  <si>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</si>
  <si>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</si>
  <si>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</si>
  <si>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</si>
  <si>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</si>
  <si>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</si>
  <si>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06032407751016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</si>
  <si>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</si>
  <si>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</si>
  <si>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</si>
  <si>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</si>
  <si>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</si>
  <si>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</si>
  <si>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</si>
  <si>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</si>
  <si>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</si>
  <si>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</si>
  <si>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</si>
  <si>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</si>
  <si>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</si>
  <si>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</si>
  <si>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</si>
  <si>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</si>
  <si>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</si>
  <si>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</si>
  <si>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</si>
  <si>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</si>
  <si>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03150106851053</t>
  </si>
  <si>
    <t>MARGOTH YANIRA GARCIA DE RIVERA</t>
  </si>
  <si>
    <t>05031807931041</t>
  </si>
  <si>
    <t>ESTEFANY CAROLINA HENRIQUEZ</t>
  </si>
  <si>
    <t>05032111191015</t>
  </si>
  <si>
    <t>UNIKO S.A DE C.V</t>
  </si>
  <si>
    <t>06140407151028</t>
  </si>
  <si>
    <t>MAPLESA S.A DE C.V.</t>
  </si>
  <si>
    <t>PROSELA S.A DE C.V.</t>
  </si>
  <si>
    <t>03020812921012</t>
  </si>
  <si>
    <t>CRISTIAN GERARDO ORELLANA CACERES</t>
  </si>
  <si>
    <t>05072910600025</t>
  </si>
  <si>
    <t>RICARDO GARCIA SERMEÑO</t>
  </si>
  <si>
    <t>ECONSA</t>
  </si>
  <si>
    <t>05030802660021</t>
  </si>
  <si>
    <t>EDWIN EDGARDO SANDOVAL</t>
  </si>
  <si>
    <t>05110608781011</t>
  </si>
  <si>
    <t>ADALBERTO JOSE CORDOBA</t>
  </si>
  <si>
    <t>05032712691031</t>
  </si>
  <si>
    <t>RENE ARTURO DE PAZ</t>
  </si>
  <si>
    <t>ALISAL S.A DE C.V.</t>
  </si>
  <si>
    <t>06141501740017</t>
  </si>
  <si>
    <t>METALURGICA SARTI S.A DE C.V</t>
  </si>
  <si>
    <t>06141201051040</t>
  </si>
  <si>
    <t>TALLER INDUSTRIAL MENA SALVADOREÑA</t>
  </si>
  <si>
    <t>05011112671013</t>
  </si>
  <si>
    <t>PABLO ERNERTO MIGUEL VALLADARES</t>
  </si>
  <si>
    <t>06141106081047</t>
  </si>
  <si>
    <t>TRANSPORTE ARGUETA REYES</t>
  </si>
  <si>
    <t>02102102191026</t>
  </si>
  <si>
    <t>KMA CENTROAMERICANA S.A DE C.V.</t>
  </si>
  <si>
    <t>06143108121014</t>
  </si>
  <si>
    <t>INDUSTRIAS SUPERIOR</t>
  </si>
  <si>
    <t>02101208201024</t>
  </si>
  <si>
    <t>RAYMUNDO COMPANY S.A DE C.V.</t>
  </si>
  <si>
    <t>06140909821256</t>
  </si>
  <si>
    <t>KARLA STEPHANIA MELENDEZ TEJADA</t>
  </si>
  <si>
    <t>05021309761010</t>
  </si>
  <si>
    <t>JUAN CARLOS RAMIREZ ALVARADO</t>
  </si>
  <si>
    <t>05110204741024</t>
  </si>
  <si>
    <t xml:space="preserve">ALFONSO ERNESTO ALFARO </t>
  </si>
  <si>
    <t>02101906711018</t>
  </si>
  <si>
    <t>ELIOTY GIUSEPPE REYES CARRANZA</t>
  </si>
  <si>
    <t>06142811660011</t>
  </si>
  <si>
    <t xml:space="preserve">MIRANDA LUPONE SOL Y COMPAÑÍA </t>
  </si>
  <si>
    <t>14062105441019</t>
  </si>
  <si>
    <t>MANUEL ANTONIO SOSA VILLATORO</t>
  </si>
  <si>
    <t>GENERAL FERRETERA DE EL SALVADOR</t>
  </si>
  <si>
    <t>ALMAPA S.A DE C.V.</t>
  </si>
  <si>
    <t>06142411091067</t>
  </si>
  <si>
    <t>CIVIL INFRAESTRUCTURA S.A DE C.V.</t>
  </si>
  <si>
    <t>06141504161069</t>
  </si>
  <si>
    <t>GLOBAL SERVICE EL SALVADOR</t>
  </si>
  <si>
    <t>INGENIERIA Y TECNICA</t>
  </si>
  <si>
    <t>05030404881013</t>
  </si>
  <si>
    <t>GREYSI LISETH BONILLA RIVERA</t>
  </si>
  <si>
    <t>06142005181012</t>
  </si>
  <si>
    <t>TIRE EXPRESS S.A DE C.V.</t>
  </si>
  <si>
    <t>06140105081012</t>
  </si>
  <si>
    <t>POP TRESCIENTOS SESENTA S.A DE C.V.</t>
  </si>
  <si>
    <t>10100807601019</t>
  </si>
  <si>
    <t>SERGIO ISABEL NAVARRO</t>
  </si>
  <si>
    <t>04152911751010</t>
  </si>
  <si>
    <t>DOLORES RODRIGUEZ PINEDA</t>
  </si>
  <si>
    <t>05111112021013</t>
  </si>
  <si>
    <t>CONSULTEF S.A DE C.V.</t>
  </si>
  <si>
    <t>PRODUCTOS AGROALIMENTICIOS</t>
  </si>
  <si>
    <t>03021503510019</t>
  </si>
  <si>
    <t>HERNAN RAMOS</t>
  </si>
  <si>
    <t>06141611181021</t>
  </si>
  <si>
    <t>TALLERES EL ADONAI S.A DE C.V.</t>
  </si>
  <si>
    <t>12090606831018</t>
  </si>
  <si>
    <t>AGUSTIN VENTURA BATRES GONZALES</t>
  </si>
  <si>
    <t>06141401051095</t>
  </si>
  <si>
    <t>SUSSHI CORPORACION S.A DE C.V.</t>
  </si>
  <si>
    <t>05111402961010</t>
  </si>
  <si>
    <t>FIBRAS MMASR S.A DE C.V.</t>
  </si>
  <si>
    <t>05132009891023</t>
  </si>
  <si>
    <t>JONATHAN DAWINND PALACIOS</t>
  </si>
  <si>
    <t>06142801121048</t>
  </si>
  <si>
    <t>DINAMIC POWER ADD FULL ENERGY</t>
  </si>
  <si>
    <t>05020107731015</t>
  </si>
  <si>
    <t>RAFAEL ANTONIO RIVAS PALACIOS</t>
  </si>
  <si>
    <t>TRANSPORTES MARTINEZ S.A DE C.V.</t>
  </si>
  <si>
    <t>05112511841055</t>
  </si>
  <si>
    <t>JULIO ALBERTO ESPINOSA CASTELLON</t>
  </si>
  <si>
    <t>06140102911014</t>
  </si>
  <si>
    <t>INSUMOS Y PRODUCTOS S.A DE C.V.</t>
  </si>
  <si>
    <t>06140211590164</t>
  </si>
  <si>
    <t>JOSE TOMAS GALVEZ SANTOS</t>
  </si>
  <si>
    <t>06141910981034</t>
  </si>
  <si>
    <t>TECNITEL S.A DE C.V.</t>
  </si>
  <si>
    <t>05031404680020</t>
  </si>
  <si>
    <t>JAIME DE JESUS ROMERO</t>
  </si>
  <si>
    <t>GALDAMEZ MARTINEZ CONSTRUCTORES</t>
  </si>
  <si>
    <t>07021306751029</t>
  </si>
  <si>
    <t>ISMAEL ANTONIO PEREZ</t>
  </si>
  <si>
    <t>06142006121072</t>
  </si>
  <si>
    <t>CARNES DE EL SALVADOR S.A DE C.V</t>
  </si>
  <si>
    <t>07151801791011</t>
  </si>
  <si>
    <t>JEREMIAS ARTIGA DE PAZ</t>
  </si>
  <si>
    <t>ARROCERA JERUSALEM</t>
  </si>
  <si>
    <t>05040506800014</t>
  </si>
  <si>
    <t>ACOPASA DE RL</t>
  </si>
  <si>
    <t>05111109201019</t>
  </si>
  <si>
    <t>TALLERES Y REPUESTOS HERNANDEZ S.A DE C.V.</t>
  </si>
  <si>
    <t>DIAGRI S.A DE C.V.</t>
  </si>
  <si>
    <t>07090202620016</t>
  </si>
  <si>
    <t>OTHMARO ANTONIO LANDAVERDE</t>
  </si>
  <si>
    <t>05110507121010</t>
  </si>
  <si>
    <t>TRANSTEX S.A DE C.V.</t>
  </si>
  <si>
    <t>06140407131051</t>
  </si>
  <si>
    <t>TRANSPORTE ANDRADE S.A DE C.V.</t>
  </si>
  <si>
    <t>TECNIAVES S.A DE C.V.</t>
  </si>
  <si>
    <t>12172203961015</t>
  </si>
  <si>
    <t>COMERCIAL JULITO S.A DE C.V.</t>
  </si>
  <si>
    <t>01121211851010</t>
  </si>
  <si>
    <t>LUIS MARIO MURILLO MAGARIN</t>
  </si>
  <si>
    <t>06140401971015</t>
  </si>
  <si>
    <t>SERVYTRANS S.A DE C.V.</t>
  </si>
  <si>
    <t>10102703490013</t>
  </si>
  <si>
    <t>ALDO VINICIO PARDUCCI MELENDEZ</t>
  </si>
  <si>
    <t>DISTRIBUIDORA DE ALIMENTOS BASICOS</t>
  </si>
  <si>
    <t>05201506841015</t>
  </si>
  <si>
    <t>GERMAN ADALBERTO RAMIREZ</t>
  </si>
  <si>
    <t>06142907091032</t>
  </si>
  <si>
    <t>MANTENIMEINTO Y REPARACIONES</t>
  </si>
  <si>
    <t>96151110001022</t>
  </si>
  <si>
    <t>AXEL EDUARDO ARROLLO ENRIQUEZ</t>
  </si>
  <si>
    <t>05100610841018</t>
  </si>
  <si>
    <t>WILLIAM ALEXANDER DE LEON</t>
  </si>
  <si>
    <t>01081903731013</t>
  </si>
  <si>
    <t xml:space="preserve">JOSE ANTONIO ZEPEDA </t>
  </si>
  <si>
    <t>05112302011010</t>
  </si>
  <si>
    <t>INDUSTRIAS BELLI S.A DE C.V.</t>
  </si>
  <si>
    <t>08212103620016</t>
  </si>
  <si>
    <t>DIEGO LUIS TROYA GOMEZ</t>
  </si>
  <si>
    <t>TRANSPORTES DANY</t>
  </si>
  <si>
    <t>06142611121076</t>
  </si>
  <si>
    <t>FIBRATECNICA S.A DE C.V.</t>
  </si>
  <si>
    <t>06141404161045</t>
  </si>
  <si>
    <t>JM CONSTRUCCIONES S.A DE C.V.</t>
  </si>
  <si>
    <t>06140711111040</t>
  </si>
  <si>
    <t>SUPLIDORES DE BIOMASA S.A DE C.V.</t>
  </si>
  <si>
    <t>06141711171023</t>
  </si>
  <si>
    <t>VE EL SALVDOR S.A DE C.V.</t>
  </si>
  <si>
    <t>05042401751036</t>
  </si>
  <si>
    <t>WILLIAM OTONIEL VELSQUEZ</t>
  </si>
  <si>
    <t>05110108680010</t>
  </si>
  <si>
    <t>GILBERTO MOLINA ARGUETA</t>
  </si>
  <si>
    <t>05172806801015</t>
  </si>
  <si>
    <t>SUPRA DEVELOPMENT S.A DE C.V.</t>
  </si>
  <si>
    <t>06142206831147</t>
  </si>
  <si>
    <t>DENISSE REBECA BEATRIZ PEREZ</t>
  </si>
  <si>
    <t>06142006031020</t>
  </si>
  <si>
    <t>FERRUSAL S.A DE C.V.</t>
  </si>
  <si>
    <t>05023112781020</t>
  </si>
  <si>
    <t>JUAN ESTEBAN ARDON</t>
  </si>
  <si>
    <t>06141911141080</t>
  </si>
  <si>
    <t>GRUPO MIGUEL S.A DE C.V.</t>
  </si>
  <si>
    <t>06141606101052</t>
  </si>
  <si>
    <t>CORPORACION FERGU S.A DE C.V.</t>
  </si>
  <si>
    <t>05030412811016</t>
  </si>
  <si>
    <t>SERGIO BALMORE GUARDADO PINEDA</t>
  </si>
  <si>
    <t>ELSYS CAKE S.A DE C.V.</t>
  </si>
  <si>
    <t>05020802741013</t>
  </si>
  <si>
    <t>OTO BLADIMIR CALDERON ALDANA</t>
  </si>
  <si>
    <t>05183105191010</t>
  </si>
  <si>
    <t>MULTISERVICIOS FLORES MEJIA</t>
  </si>
  <si>
    <t>INVERSIONES Y PROYECTOS CUSCATLAN</t>
  </si>
  <si>
    <t>06142901811173</t>
  </si>
  <si>
    <t>JOSE IRVING GRANADOS ARQUETA</t>
  </si>
  <si>
    <t>06141507131039</t>
  </si>
  <si>
    <t>AUTOZAMA S.A DE C.V</t>
  </si>
  <si>
    <t>06142709131070</t>
  </si>
  <si>
    <t>GRUPO INDUSTRIAL MONTERREY S.A DE C.V.</t>
  </si>
  <si>
    <t>CEMCOL COMERCIAL S.A DE C.V.</t>
  </si>
  <si>
    <t>06143001141063</t>
  </si>
  <si>
    <t>MNF S.A DE C.V.</t>
  </si>
  <si>
    <t>VENTA EXPORTACION</t>
  </si>
  <si>
    <t>15307RESCR107922017</t>
  </si>
  <si>
    <t>15041RESIN304952023</t>
  </si>
  <si>
    <t>23DS000X</t>
  </si>
  <si>
    <t>15041RESIN111622020</t>
  </si>
  <si>
    <t>COMSI DE EL SALVADOR, S.A. DE C.V.</t>
  </si>
  <si>
    <t>12172005540015</t>
  </si>
  <si>
    <t>JOSE ARNOLDO NUILA</t>
  </si>
  <si>
    <t>05122102831019</t>
  </si>
  <si>
    <t>ALFREDO VLADIMIR BERMUDEZ ACEVEDO</t>
  </si>
  <si>
    <t>1211805670010</t>
  </si>
  <si>
    <t>06140409221023</t>
  </si>
  <si>
    <t>COMERCIALIZADORA E INVERSIONES VARIAS TEXNOVO, S.A. DE C.V.</t>
  </si>
  <si>
    <t>025321895</t>
  </si>
  <si>
    <t>06142308141021</t>
  </si>
  <si>
    <t>ENLACES LOGISTICOS DE EL SALVADOR, S.A. DE C.V.</t>
  </si>
  <si>
    <t>06141608881039</t>
  </si>
  <si>
    <t>MERCADOS INTERNACIONALES, S.A. DE C.V.</t>
  </si>
  <si>
    <t>17DS000F</t>
  </si>
  <si>
    <t>13/12/2023</t>
  </si>
  <si>
    <t>03/12/2023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</si>
  <si>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</si>
  <si>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</si>
  <si>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</si>
  <si>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</si>
  <si>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</si>
  <si>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</si>
  <si>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</si>
  <si>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</si>
  <si>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14/12/2023</t>
  </si>
  <si>
    <t>16/12/2023</t>
  </si>
  <si>
    <t>18/12/2023</t>
  </si>
  <si>
    <t>19/12/2023</t>
  </si>
  <si>
    <t>21/12/2023</t>
  </si>
  <si>
    <t>22/12/2023</t>
  </si>
  <si>
    <t>26/12/2023</t>
  </si>
  <si>
    <t>27/12/2023</t>
  </si>
  <si>
    <t>30/12/2023</t>
  </si>
  <si>
    <t>09/12/2023</t>
  </si>
  <si>
    <t>06140804131050</t>
  </si>
  <si>
    <t>SERVICIOS ESPECIALIZADOS DE ADUANA Y LOGISTICA DE E.S. S.A.</t>
  </si>
  <si>
    <t>027177179</t>
  </si>
  <si>
    <t>LUIS ADRIAN QUIJADA MENDEZ</t>
  </si>
  <si>
    <t>QUITAR GUIONES (32 CARACTERES)</t>
  </si>
  <si>
    <t>TEXTO</t>
  </si>
  <si>
    <t>31901DAF-43CB-4DDD-A1B9-11B7FCA42262</t>
  </si>
  <si>
    <t>RESULTADO</t>
  </si>
  <si>
    <t>0614-151172-002-7</t>
  </si>
  <si>
    <t>24/12/2023</t>
  </si>
  <si>
    <t>29/01/2024</t>
  </si>
  <si>
    <t>COMSI DE EL SALVADOR S.A. DE C.V.</t>
  </si>
  <si>
    <t>10/01/2024</t>
  </si>
  <si>
    <t>13/01/2024</t>
  </si>
  <si>
    <t>03/01/2024</t>
  </si>
  <si>
    <t>22/01/2024</t>
  </si>
  <si>
    <t>ASOCIACION SALVADOREÑA DE EMPRESARIOS DE TRANSPORTE DE CARGA</t>
  </si>
  <si>
    <t>18/01/2024</t>
  </si>
  <si>
    <t>02/01/2024</t>
  </si>
  <si>
    <t>15041RESIN153042021</t>
  </si>
  <si>
    <t>21UN000C</t>
  </si>
  <si>
    <t>06140303111059</t>
  </si>
  <si>
    <t>DGA INVERSIONES, S.A. DE CV</t>
  </si>
  <si>
    <t>AUTOZAMA, S.A. DE CV</t>
  </si>
  <si>
    <t>21DS000E</t>
  </si>
  <si>
    <t>2363</t>
  </si>
  <si>
    <t>2291</t>
  </si>
  <si>
    <t>2225</t>
  </si>
  <si>
    <t>NAJARRO RIVAS EVER ENRIQUE</t>
  </si>
  <si>
    <t>05151704851029</t>
  </si>
  <si>
    <t>012024</t>
  </si>
  <si>
    <t>PEREZ PEREZ HUGO ALBERTO</t>
  </si>
  <si>
    <t>01022204881011</t>
  </si>
  <si>
    <t>MORAN AGUILAR MILTON ALFREDO</t>
  </si>
  <si>
    <t>02020704911015</t>
  </si>
  <si>
    <t>SANTOS PANAMEÑO MARCELA EUGENIA</t>
  </si>
  <si>
    <t>036546995</t>
  </si>
  <si>
    <t>SALAZAR MENDOZA CARLOS ANTONIO</t>
  </si>
  <si>
    <t>006476550</t>
  </si>
  <si>
    <t>MORALES RODRIGUEZ JUAN CARLOS</t>
  </si>
  <si>
    <t>037431313</t>
  </si>
  <si>
    <t>CASTRO DIAZ JOSE OSWALDO</t>
  </si>
  <si>
    <t>011707348</t>
  </si>
  <si>
    <t>RETENCIONES 10%</t>
  </si>
  <si>
    <t>14/11/2023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</si>
</sst>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  <numFmt numFmtId="166" formatCode="dd/mm/yyyy"/>
  </numFmts>
  <fonts count="35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5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0" fillId="0" borderId="0" xfId="1" quotePrefix="1" applyNumberFormat="1" applyFont="1" applyFill="1" applyBorder="1"/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4" fontId="24" fillId="16" borderId="6" xfId="1" applyFont="1" applyFill="1" applyBorder="1" applyAlignment="1">
      <alignment horizontal="right"/>
    </xf>
    <xf numFmtId="14" fontId="0" fillId="0" borderId="0" xfId="0" quotePrefix="1" applyNumberFormat="1"/>
    <xf numFmtId="49" fontId="0" fillId="0" borderId="8" xfId="0" quotePrefix="1" applyNumberFormat="1" applyBorder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44" fontId="11" fillId="17" borderId="6" xfId="1" applyFont="1" applyFill="1" applyBorder="1" applyAlignment="1">
      <alignment horizontal="right"/>
    </xf>
    <xf numFmtId="44" fontId="18" fillId="18" borderId="0" xfId="0" applyNumberFormat="1" applyFont="1" applyFill="1"/>
    <xf numFmtId="0" fontId="0" fillId="19" borderId="32" xfId="0" applyFill="1" applyBorder="1"/>
    <xf numFmtId="11" fontId="0" fillId="20" borderId="0" xfId="0" applyNumberFormat="1" applyFill="1"/>
    <xf numFmtId="0" fontId="0" fillId="20" borderId="0" xfId="0" applyFill="1"/>
    <xf numFmtId="0" fontId="0" fillId="20" borderId="33" xfId="0" applyFill="1" applyBorder="1"/>
    <xf numFmtId="0" fontId="0" fillId="12" borderId="0" xfId="0" applyFill="1"/>
    <xf numFmtId="0" fontId="0" fillId="21" borderId="32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12" borderId="32" xfId="0" applyFill="1" applyBorder="1"/>
    <xf numFmtId="0" fontId="0" fillId="0" borderId="33" xfId="0" applyBorder="1"/>
    <xf numFmtId="49" fontId="0" fillId="20" borderId="0" xfId="0" applyNumberFormat="1" applyFill="1"/>
    <xf numFmtId="0" fontId="0" fillId="21" borderId="35" xfId="0" applyFill="1" applyBorder="1"/>
    <xf numFmtId="0" fontId="0" fillId="12" borderId="36" xfId="0" applyFill="1" applyBorder="1"/>
    <xf numFmtId="166" fontId="0" fillId="0" borderId="0" xfId="0" applyNumberFormat="1"/>
    <xf numFmtId="44" fontId="34" fillId="0" borderId="0" xfId="1" applyFont="1" applyAlignment="1">
      <alignment horizontal="left" indent="4"/>
    </xf>
    <xf numFmtId="49" fontId="34" fillId="0" borderId="0" xfId="1" applyNumberFormat="1" applyFont="1" applyAlignment="1">
      <alignment horizontal="left" indent="4"/>
    </xf>
    <xf numFmtId="0" fontId="14" fillId="3" borderId="29" xfId="0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21">
    <dxf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9" formatCode="d/m/yyyy"/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3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LIBRO%20DE%20IVA%20VICENTE%202024%20AC%20%20(1).xlsm" TargetMode="External"/><Relationship Id="rId1" Type="http://schemas.openxmlformats.org/officeDocument/2006/relationships/externalLinkPath" Target="file:///E:\LIBRO%20DE%20IVA%20VICENTE%202024%20AC%20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VICENTE 2024 AC  (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14" totalsRowShown="0">
  <tableColumns count="24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DxfId="114" dataCellStyle="Moneda"/>
    <tableColumn id="9" xr3:uid="{00000000-0010-0000-0000-000009000000}" name="I. EXENTAS" dataDxfId="113" dataCellStyle="Moneda"/>
    <tableColumn id="10" xr3:uid="{00000000-0010-0000-0000-00000A000000}" name="IMPOR EX" dataDxfId="112" dataCellStyle="Moneda"/>
    <tableColumn id="11" xr3:uid="{00000000-0010-0000-0000-00000B000000}" name="C. GRAVADA" dataDxfId="111" dataCellStyle="Moneda"/>
    <tableColumn id="12" xr3:uid="{00000000-0010-0000-0000-00000C000000}" name="INTER GRAVA" dataDxfId="110" dataCellStyle="Moneda"/>
    <tableColumn id="13" xr3:uid="{00000000-0010-0000-0000-00000D000000}" name="IMPOR BIENES" dataDxfId="109" dataCellStyle="Moneda"/>
    <tableColumn id="14" xr3:uid="{00000000-0010-0000-0000-00000E000000}" name="IMPOR SERV" dataDxfId="108" dataCellStyle="Moneda"/>
    <tableColumn id="15" xr3:uid="{00000000-0010-0000-0000-00000F000000}" name="IVA" dataDxfId="107" dataCellStyle="Moneda"/>
    <tableColumn id="16" xr3:uid="{00000000-0010-0000-0000-000010000000}" name="TOTAL C." dataDxfId="106" dataCellStyle="Moneda"/>
    <tableColumn id="20" xr3:uid="{00000000-0010-0000-0000-000014000000}" name="DUI" dataDxfId="105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4" dataCellStyle="Moneda"/>
    <tableColumn id="21" xr3:uid="{B2C233CC-41AA-410D-803A-18BA2276B2AF}" name="Columna1" dataDxfId="103" dataCellStyle="Moneda"/>
    <tableColumn id="22" xr3:uid="{DDC2C2A5-871D-456B-AB56-2FBE5B49306D}" name="Columna2"/>
    <tableColumn id="23" xr3:uid="{550EAB3C-D8CC-4850-9FCB-EC5567132575}" name="Columna3"/>
    <tableColumn id="24" xr3:uid="{B1519BEA-7078-4802-A1DB-80098388C8E0}" name="Columna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23" totalsRowShown="0">
  <autoFilter ref="A2:S23" xr:uid="{00000000-000C-0000-FFFF-FFFF01000000}">
    <filterColumn colId="0">
      <filters>
        <filter val="Enero"/>
      </filters>
    </filterColumn>
    <filterColumn colId="12">
      <filters>
        <filter val="$1,000.00"/>
        <filter val="$150.00"/>
        <filter val="$175.00"/>
        <filter val="$250.00"/>
        <filter val="$300.00"/>
        <filter val="$325.00"/>
      </filters>
    </filterColumn>
  </autoFilter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01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00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26" totalsRowShown="0" dataDxfId="99" dataCellStyle="Moneda">
  <autoFilter ref="A2:V226" xr:uid="{00000000-000C-0000-FFFF-FFFF02000000}">
    <filterColumn colId="0">
      <filters>
        <filter val="ENERO"/>
      </filters>
    </filterColumn>
    <filterColumn colId="17">
      <filters>
        <filter val="$1,200.00"/>
        <filter val="$1,237.50"/>
        <filter val="$1,260.00"/>
        <filter val="$1,840.00"/>
        <filter val="$125.00"/>
        <filter val="$150.00"/>
        <filter val="$200.00"/>
        <filter val="$240.20"/>
        <filter val="$250.00"/>
        <filter val="$254.57"/>
        <filter val="$266.50"/>
        <filter val="$272.42"/>
        <filter val="$275.00"/>
        <filter val="$287.50"/>
        <filter val="$290.00"/>
        <filter val="$302.50"/>
        <filter val="$325.00"/>
        <filter val="$330.00"/>
        <filter val="$350.00"/>
        <filter val="$362.50"/>
        <filter val="$364.28"/>
        <filter val="$364.80"/>
        <filter val="$366.10"/>
        <filter val="$374.00"/>
        <filter val="$379.57"/>
        <filter val="$390.00"/>
        <filter val="$400.00"/>
        <filter val="$412.50"/>
        <filter val="$440.00"/>
        <filter val="$450.00"/>
        <filter val="$462.40"/>
        <filter val="$462.50"/>
        <filter val="$472.50"/>
        <filter val="$475.00"/>
        <filter val="$495.00"/>
        <filter val="$50.00"/>
        <filter val="$550.00"/>
        <filter val="$600.00"/>
        <filter val="$605.00"/>
        <filter val="$65.00"/>
        <filter val="$660.00"/>
        <filter val="$699.00"/>
        <filter val="$700.00"/>
        <filter val="$710.40"/>
        <filter val="$715.00"/>
        <filter val="$750.00"/>
        <filter val="$765.00"/>
        <filter val="$766.10"/>
        <filter val="$768.25"/>
        <filter val="$775.00"/>
        <filter val="$80.00"/>
        <filter val="$800.00"/>
        <filter val="$844.80"/>
        <filter val="$85.00"/>
        <filter val="$850.00"/>
        <filter val="$880.00"/>
        <filter val="$889.02"/>
        <filter val="$897.30"/>
        <filter val="$90.00"/>
        <filter val="$900.00"/>
        <filter val="$925.00"/>
        <filter val="$939.29"/>
        <filter val="$949.80"/>
        <filter val="$975.00"/>
        <filter val="$990.00"/>
      </filters>
    </filterColumn>
  </autoFilter>
  <tableColumns count="22">
    <tableColumn id="1" xr3:uid="{00000000-0010-0000-0200-000001000000}" name="MES"/>
    <tableColumn id="2" xr3:uid="{00000000-0010-0000-0200-000002000000}" name="FECHA" dataDxfId="98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 dataDxfId="97" dataCellStyle="Moneda"/>
    <tableColumn id="13" xr3:uid="{00000000-0010-0000-0200-00000D000000}" name="VENTAS NO" dataDxfId="96" dataCellStyle="Moneda"/>
    <tableColumn id="14" xr3:uid="{00000000-0010-0000-0200-00000E000000}" name="V NO SUJETAS" dataDxfId="95" dataCellStyle="Moneda"/>
    <tableColumn id="15" xr3:uid="{00000000-0010-0000-0200-00000F000000}" name="V GRAVADAS" dataDxfId="94" dataCellStyle="Moneda"/>
    <tableColumn id="16" xr3:uid="{00000000-0010-0000-0200-000010000000}" name="EX IN CA" dataDxfId="93" dataCellStyle="Moneda"/>
    <tableColumn id="17" xr3:uid="{00000000-0010-0000-0200-000011000000}" name="EX OUT CA" dataDxfId="92" dataCellStyle="Moneda"/>
    <tableColumn id="18" xr3:uid="{00000000-0010-0000-0200-000012000000}" name="EX SERVICE" dataDxfId="91" dataCellStyle="Moneda"/>
    <tableColumn id="19" xr3:uid="{00000000-0010-0000-0200-000013000000}" name="V ZONA FRAN" dataDxfId="90" dataCellStyle="Moneda"/>
    <tableColumn id="20" xr3:uid="{00000000-0010-0000-0200-000014000000}" name="V CTA A 3ERO" dataDxfId="89" dataCellStyle="Moneda"/>
    <tableColumn id="21" xr3:uid="{00000000-0010-0000-0200-000015000000}" name="TOTAL VENTA" dataDxfId="88" dataCellStyle="Moned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5" totalsRowCount="1" headerRowDxfId="87" headerRowBorderDxfId="86" tableBorderDxfId="85">
  <tableColumns count="10">
    <tableColumn id="1" xr3:uid="{00000000-0010-0000-0300-000001000000}" name="Mes" totalsRowLabel="Total" dataDxfId="84"/>
    <tableColumn id="10" xr3:uid="{00000000-0010-0000-0300-00000A000000}" name="NCR" dataDxfId="83"/>
    <tableColumn id="2" xr3:uid="{00000000-0010-0000-0300-000002000000}" name="NIT Agente" dataDxfId="82"/>
    <tableColumn id="3" xr3:uid="{00000000-0010-0000-0300-000003000000}" name="Fecha de emisión" dataDxfId="81" totalsRowDxfId="6"/>
    <tableColumn id="4" xr3:uid="{00000000-0010-0000-0300-000004000000}" name="Tipo de documento" totalsRowFunction="sum" dataDxfId="80" totalsRowDxfId="5"/>
    <tableColumn id="5" xr3:uid="{00000000-0010-0000-0300-000005000000}" name="Serie" totalsRowFunction="sum" dataDxfId="79" totalsRowDxfId="4"/>
    <tableColumn id="6" xr3:uid="{00000000-0010-0000-0300-000006000000}" name="Número de documento" dataDxfId="78" totalsRowDxfId="3"/>
    <tableColumn id="7" xr3:uid="{00000000-0010-0000-0300-000007000000}" name="Monto sujeto" totalsRowFunction="sum" dataDxfId="77" totalsRowDxfId="2" dataCellStyle="Moneda"/>
    <tableColumn id="13" xr3:uid="{00000000-0010-0000-0300-00000D000000}" name="Monto Retención 1%" totalsRowFunction="sum" dataDxfId="76" totalsRowDxfId="1" dataCellStyle="Moneda"/>
    <tableColumn id="8" xr3:uid="{00000000-0010-0000-0300-000008000000}" name="ANEXO" totalsRowFunction="sum" dataDxfId="75" totalsRowDxfId="0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74" headerRowBorderDxfId="73" tableBorderDxfId="72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71"/>
    <tableColumn id="10" xr3:uid="{00000000-0010-0000-0400-00000A000000}" name="NCR" dataDxfId="70"/>
    <tableColumn id="2" xr3:uid="{00000000-0010-0000-0400-000002000000}" name="NIT Agente" dataDxfId="69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8">
      <calculatedColumnFormula>VLOOKUP(Tabla69[[#This Row],[Columna5]],'[2]LIBRO '!$A$1:$B$1007,2,FALSE)</calculatedColumnFormula>
    </tableColumn>
    <tableColumn id="17" xr3:uid="{00000000-0010-0000-0400-000011000000}" name="Columna5" dataDxfId="67">
      <calculatedColumnFormula>VLOOKUP(Tabla69[[#This Row],[NIT Agente]],Tabla4[#All],2,FALSE)</calculatedColumnFormula>
    </tableColumn>
    <tableColumn id="12" xr3:uid="{00000000-0010-0000-0400-00000C000000}" name="Columna2" dataDxfId="66" totalsRowDxfId="65">
      <calculatedColumnFormula>VLOOKUP(Tabla69[[#This Row],[Columna1]],'[2]LIBRO '!$A$1:$B$902,2,FALSE)</calculatedColumnFormula>
    </tableColumn>
    <tableColumn id="11" xr3:uid="{00000000-0010-0000-0400-00000B000000}" name="Columna1" dataDxfId="64">
      <calculatedColumnFormula>VLOOKUP(Tabla69[[#This Row],[NIT Agente]],Tabla4[#All],2,FALSE)</calculatedColumnFormula>
    </tableColumn>
    <tableColumn id="3" xr3:uid="{00000000-0010-0000-0400-000003000000}" name="Fecha de emisión" dataDxfId="63"/>
    <tableColumn id="4" xr3:uid="{00000000-0010-0000-0400-000004000000}" name="Tipo de documento" totalsRowFunction="sum" dataDxfId="62" totalsRowDxfId="61"/>
    <tableColumn id="5" xr3:uid="{00000000-0010-0000-0400-000005000000}" name="Serie" totalsRowFunction="sum" dataDxfId="60" totalsRowDxfId="59"/>
    <tableColumn id="6" xr3:uid="{00000000-0010-0000-0400-000006000000}" name="Número de documento" totalsRowFunction="sum" dataDxfId="58" totalsRowDxfId="57"/>
    <tableColumn id="7" xr3:uid="{00000000-0010-0000-0400-000007000000}" name="Monto sujeto" totalsRowFunction="sum" dataDxfId="56" totalsRowDxfId="55" dataCellStyle="Moneda"/>
    <tableColumn id="13" xr3:uid="{00000000-0010-0000-0400-00000D000000}" name="Columna3" dataDxfId="54" totalsRowDxfId="53" dataCellStyle="Moneda"/>
    <tableColumn id="8" xr3:uid="{00000000-0010-0000-0400-000008000000}" name="Monto Retención 1%" totalsRowFunction="sum" dataDxfId="52" totalsRowDxfId="51" dataCellStyle="Moneda"/>
    <tableColumn id="9" xr3:uid="{00000000-0010-0000-0400-000009000000}" name="Número de anexo" dataDxfId="5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94" totalsRowShown="0">
  <autoFilter ref="A1:B4594" xr:uid="{00000000-0009-0000-0100-000004000000}"/>
  <tableColumns count="2">
    <tableColumn id="1" xr3:uid="{00000000-0010-0000-0500-000001000000}" name="NIT" dataDxfId="49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10" totalsRowCount="1" headerRowDxfId="48" dataDxfId="47" headerRowCellStyle="Moneda" dataCellStyle="Moneda">
  <autoFilter ref="A2:S9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totalsRowFunction="sum" dataDxfId="46" totalsRowDxfId="45" dataCellStyle="Moneda"/>
    <tableColumn id="8" xr3:uid="{00000000-0010-0000-0600-000008000000}" name="MONTO DEVENGADO POR BONIFICACIONES Y GRATIFICACIONES " totalsRowFunction="sum" dataDxfId="44" totalsRowDxfId="43" dataCellStyle="Moneda"/>
    <tableColumn id="9" xr3:uid="{00000000-0010-0000-0600-000009000000}" name="IMPUESTO RETENIDO " totalsRowFunction="sum" dataDxfId="42" totalsRowDxfId="41" dataCellStyle="Moneda"/>
    <tableColumn id="10" xr3:uid="{00000000-0010-0000-0600-00000A000000}" name="AGUINALDO EXENTO " totalsRowFunction="sum" dataDxfId="40" totalsRowDxfId="39" dataCellStyle="Moneda"/>
    <tableColumn id="11" xr3:uid="{00000000-0010-0000-0600-00000B000000}" name="AGUINALDO GRAVADO " totalsRowFunction="sum" dataDxfId="38" totalsRowDxfId="37" dataCellStyle="Moneda"/>
    <tableColumn id="12" xr3:uid="{00000000-0010-0000-0600-00000C000000}" name="AFP" totalsRowFunction="sum" dataDxfId="36" totalsRowDxfId="35" dataCellStyle="Moneda"/>
    <tableColumn id="13" xr3:uid="{00000000-0010-0000-0600-00000D000000}" name="ISSS" totalsRowFunction="sum" dataDxfId="34" totalsRowDxfId="33" dataCellStyle="Moneda"/>
    <tableColumn id="14" xr3:uid="{00000000-0010-0000-0600-00000E000000}" name="INPEP" totalsRowFunction="sum" dataDxfId="32" totalsRowDxfId="31" dataCellStyle="Moneda"/>
    <tableColumn id="15" xr3:uid="{00000000-0010-0000-0600-00000F000000}" name="IPSFA" totalsRowFunction="sum" dataDxfId="30" totalsRowDxfId="29" dataCellStyle="Moneda"/>
    <tableColumn id="16" xr3:uid="{00000000-0010-0000-0600-000010000000}" name="CEFAFA" totalsRowFunction="sum" dataDxfId="28" totalsRowDxfId="27" dataCellStyle="Moneda"/>
    <tableColumn id="17" xr3:uid="{00000000-0010-0000-0600-000011000000}" name="BIENESTAR MAGISTERIAL" totalsRowFunction="sum" dataDxfId="26" totalsRowDxfId="25" dataCellStyle="Moneda"/>
    <tableColumn id="18" xr3:uid="{00000000-0010-0000-0600-000012000000}" name="ISSS IVM " totalsRowFunction="sum" dataDxfId="24" totalsRowDxfId="23" dataCellStyle="Moneda"/>
    <tableColumn id="19" xr3:uid="{00000000-0010-0000-0600-000013000000}" name="PERIODO" totalsRowFunction="sum" totalsRowDxfId="2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6" totalsRowShown="0" headerRowDxfId="21" dataDxfId="19" headerRowBorderDxfId="20" tableBorderDxfId="18" totalsRowBorderDxfId="17">
  <tableColumns count="3">
    <tableColumn id="1" xr3:uid="{00000000-0010-0000-0700-000001000000}" name="Columna1" dataDxfId="16"/>
    <tableColumn id="2" xr3:uid="{00000000-0010-0000-0700-000002000000}" name="ENERO" dataDxfId="15" dataCellStyle="Moneda"/>
    <tableColumn id="3" xr3:uid="{00000000-0010-0000-0700-000003000000}" name="SUMAS" dataDxfId="14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13" dataDxfId="11" headerRowBorderDxfId="12" tableBorderDxfId="10" totalsRowBorderDxfId="9">
  <autoFilter ref="H3:I6" xr:uid="{00000000-0009-0000-0100-000006000000}"/>
  <tableColumns count="2">
    <tableColumn id="1" xr3:uid="{00000000-0010-0000-0800-000001000000}" name="MANDAMIENTOS" dataDxfId="8"/>
    <tableColumn id="2" xr3:uid="{00000000-0010-0000-0800-000002000000}" name="IMPORTE" dataDxfId="7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 16384:16384" ht="49.5" customHeight="1" x14ac:dyDescent="0.25"/>
    <row r="2" spans="2:12 16384:16384" ht="15.75" thickBot="1" x14ac:dyDescent="0.3">
      <c r="G2" s="147" t="s">
        <v>9371</v>
      </c>
      <c r="H2" s="148"/>
      <c r="I2" s="148"/>
      <c r="J2" s="148"/>
      <c r="K2" s="149"/>
    </row>
    <row r="3" spans="2:12 16384:16384" x14ac:dyDescent="0.25">
      <c r="B3" s="23" t="s">
        <v>17</v>
      </c>
      <c r="D3" s="47" t="s">
        <v>8491</v>
      </c>
      <c r="G3" s="131" t="s">
        <v>9372</v>
      </c>
      <c r="H3" s="132" t="s">
        <v>9373</v>
      </c>
      <c r="I3" s="133"/>
      <c r="J3" s="133"/>
      <c r="K3" s="134"/>
      <c r="L3" s="135">
        <f>LEN(H3)</f>
        <v>36</v>
      </c>
      <c r="XFD3" t="s">
        <v>8491</v>
      </c>
    </row>
    <row r="4" spans="2:12 16384:16384" x14ac:dyDescent="0.25">
      <c r="B4" s="23" t="s">
        <v>2</v>
      </c>
      <c r="D4" s="46" t="s">
        <v>9366</v>
      </c>
      <c r="G4" s="136" t="s">
        <v>9374</v>
      </c>
      <c r="H4" s="137" t="str">
        <f>SUBSTITUTE(H3,"-","")</f>
        <v>31901DAF43CB4DDDA1B911B7FCA42262</v>
      </c>
      <c r="I4" s="135"/>
      <c r="J4" s="135"/>
      <c r="K4" s="138"/>
      <c r="L4" s="135">
        <f>LEN(H4)</f>
        <v>32</v>
      </c>
      <c r="XFD4" t="s">
        <v>8486</v>
      </c>
    </row>
    <row r="5" spans="2:12 16384:16384" hidden="1" x14ac:dyDescent="0.25">
      <c r="B5" s="23" t="s">
        <v>3</v>
      </c>
      <c r="D5" s="26" t="s">
        <v>7706</v>
      </c>
      <c r="G5" s="139"/>
      <c r="K5" s="140"/>
      <c r="XFD5" t="s">
        <v>8487</v>
      </c>
    </row>
    <row r="6" spans="2:12 16384:16384" ht="15" hidden="1" customHeight="1" x14ac:dyDescent="0.25">
      <c r="B6" s="23" t="s">
        <v>4</v>
      </c>
      <c r="D6" s="26" t="s">
        <v>0</v>
      </c>
      <c r="G6" s="139"/>
      <c r="K6" s="140"/>
      <c r="XFD6" t="s">
        <v>8488</v>
      </c>
    </row>
    <row r="7" spans="2:12 16384:16384" x14ac:dyDescent="0.25">
      <c r="B7" s="23" t="s">
        <v>5</v>
      </c>
      <c r="D7" s="43"/>
      <c r="G7" s="131" t="s">
        <v>9372</v>
      </c>
      <c r="H7" s="141" t="s">
        <v>9375</v>
      </c>
      <c r="I7" s="133"/>
      <c r="J7" s="133"/>
      <c r="K7" s="134"/>
      <c r="L7" s="135">
        <f>LEN(H7)</f>
        <v>17</v>
      </c>
      <c r="XFD7" t="s">
        <v>8490</v>
      </c>
    </row>
    <row r="8" spans="2:12 16384:16384" x14ac:dyDescent="0.25">
      <c r="B8" s="23" t="s">
        <v>6</v>
      </c>
      <c r="D8" s="44" t="s">
        <v>2200</v>
      </c>
      <c r="G8" s="142" t="s">
        <v>9374</v>
      </c>
      <c r="H8" s="137" t="str">
        <f>SUBSTITUTE(H7,"-","")</f>
        <v>06141511720027</v>
      </c>
      <c r="I8" s="137"/>
      <c r="J8" s="137"/>
      <c r="K8" s="143"/>
      <c r="L8" s="135">
        <f>LEN(H8)</f>
        <v>14</v>
      </c>
      <c r="XFD8" t="s">
        <v>8489</v>
      </c>
    </row>
    <row r="9" spans="2:12 16384:16384" x14ac:dyDescent="0.25">
      <c r="B9" s="23" t="s">
        <v>70</v>
      </c>
      <c r="D9" s="105" t="str">
        <f>IFERROR(IF(D8&lt;&gt;"",VLOOKUP(D8,Tabla4[#All],2,0),IF(D19&lt;&gt;0,VLOOKUP(D19,Tabla4[#All],2,0),0)),"")</f>
        <v>DISTRIBUIDORA DE ELECTRICIDAD DEL SUR, S.A. DE C.V.</v>
      </c>
      <c r="XFD9" t="s">
        <v>9013</v>
      </c>
    </row>
    <row r="10" spans="2:12 16384:16384" x14ac:dyDescent="0.25">
      <c r="B10" s="23" t="s">
        <v>7</v>
      </c>
      <c r="D10" s="106">
        <v>0</v>
      </c>
      <c r="F10" s="2"/>
      <c r="XFD10" t="s">
        <v>9014</v>
      </c>
    </row>
    <row r="11" spans="2:12 16384:16384" hidden="1" x14ac:dyDescent="0.25">
      <c r="B11" s="23" t="s">
        <v>8</v>
      </c>
      <c r="D11" s="106">
        <v>0</v>
      </c>
      <c r="F11" s="2"/>
      <c r="XFD11" t="s">
        <v>9015</v>
      </c>
    </row>
    <row r="12" spans="2:12 16384:16384" hidden="1" x14ac:dyDescent="0.25">
      <c r="B12" s="23" t="s">
        <v>9</v>
      </c>
      <c r="D12" s="106">
        <v>0</v>
      </c>
      <c r="F12" s="2"/>
      <c r="XFD12" t="s">
        <v>9016</v>
      </c>
    </row>
    <row r="13" spans="2:12 16384:16384" x14ac:dyDescent="0.25">
      <c r="B13" s="23" t="s">
        <v>10</v>
      </c>
      <c r="D13" s="107"/>
      <c r="F13" s="15"/>
      <c r="XFD13" t="s">
        <v>9017</v>
      </c>
    </row>
    <row r="14" spans="2:12 16384:16384" x14ac:dyDescent="0.25">
      <c r="B14" s="23" t="s">
        <v>11</v>
      </c>
      <c r="D14" s="106">
        <v>0</v>
      </c>
      <c r="F14" s="2"/>
      <c r="XFD14" t="s">
        <v>9018</v>
      </c>
    </row>
    <row r="15" spans="2:12 16384:16384" x14ac:dyDescent="0.25">
      <c r="B15" s="23" t="s">
        <v>13</v>
      </c>
      <c r="D15" s="107">
        <v>0</v>
      </c>
      <c r="F15" s="2"/>
    </row>
    <row r="16" spans="2:12 16384:16384" x14ac:dyDescent="0.25">
      <c r="B16" s="23" t="s">
        <v>12</v>
      </c>
      <c r="D16" s="106">
        <v>0</v>
      </c>
      <c r="F16" s="2"/>
    </row>
    <row r="17" spans="2:6" x14ac:dyDescent="0.25">
      <c r="B17" s="23" t="s">
        <v>14</v>
      </c>
      <c r="D17" s="106">
        <f>+(D16++D15+D14+D13)*0.13</f>
        <v>0</v>
      </c>
      <c r="F17" s="2"/>
    </row>
    <row r="18" spans="2:6" x14ac:dyDescent="0.25">
      <c r="B18" s="23" t="s">
        <v>15</v>
      </c>
      <c r="D18" s="106">
        <f>+SUBTOTAL(9,D10,D11,D12,D13,D14,D15,D16,D17)</f>
        <v>0</v>
      </c>
      <c r="F18" s="2"/>
    </row>
    <row r="19" spans="2:6" x14ac:dyDescent="0.25">
      <c r="B19" s="23" t="s">
        <v>7943</v>
      </c>
      <c r="D19" s="108" t="s">
        <v>7868</v>
      </c>
    </row>
    <row r="20" spans="2:6" x14ac:dyDescent="0.25">
      <c r="B20" s="23" t="s">
        <v>16</v>
      </c>
      <c r="D20" s="108" t="s">
        <v>8045</v>
      </c>
    </row>
    <row r="21" spans="2:6" x14ac:dyDescent="0.25">
      <c r="B21" s="23" t="s">
        <v>68</v>
      </c>
      <c r="D21" s="111">
        <v>0</v>
      </c>
      <c r="F21" s="2"/>
    </row>
    <row r="22" spans="2:6" ht="15.75" thickBot="1" x14ac:dyDescent="0.3">
      <c r="B22" s="23" t="s">
        <v>7873</v>
      </c>
      <c r="D22" s="45">
        <v>0</v>
      </c>
      <c r="F22" s="2"/>
    </row>
    <row r="23" spans="2:6" x14ac:dyDescent="0.25">
      <c r="F23" s="2"/>
    </row>
  </sheetData>
  <mergeCells count="1">
    <mergeCell ref="G2:K2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5" t="s">
        <v>17</v>
      </c>
      <c r="B1" s="56" t="s">
        <v>8946</v>
      </c>
      <c r="C1" s="56" t="s">
        <v>8945</v>
      </c>
      <c r="D1" s="56" t="s">
        <v>8492</v>
      </c>
      <c r="E1" s="56"/>
      <c r="F1" s="56" t="s">
        <v>2</v>
      </c>
      <c r="G1" s="56" t="s">
        <v>3</v>
      </c>
      <c r="H1" s="56" t="s">
        <v>4</v>
      </c>
      <c r="I1" s="56" t="s">
        <v>8505</v>
      </c>
      <c r="J1" s="56"/>
      <c r="K1" s="56"/>
      <c r="L1" s="56"/>
      <c r="M1" s="56" t="s">
        <v>5</v>
      </c>
      <c r="N1" s="56" t="s">
        <v>6</v>
      </c>
      <c r="O1" s="56"/>
      <c r="P1" s="56" t="s">
        <v>70</v>
      </c>
      <c r="Q1" s="58" t="s">
        <v>7</v>
      </c>
      <c r="R1" s="58" t="s">
        <v>8</v>
      </c>
      <c r="S1" s="58" t="s">
        <v>9</v>
      </c>
      <c r="T1" s="58" t="s">
        <v>10</v>
      </c>
      <c r="U1" s="58" t="s">
        <v>11</v>
      </c>
      <c r="V1" s="58" t="s">
        <v>13</v>
      </c>
      <c r="W1" s="58" t="s">
        <v>12</v>
      </c>
      <c r="X1" s="58" t="s">
        <v>14</v>
      </c>
      <c r="Y1" s="58" t="s">
        <v>15</v>
      </c>
      <c r="Z1" s="58" t="s">
        <v>7943</v>
      </c>
      <c r="AA1" s="56" t="s">
        <v>16</v>
      </c>
      <c r="AB1" s="56" t="s">
        <v>68</v>
      </c>
      <c r="AC1" s="57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8922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7" t="s">
        <v>8506</v>
      </c>
      <c r="L2" s="67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8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8882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7" t="s">
        <v>8506</v>
      </c>
      <c r="L3" s="67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8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8882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7" t="s">
        <v>8506</v>
      </c>
      <c r="L4" s="67" t="s">
        <v>7868</v>
      </c>
      <c r="M4">
        <v>441</v>
      </c>
      <c r="N4" t="s">
        <v>8943</v>
      </c>
      <c r="O4" t="str">
        <f t="shared" si="4"/>
        <v>06140802181017</v>
      </c>
      <c r="P4" t="s">
        <v>8944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8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8942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7" t="s">
        <v>8506</v>
      </c>
      <c r="L5" s="67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8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8846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7" t="s">
        <v>8506</v>
      </c>
      <c r="L6" s="67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8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8876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7" t="s">
        <v>8506</v>
      </c>
      <c r="L7" s="67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8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8849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7" t="s">
        <v>8506</v>
      </c>
      <c r="L8" s="67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8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8876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7" t="s">
        <v>8506</v>
      </c>
      <c r="L9" s="67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8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8915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7" t="s">
        <v>8506</v>
      </c>
      <c r="L10" s="67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8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8915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7" t="s">
        <v>8506</v>
      </c>
      <c r="L11" s="67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8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8915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7" t="s">
        <v>8506</v>
      </c>
      <c r="L12" s="67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8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8915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7" t="s">
        <v>8506</v>
      </c>
      <c r="L13" s="67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8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8936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7" t="s">
        <v>8506</v>
      </c>
      <c r="L14" s="67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8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8913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7" t="s">
        <v>8506</v>
      </c>
      <c r="L15" s="67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8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8941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7" t="s">
        <v>8506</v>
      </c>
      <c r="L16" s="67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8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8909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7" t="s">
        <v>8506</v>
      </c>
      <c r="L17" s="67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8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8876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7" t="s">
        <v>8506</v>
      </c>
      <c r="L18" s="67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8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8877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7" t="s">
        <v>8506</v>
      </c>
      <c r="L19" s="67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8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8877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7" t="s">
        <v>8506</v>
      </c>
      <c r="L20" s="67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8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8917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7" t="s">
        <v>8506</v>
      </c>
      <c r="L21" s="67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8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8878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7" t="s">
        <v>8506</v>
      </c>
      <c r="L22" s="67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8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8878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7" t="s">
        <v>8506</v>
      </c>
      <c r="L23" s="67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8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8878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7" t="s">
        <v>8506</v>
      </c>
      <c r="L24" s="67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8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8916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7" t="s">
        <v>8506</v>
      </c>
      <c r="L25" s="67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8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8916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7" t="s">
        <v>8506</v>
      </c>
      <c r="L26" s="67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8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8916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7" t="s">
        <v>8506</v>
      </c>
      <c r="L27" s="67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8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8916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7" t="s">
        <v>8506</v>
      </c>
      <c r="L28" s="67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8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8916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7" t="s">
        <v>8506</v>
      </c>
      <c r="L29" s="67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8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8912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7" t="s">
        <v>8506</v>
      </c>
      <c r="L30" s="67" t="s">
        <v>7868</v>
      </c>
      <c r="M30">
        <v>2482</v>
      </c>
      <c r="N30" t="s">
        <v>8933</v>
      </c>
      <c r="O30" t="str">
        <f t="shared" si="4"/>
        <v>06141802881201</v>
      </c>
      <c r="P30" t="s">
        <v>8934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8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8912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7" t="s">
        <v>8506</v>
      </c>
      <c r="L31" s="67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8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8880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7" t="s">
        <v>8506</v>
      </c>
      <c r="L32" s="67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8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8880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7" t="s">
        <v>8506</v>
      </c>
      <c r="L33" s="67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8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8880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7" t="s">
        <v>8506</v>
      </c>
      <c r="L34" s="67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8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8915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7" t="s">
        <v>8506</v>
      </c>
      <c r="L35" s="67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8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8915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7" t="s">
        <v>8506</v>
      </c>
      <c r="L36" s="67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8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8881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7" t="s">
        <v>8506</v>
      </c>
      <c r="L37" s="67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8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8882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7" t="s">
        <v>8506</v>
      </c>
      <c r="L38" s="67" t="s">
        <v>7868</v>
      </c>
      <c r="M38">
        <v>13418077</v>
      </c>
      <c r="N38" t="s">
        <v>8938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8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8882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7" t="s">
        <v>8506</v>
      </c>
      <c r="L39" s="67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8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8882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7" t="s">
        <v>8506</v>
      </c>
      <c r="L40" s="67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8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8882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7" t="s">
        <v>8506</v>
      </c>
      <c r="L41" s="67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8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8882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7" t="s">
        <v>8506</v>
      </c>
      <c r="L42" s="67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8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8882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7" t="s">
        <v>8506</v>
      </c>
      <c r="L43" s="67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8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8882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7" t="s">
        <v>8506</v>
      </c>
      <c r="L44" s="67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8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8937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7" t="s">
        <v>8506</v>
      </c>
      <c r="L45" s="67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8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8936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7" t="s">
        <v>8506</v>
      </c>
      <c r="L46" s="67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8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8936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7" t="s">
        <v>8506</v>
      </c>
      <c r="L47" s="67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8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8914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7" t="s">
        <v>8506</v>
      </c>
      <c r="L48" s="67" t="s">
        <v>7868</v>
      </c>
      <c r="M48">
        <v>11010474</v>
      </c>
      <c r="N48" t="s">
        <v>8935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8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8914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7" t="s">
        <v>8506</v>
      </c>
      <c r="L49" s="67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8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8914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7" t="s">
        <v>8506</v>
      </c>
      <c r="L50" s="67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8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8913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7" t="s">
        <v>8506</v>
      </c>
      <c r="L51" s="67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8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8913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7" t="s">
        <v>8506</v>
      </c>
      <c r="L52" s="67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8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8913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7" t="s">
        <v>8506</v>
      </c>
      <c r="L53" s="67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8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8849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7" t="s">
        <v>8506</v>
      </c>
      <c r="L54" s="67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8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8849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7" t="s">
        <v>8506</v>
      </c>
      <c r="L55" s="67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8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8849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7" t="s">
        <v>8506</v>
      </c>
      <c r="L56" s="67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8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8849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7" t="s">
        <v>8506</v>
      </c>
      <c r="L57" s="67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8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8849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7" t="s">
        <v>8506</v>
      </c>
      <c r="L58" s="67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8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8826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7" t="s">
        <v>8506</v>
      </c>
      <c r="L59" s="67" t="s">
        <v>7868</v>
      </c>
      <c r="M59">
        <v>2338</v>
      </c>
      <c r="N59" t="s">
        <v>8933</v>
      </c>
      <c r="O59" t="str">
        <f t="shared" si="4"/>
        <v>06141802881201</v>
      </c>
      <c r="P59" t="s">
        <v>8934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8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8827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7" t="s">
        <v>8506</v>
      </c>
      <c r="L60" s="67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8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8827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7" t="s">
        <v>8506</v>
      </c>
      <c r="L61" s="67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8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8932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7" t="s">
        <v>8506</v>
      </c>
      <c r="L62" s="67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8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8846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7" t="s">
        <v>8506</v>
      </c>
      <c r="L63" s="67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8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8828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7" t="s">
        <v>8506</v>
      </c>
      <c r="L64" s="67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8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8845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7" t="s">
        <v>8506</v>
      </c>
      <c r="L65" s="67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8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8834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7" t="s">
        <v>8506</v>
      </c>
      <c r="L66" s="67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8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8834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7" t="s">
        <v>8506</v>
      </c>
      <c r="L67" s="67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8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7" t="s">
        <v>8506</v>
      </c>
      <c r="L68" s="67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8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7" t="s">
        <v>8506</v>
      </c>
      <c r="L69" s="67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8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7" t="s">
        <v>8506</v>
      </c>
      <c r="L70" s="67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8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7" t="s">
        <v>8506</v>
      </c>
      <c r="L71" s="67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8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7" t="s">
        <v>8506</v>
      </c>
      <c r="L72" s="67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8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7" t="s">
        <v>8506</v>
      </c>
      <c r="L73" s="67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8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8921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7" t="s">
        <v>8506</v>
      </c>
      <c r="L74" s="67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8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8920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7" t="s">
        <v>8506</v>
      </c>
      <c r="L75" s="67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8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8919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7" t="s">
        <v>8506</v>
      </c>
      <c r="L76" s="67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8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8918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7" t="s">
        <v>8506</v>
      </c>
      <c r="L77" s="67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8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8911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7" t="s">
        <v>8506</v>
      </c>
      <c r="L78" s="67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8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8910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7" t="s">
        <v>8506</v>
      </c>
      <c r="L79" s="67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8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8909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7" t="s">
        <v>8506</v>
      </c>
      <c r="L80" s="67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8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8876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7" t="s">
        <v>8506</v>
      </c>
      <c r="L81" s="67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8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8877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7" t="s">
        <v>8506</v>
      </c>
      <c r="L82" s="67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8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8917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7" t="s">
        <v>8506</v>
      </c>
      <c r="L83" s="67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8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8917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7" t="s">
        <v>8506</v>
      </c>
      <c r="L84" s="67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8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8917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7" t="s">
        <v>8506</v>
      </c>
      <c r="L85" s="67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8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8917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7" t="s">
        <v>8506</v>
      </c>
      <c r="L86" s="67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8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8917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7" t="s">
        <v>8506</v>
      </c>
      <c r="L87" s="67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8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8917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7" t="s">
        <v>8506</v>
      </c>
      <c r="L88" s="67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8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8917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7" t="s">
        <v>8506</v>
      </c>
      <c r="L89" s="67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8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8878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7" t="s">
        <v>8506</v>
      </c>
      <c r="L90" s="67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8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8879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7" t="s">
        <v>8506</v>
      </c>
      <c r="L91" s="67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8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8879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7" t="s">
        <v>8506</v>
      </c>
      <c r="L92" s="67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8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8879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7" t="s">
        <v>8506</v>
      </c>
      <c r="L93" s="67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8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8916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7" t="s">
        <v>8506</v>
      </c>
      <c r="L94" s="67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8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8916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7" t="s">
        <v>8506</v>
      </c>
      <c r="L95" s="67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8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8912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7" t="s">
        <v>8506</v>
      </c>
      <c r="L96" s="67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8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8915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7" t="s">
        <v>8506</v>
      </c>
      <c r="L97" s="67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8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8881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7" t="s">
        <v>8506</v>
      </c>
      <c r="L98" s="67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8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8882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7" t="s">
        <v>8506</v>
      </c>
      <c r="L99" s="67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8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8882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7" t="s">
        <v>8506</v>
      </c>
      <c r="L100" s="67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8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8882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7" t="s">
        <v>8506</v>
      </c>
      <c r="L101" s="67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8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8914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7" t="s">
        <v>8506</v>
      </c>
      <c r="L102" s="67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8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8914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7" t="s">
        <v>8506</v>
      </c>
      <c r="L103" s="67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8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8913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7" t="s">
        <v>8506</v>
      </c>
      <c r="L104" s="67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8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8913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7" t="s">
        <v>8506</v>
      </c>
      <c r="L105" s="67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8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8849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7" t="s">
        <v>8506</v>
      </c>
      <c r="L106" s="67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8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8849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7" t="s">
        <v>8506</v>
      </c>
      <c r="L107" s="67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8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7" t="s">
        <v>8506</v>
      </c>
      <c r="L108" s="67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8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8828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7" t="s">
        <v>8506</v>
      </c>
      <c r="L109" s="67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8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8828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7" t="s">
        <v>8506</v>
      </c>
      <c r="L110" s="67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8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7" t="s">
        <v>8506</v>
      </c>
      <c r="L111" s="67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8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8832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7" t="s">
        <v>8506</v>
      </c>
      <c r="L112" s="67" t="s">
        <v>7868</v>
      </c>
      <c r="M112">
        <v>1549</v>
      </c>
      <c r="N112" t="s">
        <v>8870</v>
      </c>
      <c r="O112" t="str">
        <f t="shared" si="9"/>
        <v>06141203201065</v>
      </c>
      <c r="P112" t="s">
        <v>8871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8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7" t="s">
        <v>8506</v>
      </c>
      <c r="L113" s="67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8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7" t="s">
        <v>8506</v>
      </c>
      <c r="L114" s="67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8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8839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7" t="s">
        <v>8506</v>
      </c>
      <c r="L115" s="67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8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8849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7" t="s">
        <v>8506</v>
      </c>
      <c r="L116" s="67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8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8849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7" t="s">
        <v>8506</v>
      </c>
      <c r="L117" s="67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8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8849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7" t="s">
        <v>8506</v>
      </c>
      <c r="L118" s="67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8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8849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7" t="s">
        <v>8506</v>
      </c>
      <c r="L119" s="67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8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8849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7" t="s">
        <v>8506</v>
      </c>
      <c r="L120" s="67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8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8834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7" t="s">
        <v>8506</v>
      </c>
      <c r="L121" s="67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8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8834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7" t="s">
        <v>8506</v>
      </c>
      <c r="L122" s="67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8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8849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7" t="s">
        <v>8506</v>
      </c>
      <c r="L123" s="67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8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8869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7" t="s">
        <v>8506</v>
      </c>
      <c r="L124" s="67" t="s">
        <v>7868</v>
      </c>
      <c r="M124">
        <v>8</v>
      </c>
      <c r="N124" t="s">
        <v>8864</v>
      </c>
      <c r="O124" t="str">
        <f t="shared" si="9"/>
        <v>12051405761016</v>
      </c>
      <c r="P124" t="s">
        <v>8865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8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8849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7" t="s">
        <v>8506</v>
      </c>
      <c r="L125" s="67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8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8826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7" t="s">
        <v>8506</v>
      </c>
      <c r="L126" s="67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8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8827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7" t="s">
        <v>8506</v>
      </c>
      <c r="L127" s="67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8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8827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7" t="s">
        <v>8506</v>
      </c>
      <c r="L128" s="67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8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8828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7" t="s">
        <v>8506</v>
      </c>
      <c r="L129" s="67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8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8828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7" t="s">
        <v>8506</v>
      </c>
      <c r="L130" s="67" t="s">
        <v>7868</v>
      </c>
      <c r="M130">
        <v>45972</v>
      </c>
      <c r="O130" t="str">
        <f t="shared" si="9"/>
        <v>018991736</v>
      </c>
      <c r="P130" t="s">
        <v>8868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8867</v>
      </c>
      <c r="AA130" s="118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8828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7" t="s">
        <v>8506</v>
      </c>
      <c r="L131" s="67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8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8829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7" t="s">
        <v>8506</v>
      </c>
      <c r="L132" s="67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8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8830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7" t="s">
        <v>8506</v>
      </c>
      <c r="L133" s="67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8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8830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7" t="s">
        <v>8506</v>
      </c>
      <c r="L134" s="67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8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8831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7" t="s">
        <v>8506</v>
      </c>
      <c r="L135" s="67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8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8832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7" t="s">
        <v>8506</v>
      </c>
      <c r="L136" s="67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8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8832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7" t="s">
        <v>8506</v>
      </c>
      <c r="L137" s="67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8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8832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7" t="s">
        <v>8506</v>
      </c>
      <c r="L138" s="67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8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8832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7" t="s">
        <v>8506</v>
      </c>
      <c r="L139" s="67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8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8833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7" t="s">
        <v>8506</v>
      </c>
      <c r="L140" s="67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8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8833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7" t="s">
        <v>8506</v>
      </c>
      <c r="L141" s="67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8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8834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7" t="s">
        <v>8506</v>
      </c>
      <c r="L142" s="67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8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8834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7" t="s">
        <v>8506</v>
      </c>
      <c r="L143" s="67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8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8834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7" t="s">
        <v>8506</v>
      </c>
      <c r="L144" s="67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8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8834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7" t="s">
        <v>8506</v>
      </c>
      <c r="L145" s="67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8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8835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7" t="s">
        <v>8506</v>
      </c>
      <c r="L146" s="67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8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8835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7" t="s">
        <v>8506</v>
      </c>
      <c r="L147" s="67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8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8866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7" t="s">
        <v>8506</v>
      </c>
      <c r="L148" s="67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8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8837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7" t="s">
        <v>8506</v>
      </c>
      <c r="L149" s="67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8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8837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7" t="s">
        <v>8506</v>
      </c>
      <c r="L150" s="67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8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8837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7" t="s">
        <v>8506</v>
      </c>
      <c r="L151" s="67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8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8837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7" t="s">
        <v>8506</v>
      </c>
      <c r="L152" s="67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8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8837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7" t="s">
        <v>8506</v>
      </c>
      <c r="L153" s="67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8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8837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7" t="s">
        <v>8506</v>
      </c>
      <c r="L154" s="67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8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8838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7" t="s">
        <v>8506</v>
      </c>
      <c r="L155" s="67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8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8838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7" t="s">
        <v>8506</v>
      </c>
      <c r="L156" s="67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8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8838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7" t="s">
        <v>8506</v>
      </c>
      <c r="L157" s="67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8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8838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7" t="s">
        <v>8506</v>
      </c>
      <c r="L158" s="67" t="s">
        <v>7868</v>
      </c>
      <c r="M158">
        <v>11</v>
      </c>
      <c r="N158" t="s">
        <v>8864</v>
      </c>
      <c r="O158" t="str">
        <f t="shared" si="14"/>
        <v>12051405761016</v>
      </c>
      <c r="P158" t="s">
        <v>8865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8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8843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7" t="s">
        <v>8506</v>
      </c>
      <c r="L159" s="67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8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8843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7" t="s">
        <v>8506</v>
      </c>
      <c r="L160" s="67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8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8839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7" t="s">
        <v>8506</v>
      </c>
      <c r="L161" s="67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8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8840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7" t="s">
        <v>8506</v>
      </c>
      <c r="L162" s="67" t="s">
        <v>7868</v>
      </c>
      <c r="M162">
        <v>28248</v>
      </c>
      <c r="N162" t="s">
        <v>8862</v>
      </c>
      <c r="O162" t="str">
        <f t="shared" si="14"/>
        <v>06141808121063</v>
      </c>
      <c r="P162" t="s">
        <v>8863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8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8861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7" t="s">
        <v>8506</v>
      </c>
      <c r="L163" s="67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8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8842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7" t="s">
        <v>8506</v>
      </c>
      <c r="L164" s="67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8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7" t="s">
        <v>8506</v>
      </c>
      <c r="L165" s="67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8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7" t="s">
        <v>8506</v>
      </c>
      <c r="L166" s="67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8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7" t="s">
        <v>8506</v>
      </c>
      <c r="L167" s="67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8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7" t="s">
        <v>8506</v>
      </c>
      <c r="L168" s="67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8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7" t="s">
        <v>8506</v>
      </c>
      <c r="L169" s="67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8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7" t="s">
        <v>8506</v>
      </c>
      <c r="L170" s="67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8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8860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7" t="s">
        <v>8506</v>
      </c>
      <c r="L171" s="67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8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7" t="s">
        <v>8506</v>
      </c>
      <c r="L172" s="67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8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7" t="s">
        <v>8506</v>
      </c>
      <c r="L173" s="67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8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7" t="s">
        <v>8506</v>
      </c>
      <c r="L174" s="67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8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8849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7" t="s">
        <v>8506</v>
      </c>
      <c r="L175" s="67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8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8827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7" t="s">
        <v>8506</v>
      </c>
      <c r="L176" s="67" t="s">
        <v>7868</v>
      </c>
      <c r="M176">
        <v>490</v>
      </c>
      <c r="N176" t="s">
        <v>8847</v>
      </c>
      <c r="O176" t="str">
        <f t="shared" si="14"/>
        <v>03021608841022</v>
      </c>
      <c r="P176" t="s">
        <v>8848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8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8827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7" t="s">
        <v>8506</v>
      </c>
      <c r="L177" s="67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8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8827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7" t="s">
        <v>8506</v>
      </c>
      <c r="L178" s="67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8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8846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7" t="s">
        <v>8506</v>
      </c>
      <c r="L179" s="67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8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8828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7" t="s">
        <v>8506</v>
      </c>
      <c r="L180" s="67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8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8828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7" t="s">
        <v>8506</v>
      </c>
      <c r="L181" s="67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8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8829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7" t="s">
        <v>8506</v>
      </c>
      <c r="L182" s="67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8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8829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7" t="s">
        <v>8506</v>
      </c>
      <c r="L183" s="67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8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8829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7" t="s">
        <v>8506</v>
      </c>
      <c r="L184" s="67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8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8829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7" t="s">
        <v>8506</v>
      </c>
      <c r="L185" s="67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8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8829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7" t="s">
        <v>8506</v>
      </c>
      <c r="L186" s="67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8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8829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7" t="s">
        <v>8506</v>
      </c>
      <c r="L187" s="67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8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8830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7" t="s">
        <v>8506</v>
      </c>
      <c r="L188" s="67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8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8830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7" t="s">
        <v>8506</v>
      </c>
      <c r="L189" s="67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8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8845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7" t="s">
        <v>8506</v>
      </c>
      <c r="L190" s="67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8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8845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7" t="s">
        <v>8506</v>
      </c>
      <c r="L191" s="67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8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8845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7" t="s">
        <v>8506</v>
      </c>
      <c r="L192" s="67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8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8831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7" t="s">
        <v>8506</v>
      </c>
      <c r="L193" s="67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8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8831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7" t="s">
        <v>8506</v>
      </c>
      <c r="L194" s="67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8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8834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7" t="s">
        <v>8506</v>
      </c>
      <c r="L195" s="67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8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8834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7" t="s">
        <v>8506</v>
      </c>
      <c r="L196" s="67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8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8834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7" t="s">
        <v>8506</v>
      </c>
      <c r="L197" s="67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8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8834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7" t="s">
        <v>8506</v>
      </c>
      <c r="L198" s="67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8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8834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7" t="s">
        <v>8506</v>
      </c>
      <c r="L199" s="67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8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8834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7" t="s">
        <v>8506</v>
      </c>
      <c r="L200" s="67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8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8834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7" t="s">
        <v>8506</v>
      </c>
      <c r="L201" s="67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8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8834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7" t="s">
        <v>8506</v>
      </c>
      <c r="L202" s="67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8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8835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7" t="s">
        <v>8506</v>
      </c>
      <c r="L203" s="67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8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8836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7" t="s">
        <v>8506</v>
      </c>
      <c r="L204" s="67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8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8836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7" t="s">
        <v>8506</v>
      </c>
      <c r="L205" s="67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8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8837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7" t="s">
        <v>8506</v>
      </c>
      <c r="L206" s="67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8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8844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7" t="s">
        <v>8506</v>
      </c>
      <c r="L207" s="67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8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8844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7" t="s">
        <v>8506</v>
      </c>
      <c r="L208" s="67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8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8844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7" t="s">
        <v>8506</v>
      </c>
      <c r="L209" s="67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8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8844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7" t="s">
        <v>8506</v>
      </c>
      <c r="L210" s="67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8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8843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7" t="s">
        <v>8506</v>
      </c>
      <c r="L211" s="67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8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8843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7" t="s">
        <v>8506</v>
      </c>
      <c r="L212" s="67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8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8843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7" t="s">
        <v>8506</v>
      </c>
      <c r="L213" s="67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8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8843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7" t="s">
        <v>8506</v>
      </c>
      <c r="L214" s="67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8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8839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7" t="s">
        <v>8506</v>
      </c>
      <c r="L215" s="67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8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8842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7" t="s">
        <v>8506</v>
      </c>
      <c r="L216" s="67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8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8842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7" t="s">
        <v>8506</v>
      </c>
      <c r="L217" s="67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8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7" t="s">
        <v>8506</v>
      </c>
      <c r="L218" s="67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8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7" t="s">
        <v>8506</v>
      </c>
      <c r="L219" s="67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8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7" t="s">
        <v>8506</v>
      </c>
      <c r="L220" s="67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8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7" t="s">
        <v>8506</v>
      </c>
      <c r="L221" s="67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8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7" t="s">
        <v>8506</v>
      </c>
      <c r="L222" s="67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8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8841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7" t="s">
        <v>8506</v>
      </c>
      <c r="L223" s="67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8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8841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7" t="s">
        <v>8506</v>
      </c>
      <c r="L224" s="67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8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7" t="s">
        <v>8506</v>
      </c>
      <c r="L225" s="67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8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7" t="s">
        <v>8506</v>
      </c>
      <c r="L226" s="67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8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7" t="s">
        <v>8506</v>
      </c>
      <c r="L227" s="67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8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7" t="s">
        <v>8506</v>
      </c>
      <c r="L228" s="67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8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7" t="s">
        <v>8506</v>
      </c>
      <c r="L229" s="67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8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7" t="s">
        <v>8506</v>
      </c>
      <c r="L230" s="67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8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7" t="s">
        <v>8506</v>
      </c>
      <c r="L231" s="67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8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7" t="s">
        <v>8506</v>
      </c>
      <c r="L232" s="67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8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7" t="s">
        <v>8506</v>
      </c>
      <c r="L233" s="67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8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7" t="s">
        <v>8506</v>
      </c>
      <c r="L234" s="67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8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7" t="s">
        <v>8506</v>
      </c>
      <c r="L235" s="67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8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7" t="s">
        <v>8506</v>
      </c>
      <c r="L236" s="67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8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7" t="s">
        <v>8506</v>
      </c>
      <c r="L237" s="67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8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7" t="s">
        <v>8506</v>
      </c>
      <c r="L238" s="67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8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7" t="s">
        <v>8506</v>
      </c>
      <c r="L239" s="67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8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7" t="s">
        <v>8506</v>
      </c>
      <c r="L240" s="67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8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7" t="s">
        <v>8506</v>
      </c>
      <c r="L241" s="67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8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7" t="s">
        <v>8506</v>
      </c>
      <c r="L242" s="67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8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7" t="s">
        <v>8506</v>
      </c>
      <c r="L243" s="67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8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7" t="s">
        <v>8506</v>
      </c>
      <c r="L244" s="67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8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7" t="s">
        <v>8506</v>
      </c>
      <c r="L245" s="67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8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7" t="s">
        <v>8506</v>
      </c>
      <c r="L246" s="67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8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7" t="s">
        <v>8506</v>
      </c>
      <c r="L247" s="67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8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7" t="s">
        <v>8506</v>
      </c>
      <c r="L248" s="67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8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7" t="s">
        <v>8506</v>
      </c>
      <c r="L249" s="67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8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7" t="s">
        <v>8506</v>
      </c>
      <c r="L250" s="67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8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7" t="s">
        <v>8506</v>
      </c>
      <c r="L251" s="67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8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7" t="s">
        <v>8506</v>
      </c>
      <c r="L252" s="67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8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7" t="s">
        <v>8506</v>
      </c>
      <c r="L253" s="67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8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7" t="s">
        <v>8506</v>
      </c>
      <c r="L254" s="67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8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7" t="s">
        <v>8506</v>
      </c>
      <c r="L255" s="67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8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7" t="s">
        <v>8506</v>
      </c>
      <c r="L256" s="67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8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7" t="s">
        <v>8506</v>
      </c>
      <c r="L257" s="67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8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7" t="s">
        <v>8506</v>
      </c>
      <c r="L258" s="67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8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7" t="s">
        <v>8506</v>
      </c>
      <c r="L259" s="67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8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7" t="s">
        <v>8506</v>
      </c>
      <c r="L260" s="67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8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7" t="s">
        <v>8506</v>
      </c>
      <c r="L261" s="67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8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7" t="s">
        <v>8506</v>
      </c>
      <c r="L262" s="67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8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7" t="s">
        <v>8506</v>
      </c>
      <c r="L263" s="67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8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7" t="s">
        <v>8506</v>
      </c>
      <c r="L264" s="67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8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7" t="s">
        <v>8506</v>
      </c>
      <c r="L265" s="67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8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7" t="s">
        <v>8506</v>
      </c>
      <c r="L266" s="67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8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7" t="s">
        <v>8506</v>
      </c>
      <c r="L267" s="67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8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7" t="s">
        <v>8506</v>
      </c>
      <c r="L268" s="67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8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7" t="s">
        <v>8506</v>
      </c>
      <c r="L269" s="67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8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7" t="s">
        <v>8506</v>
      </c>
      <c r="L270" s="67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8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7" t="s">
        <v>8506</v>
      </c>
      <c r="L271" s="67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8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7" t="s">
        <v>8506</v>
      </c>
      <c r="L272" s="67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8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7" t="s">
        <v>8506</v>
      </c>
      <c r="L273" s="67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8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7" t="s">
        <v>8506</v>
      </c>
      <c r="L274" s="67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8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7" t="s">
        <v>8506</v>
      </c>
      <c r="L275" s="67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8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7" t="s">
        <v>8506</v>
      </c>
      <c r="L276" s="67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8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7" t="s">
        <v>8506</v>
      </c>
      <c r="L277" s="67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8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7" t="s">
        <v>8506</v>
      </c>
      <c r="L278" s="67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8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7" t="s">
        <v>8506</v>
      </c>
      <c r="L279" s="67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8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7" t="s">
        <v>8506</v>
      </c>
      <c r="L280" s="67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8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7" t="s">
        <v>8506</v>
      </c>
      <c r="L281" s="67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8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7" t="s">
        <v>8506</v>
      </c>
      <c r="L282" s="67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8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7" t="s">
        <v>8506</v>
      </c>
      <c r="L283" s="67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8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7" t="s">
        <v>8506</v>
      </c>
      <c r="L284" s="67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8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7" t="s">
        <v>8506</v>
      </c>
      <c r="L285" s="67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8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7" t="s">
        <v>8506</v>
      </c>
      <c r="L286" s="67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8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7" t="s">
        <v>8506</v>
      </c>
      <c r="L287" s="67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8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7" t="s">
        <v>8506</v>
      </c>
      <c r="L288" s="67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8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7" t="s">
        <v>8506</v>
      </c>
      <c r="L289" s="67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8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7" t="s">
        <v>8506</v>
      </c>
      <c r="L290" s="67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8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7" t="s">
        <v>8506</v>
      </c>
      <c r="L291" s="67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8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7" t="s">
        <v>8506</v>
      </c>
      <c r="L292" s="67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8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7" t="s">
        <v>8506</v>
      </c>
      <c r="L293" s="67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8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7" t="s">
        <v>8506</v>
      </c>
      <c r="L294" s="67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8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7" t="s">
        <v>8506</v>
      </c>
      <c r="L295" s="67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8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7" t="s">
        <v>8506</v>
      </c>
      <c r="L296" s="67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8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7" t="s">
        <v>8506</v>
      </c>
      <c r="L297" s="67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8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7" t="s">
        <v>8506</v>
      </c>
      <c r="L298" s="67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8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7" t="s">
        <v>8506</v>
      </c>
      <c r="L299" s="67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8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7" t="s">
        <v>8506</v>
      </c>
      <c r="L300" s="67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8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7" t="s">
        <v>8506</v>
      </c>
      <c r="L301" s="67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8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7" t="s">
        <v>8506</v>
      </c>
      <c r="L302" s="67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8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7" t="s">
        <v>8506</v>
      </c>
      <c r="L303" s="67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8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7" t="s">
        <v>8506</v>
      </c>
      <c r="L304" s="67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8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7" t="s">
        <v>8506</v>
      </c>
      <c r="L305" s="67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8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7" t="s">
        <v>8506</v>
      </c>
      <c r="L306" s="67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8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7" t="s">
        <v>8506</v>
      </c>
      <c r="L307" s="67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8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7" t="s">
        <v>8506</v>
      </c>
      <c r="L308" s="67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8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7" t="s">
        <v>8506</v>
      </c>
      <c r="L309" s="67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8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7" t="s">
        <v>8506</v>
      </c>
      <c r="L310" s="67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8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7" t="s">
        <v>8506</v>
      </c>
      <c r="L311" s="67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8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7" t="s">
        <v>8506</v>
      </c>
      <c r="L312" s="67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8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7" t="s">
        <v>8506</v>
      </c>
      <c r="L313" s="67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8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7" t="s">
        <v>8506</v>
      </c>
      <c r="L314" s="67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8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7" t="s">
        <v>8506</v>
      </c>
      <c r="L315" s="67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8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7" t="s">
        <v>8506</v>
      </c>
      <c r="L316" s="67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8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7" t="s">
        <v>8506</v>
      </c>
      <c r="L317" s="67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8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7" t="s">
        <v>8506</v>
      </c>
      <c r="L318" s="67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8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7" t="s">
        <v>8506</v>
      </c>
      <c r="L319" s="67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8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7" t="s">
        <v>8506</v>
      </c>
      <c r="L320" s="67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8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7" t="s">
        <v>8506</v>
      </c>
      <c r="L321" s="67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8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7" t="s">
        <v>8506</v>
      </c>
      <c r="L322" s="67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8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7" t="s">
        <v>8506</v>
      </c>
      <c r="L323" s="67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8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7" t="s">
        <v>8506</v>
      </c>
      <c r="L324" s="67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8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7" t="s">
        <v>8506</v>
      </c>
      <c r="L325" s="67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8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7" t="s">
        <v>8506</v>
      </c>
      <c r="L326" s="67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8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7" t="s">
        <v>8506</v>
      </c>
      <c r="L327" s="67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8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7" t="s">
        <v>8506</v>
      </c>
      <c r="L328" s="67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8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7" t="s">
        <v>8506</v>
      </c>
      <c r="L329" s="67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8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7" t="s">
        <v>8506</v>
      </c>
      <c r="L330" s="67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8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7" t="s">
        <v>8506</v>
      </c>
      <c r="L331" s="67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8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7" t="s">
        <v>8506</v>
      </c>
      <c r="L332" s="67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8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7" t="s">
        <v>8506</v>
      </c>
      <c r="L333" s="67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8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7" t="s">
        <v>8506</v>
      </c>
      <c r="L334" s="67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8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7" t="s">
        <v>8506</v>
      </c>
      <c r="L335" s="67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8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7" t="s">
        <v>8506</v>
      </c>
      <c r="L336" s="67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8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7" t="s">
        <v>8506</v>
      </c>
      <c r="L337" s="67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8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7" t="s">
        <v>8506</v>
      </c>
      <c r="L338" s="67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8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7" t="s">
        <v>8506</v>
      </c>
      <c r="L339" s="67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8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7" t="s">
        <v>8506</v>
      </c>
      <c r="L340" s="67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8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7" t="s">
        <v>8506</v>
      </c>
      <c r="L341" s="67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8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7" t="s">
        <v>8506</v>
      </c>
      <c r="L342" s="67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8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7" t="s">
        <v>8506</v>
      </c>
      <c r="L343" s="67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8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7" t="s">
        <v>8506</v>
      </c>
      <c r="L344" s="67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8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7" t="s">
        <v>8506</v>
      </c>
      <c r="L345" s="67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8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7" t="s">
        <v>8506</v>
      </c>
      <c r="L346" s="67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8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7" t="s">
        <v>8506</v>
      </c>
      <c r="L347" s="67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8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7" t="s">
        <v>8506</v>
      </c>
      <c r="L348" s="67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8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7" t="s">
        <v>8506</v>
      </c>
      <c r="L349" s="67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8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7" t="s">
        <v>8506</v>
      </c>
      <c r="L350" s="67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8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7" t="s">
        <v>8506</v>
      </c>
      <c r="L351" s="67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8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7" t="s">
        <v>8506</v>
      </c>
      <c r="L352" s="67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8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7" t="s">
        <v>8506</v>
      </c>
      <c r="L353" s="67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8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7" t="s">
        <v>8506</v>
      </c>
      <c r="L354" s="67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8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7" t="s">
        <v>8506</v>
      </c>
      <c r="L355" s="67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8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7" t="s">
        <v>8506</v>
      </c>
      <c r="L356" s="67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8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7" t="s">
        <v>8506</v>
      </c>
      <c r="L357" s="67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8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7" t="s">
        <v>8506</v>
      </c>
      <c r="L358" s="67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8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7" t="s">
        <v>8506</v>
      </c>
      <c r="L359" s="67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8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7" t="s">
        <v>8506</v>
      </c>
      <c r="L360" s="67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8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7" t="s">
        <v>8506</v>
      </c>
      <c r="L361" s="67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8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7" t="s">
        <v>8506</v>
      </c>
      <c r="L362" s="67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8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7" t="s">
        <v>8506</v>
      </c>
      <c r="L363" s="67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8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7" t="s">
        <v>8506</v>
      </c>
      <c r="L364" s="67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8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7" t="s">
        <v>8506</v>
      </c>
      <c r="L365" s="67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8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7" t="s">
        <v>8506</v>
      </c>
      <c r="L366" s="67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8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7" t="s">
        <v>8506</v>
      </c>
      <c r="L367" s="67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8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7" t="s">
        <v>8506</v>
      </c>
      <c r="L368" s="67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8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7" t="s">
        <v>8506</v>
      </c>
      <c r="L369" s="67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8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7" t="s">
        <v>8506</v>
      </c>
      <c r="L370" s="67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8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7" t="s">
        <v>8506</v>
      </c>
      <c r="L371" s="67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8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7" t="s">
        <v>8506</v>
      </c>
      <c r="L372" s="67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8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7" t="s">
        <v>8506</v>
      </c>
      <c r="L373" s="67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8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7" t="s">
        <v>8506</v>
      </c>
      <c r="L374" s="67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8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7" t="s">
        <v>8506</v>
      </c>
      <c r="L375" s="67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8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7" t="s">
        <v>8506</v>
      </c>
      <c r="L376" s="67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8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7" t="s">
        <v>8506</v>
      </c>
      <c r="L377" s="67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8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7" t="s">
        <v>8506</v>
      </c>
      <c r="L378" s="67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8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7" t="s">
        <v>8506</v>
      </c>
      <c r="L379" s="67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8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7" t="s">
        <v>8506</v>
      </c>
      <c r="L380" s="67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8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7" t="s">
        <v>8506</v>
      </c>
      <c r="L381" s="67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8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7" t="s">
        <v>8506</v>
      </c>
      <c r="L382" s="67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8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7" t="s">
        <v>8506</v>
      </c>
      <c r="L383" s="67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8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7" t="s">
        <v>8506</v>
      </c>
      <c r="L384" s="67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8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7" t="s">
        <v>8506</v>
      </c>
      <c r="L385" s="67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8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7" t="s">
        <v>8506</v>
      </c>
      <c r="L386" s="67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8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7" t="s">
        <v>8506</v>
      </c>
      <c r="L387" s="67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8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7" t="s">
        <v>8506</v>
      </c>
      <c r="L388" s="67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8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7" t="s">
        <v>8506</v>
      </c>
      <c r="L389" s="67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8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7" t="s">
        <v>8506</v>
      </c>
      <c r="L390" s="67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8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7" t="s">
        <v>8506</v>
      </c>
      <c r="L391" s="67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8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7" t="s">
        <v>8506</v>
      </c>
      <c r="L392" s="67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8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7" t="s">
        <v>8506</v>
      </c>
      <c r="L393" s="67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8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7" t="s">
        <v>8506</v>
      </c>
      <c r="L394" s="67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8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7" t="s">
        <v>8506</v>
      </c>
      <c r="L395" s="67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8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7" t="s">
        <v>8506</v>
      </c>
      <c r="L396" s="67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8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7" t="s">
        <v>8506</v>
      </c>
      <c r="L397" s="67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8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7" t="s">
        <v>8506</v>
      </c>
      <c r="L398" s="67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8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7" t="s">
        <v>8506</v>
      </c>
      <c r="L399" s="67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8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7" t="s">
        <v>8506</v>
      </c>
      <c r="L400" s="67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8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7" t="s">
        <v>8506</v>
      </c>
      <c r="L401" s="67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8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7" t="s">
        <v>8506</v>
      </c>
      <c r="L402" s="67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8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7" t="s">
        <v>8506</v>
      </c>
      <c r="L403" s="67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8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7" t="s">
        <v>8506</v>
      </c>
      <c r="L404" s="67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8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7" t="s">
        <v>8506</v>
      </c>
      <c r="L405" s="67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8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7" t="s">
        <v>8506</v>
      </c>
      <c r="L406" s="67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8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7" t="s">
        <v>8506</v>
      </c>
      <c r="L407" s="67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8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7" t="s">
        <v>8506</v>
      </c>
      <c r="L408" s="67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8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7" t="s">
        <v>8506</v>
      </c>
      <c r="L409" s="67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8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7" t="s">
        <v>8506</v>
      </c>
      <c r="L410" s="67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8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7" t="s">
        <v>8506</v>
      </c>
      <c r="L411" s="67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8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7" t="s">
        <v>8506</v>
      </c>
      <c r="L412" s="67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8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7" t="s">
        <v>8506</v>
      </c>
      <c r="L413" s="67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8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7" t="s">
        <v>8506</v>
      </c>
      <c r="L414" s="67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8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7" t="s">
        <v>8506</v>
      </c>
      <c r="L415" s="67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8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7" t="s">
        <v>8506</v>
      </c>
      <c r="L416" s="67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8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7" t="s">
        <v>8506</v>
      </c>
      <c r="L417" s="67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8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7" t="s">
        <v>8506</v>
      </c>
      <c r="L418" s="67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8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7" t="s">
        <v>8506</v>
      </c>
      <c r="L419" s="67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8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7" t="s">
        <v>8506</v>
      </c>
      <c r="L420" s="67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8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7" t="s">
        <v>8506</v>
      </c>
      <c r="L421" s="67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8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7" t="s">
        <v>8506</v>
      </c>
      <c r="L422" s="67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8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7" t="s">
        <v>8506</v>
      </c>
      <c r="L423" s="67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8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7" t="s">
        <v>8506</v>
      </c>
      <c r="L424" s="67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8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7" t="s">
        <v>8506</v>
      </c>
      <c r="L425" s="67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8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7" t="s">
        <v>8506</v>
      </c>
      <c r="L426" s="67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8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7" t="s">
        <v>8506</v>
      </c>
      <c r="L427" s="67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8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7" t="s">
        <v>8506</v>
      </c>
      <c r="L428" s="67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8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7" t="s">
        <v>8506</v>
      </c>
      <c r="L429" s="67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8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7" t="s">
        <v>8506</v>
      </c>
      <c r="L430" s="67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8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7" t="s">
        <v>8506</v>
      </c>
      <c r="L431" s="67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8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7" t="s">
        <v>8506</v>
      </c>
      <c r="L432" s="67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8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7" t="s">
        <v>8506</v>
      </c>
      <c r="L433" s="67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8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7" t="s">
        <v>8506</v>
      </c>
      <c r="L434" s="67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8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7" t="s">
        <v>8506</v>
      </c>
      <c r="L435" s="67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8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7" t="s">
        <v>8506</v>
      </c>
      <c r="L436" s="67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8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7" t="s">
        <v>8506</v>
      </c>
      <c r="L437" s="67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8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7" t="s">
        <v>8506</v>
      </c>
      <c r="L438" s="67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8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7" t="s">
        <v>8506</v>
      </c>
      <c r="L439" s="67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8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7" t="s">
        <v>8506</v>
      </c>
      <c r="L440" s="67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8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7" t="s">
        <v>8506</v>
      </c>
      <c r="L441" s="67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8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7" t="s">
        <v>8506</v>
      </c>
      <c r="L442" s="67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8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7" t="s">
        <v>8506</v>
      </c>
      <c r="L443" s="67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8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7" t="s">
        <v>8506</v>
      </c>
      <c r="L444" s="67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8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7" t="s">
        <v>8506</v>
      </c>
      <c r="L445" s="67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8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7" t="s">
        <v>8506</v>
      </c>
      <c r="L446" s="67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8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7" t="s">
        <v>8506</v>
      </c>
      <c r="L447" s="67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8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7" t="s">
        <v>8506</v>
      </c>
      <c r="L448" s="67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8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7" t="s">
        <v>8506</v>
      </c>
      <c r="L449" s="67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8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7" t="s">
        <v>8506</v>
      </c>
      <c r="L450" s="67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8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7" t="s">
        <v>8506</v>
      </c>
      <c r="L451" s="67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8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7" t="s">
        <v>8506</v>
      </c>
      <c r="L452" s="67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8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7" t="s">
        <v>8506</v>
      </c>
      <c r="L453" s="67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8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7" t="s">
        <v>8506</v>
      </c>
      <c r="L454" s="67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8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7" t="s">
        <v>8506</v>
      </c>
      <c r="L455" s="67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8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7" t="s">
        <v>8506</v>
      </c>
      <c r="L456" s="67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8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7" t="s">
        <v>8506</v>
      </c>
      <c r="L457" s="67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8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7" t="s">
        <v>8506</v>
      </c>
      <c r="L458" s="67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8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7" t="s">
        <v>8506</v>
      </c>
      <c r="L459" s="67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8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7" t="s">
        <v>8506</v>
      </c>
      <c r="L460" s="67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8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7" t="s">
        <v>8506</v>
      </c>
      <c r="L461" s="67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8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7" t="s">
        <v>8506</v>
      </c>
      <c r="L462" s="67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8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7" t="s">
        <v>8506</v>
      </c>
      <c r="L463" s="67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8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7" t="s">
        <v>8506</v>
      </c>
      <c r="L464" s="67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8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7" t="s">
        <v>8506</v>
      </c>
      <c r="L465" s="67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8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7" t="s">
        <v>8506</v>
      </c>
      <c r="L466" s="67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8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7" t="s">
        <v>8506</v>
      </c>
      <c r="L467" s="67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8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7" t="s">
        <v>8506</v>
      </c>
      <c r="L468" s="67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8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7" t="s">
        <v>8506</v>
      </c>
      <c r="L469" s="67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8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7" t="s">
        <v>8506</v>
      </c>
      <c r="L470" s="67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8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7" t="s">
        <v>8506</v>
      </c>
      <c r="L471" s="67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8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7" t="s">
        <v>8506</v>
      </c>
      <c r="L472" s="67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8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7" t="s">
        <v>8506</v>
      </c>
      <c r="L473" s="67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8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7" t="s">
        <v>8506</v>
      </c>
      <c r="L474" s="67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8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7" t="s">
        <v>8506</v>
      </c>
      <c r="L475" s="67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8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7" t="s">
        <v>8506</v>
      </c>
      <c r="L476" s="67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8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7" t="s">
        <v>8506</v>
      </c>
      <c r="L477" s="67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8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7" t="s">
        <v>8506</v>
      </c>
      <c r="L478" s="67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8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7" t="s">
        <v>8506</v>
      </c>
      <c r="L479" s="67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8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7" t="s">
        <v>8506</v>
      </c>
      <c r="L480" s="67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8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7" t="s">
        <v>8506</v>
      </c>
      <c r="L481" s="67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8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7" t="s">
        <v>8506</v>
      </c>
      <c r="L482" s="67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8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7" t="s">
        <v>8506</v>
      </c>
      <c r="L483" s="67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8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7" t="s">
        <v>8506</v>
      </c>
      <c r="L484" s="67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8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7" t="s">
        <v>8506</v>
      </c>
      <c r="L485" s="67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8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7" t="s">
        <v>8506</v>
      </c>
      <c r="L486" s="67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8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7" t="s">
        <v>8506</v>
      </c>
      <c r="L487" s="67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8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7" t="s">
        <v>8506</v>
      </c>
      <c r="L488" s="67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8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7" t="s">
        <v>8506</v>
      </c>
      <c r="L489" s="67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8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7" t="s">
        <v>8506</v>
      </c>
      <c r="L490" s="67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8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7" t="s">
        <v>8506</v>
      </c>
      <c r="L491" s="67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8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7" t="s">
        <v>8506</v>
      </c>
      <c r="L492" s="67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8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7" t="s">
        <v>8506</v>
      </c>
      <c r="L493" s="67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8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7" t="s">
        <v>8506</v>
      </c>
      <c r="L494" s="67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8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7" t="s">
        <v>8506</v>
      </c>
      <c r="L495" s="67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8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7" t="s">
        <v>8506</v>
      </c>
      <c r="L496" s="67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8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7" t="s">
        <v>8506</v>
      </c>
      <c r="L497" s="67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8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7" t="s">
        <v>8506</v>
      </c>
      <c r="L498" s="67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8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7" t="s">
        <v>8506</v>
      </c>
      <c r="L499" s="67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8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7" t="s">
        <v>8506</v>
      </c>
      <c r="L500" s="67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8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7" t="s">
        <v>8506</v>
      </c>
      <c r="L501" s="67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8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7" t="s">
        <v>8506</v>
      </c>
      <c r="L502" s="67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8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7" t="s">
        <v>8506</v>
      </c>
      <c r="L503" s="67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8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7" t="s">
        <v>8506</v>
      </c>
      <c r="L504" s="67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8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7" t="s">
        <v>8506</v>
      </c>
      <c r="L505" s="67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8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7" t="s">
        <v>8506</v>
      </c>
      <c r="L506" s="67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8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7" t="s">
        <v>8506</v>
      </c>
      <c r="L507" s="67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8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7" t="s">
        <v>8506</v>
      </c>
      <c r="L508" s="67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8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7" t="s">
        <v>8506</v>
      </c>
      <c r="L509" s="67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8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7" t="s">
        <v>8506</v>
      </c>
      <c r="L510" s="67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8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7" t="s">
        <v>8506</v>
      </c>
      <c r="L511" s="67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8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7" t="s">
        <v>8506</v>
      </c>
      <c r="L512" s="67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8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7" t="s">
        <v>8506</v>
      </c>
      <c r="L513" s="67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8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7" t="s">
        <v>8506</v>
      </c>
      <c r="L514" s="67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8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7" t="s">
        <v>8506</v>
      </c>
      <c r="L515" s="67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8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7" t="s">
        <v>8506</v>
      </c>
      <c r="L516" s="67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8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7" t="s">
        <v>8506</v>
      </c>
      <c r="L517" s="67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8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7" t="s">
        <v>8506</v>
      </c>
      <c r="L518" s="67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8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7" t="s">
        <v>8506</v>
      </c>
      <c r="L519" s="67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8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7" t="s">
        <v>8506</v>
      </c>
      <c r="L520" s="67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8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7" t="s">
        <v>8506</v>
      </c>
      <c r="L521" s="67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8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7" t="s">
        <v>8506</v>
      </c>
      <c r="L522" s="67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8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7" t="s">
        <v>8506</v>
      </c>
      <c r="L523" s="67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8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7" t="s">
        <v>8506</v>
      </c>
      <c r="L524" s="67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8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7" t="s">
        <v>8506</v>
      </c>
      <c r="L525" s="67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8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7" t="s">
        <v>8506</v>
      </c>
      <c r="L526" s="67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8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7" t="s">
        <v>8506</v>
      </c>
      <c r="L527" s="67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8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7" t="s">
        <v>8506</v>
      </c>
      <c r="L528" s="67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8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7" t="s">
        <v>8506</v>
      </c>
      <c r="L529" s="67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8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7" t="s">
        <v>8506</v>
      </c>
      <c r="L530" s="67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8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7" t="s">
        <v>8506</v>
      </c>
      <c r="L531" s="67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8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7" t="s">
        <v>8506</v>
      </c>
      <c r="L532" s="67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8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7" t="s">
        <v>8506</v>
      </c>
      <c r="L533" s="67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8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7" t="s">
        <v>8506</v>
      </c>
      <c r="L534" s="67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8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7" t="s">
        <v>8506</v>
      </c>
      <c r="L535" s="67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8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7" t="s">
        <v>8506</v>
      </c>
      <c r="L536" s="67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8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7" t="s">
        <v>8506</v>
      </c>
      <c r="L537" s="67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8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7" t="s">
        <v>8506</v>
      </c>
      <c r="L538" s="67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8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7" t="s">
        <v>8506</v>
      </c>
      <c r="L539" s="67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8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7" t="s">
        <v>8506</v>
      </c>
      <c r="L540" s="67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8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7" t="s">
        <v>8506</v>
      </c>
      <c r="L541" s="67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8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7" t="s">
        <v>8506</v>
      </c>
      <c r="L542" s="67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8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7" t="s">
        <v>8506</v>
      </c>
      <c r="L543" s="67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8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7" t="s">
        <v>8506</v>
      </c>
      <c r="L544" s="67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8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7" t="s">
        <v>8506</v>
      </c>
      <c r="L545" s="67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8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7" t="s">
        <v>8506</v>
      </c>
      <c r="L546" s="67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8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7" t="s">
        <v>8506</v>
      </c>
      <c r="L547" s="67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8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7" t="s">
        <v>8506</v>
      </c>
      <c r="L548" s="67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8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7" t="s">
        <v>8506</v>
      </c>
      <c r="L549" s="67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8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7" t="s">
        <v>8506</v>
      </c>
      <c r="L550" s="67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8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7" t="s">
        <v>8506</v>
      </c>
      <c r="L551" s="67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8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7" t="s">
        <v>8506</v>
      </c>
      <c r="L552" s="67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8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7" t="s">
        <v>8506</v>
      </c>
      <c r="L553" s="67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8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7" t="s">
        <v>8506</v>
      </c>
      <c r="L554" s="67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8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7" t="s">
        <v>8506</v>
      </c>
      <c r="L555" s="67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8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7" t="s">
        <v>8506</v>
      </c>
      <c r="L556" s="67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8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7" t="s">
        <v>8506</v>
      </c>
      <c r="L557" s="67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8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7" t="s">
        <v>8506</v>
      </c>
      <c r="L558" s="67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8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7" t="s">
        <v>8506</v>
      </c>
      <c r="L559" s="67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8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7" t="s">
        <v>8506</v>
      </c>
      <c r="L560" s="67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8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7" t="s">
        <v>8506</v>
      </c>
      <c r="L561" s="67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8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7" t="s">
        <v>8506</v>
      </c>
      <c r="L562" s="67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8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7" t="s">
        <v>8506</v>
      </c>
      <c r="L563" s="67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8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7" t="s">
        <v>8506</v>
      </c>
      <c r="L564" s="67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8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7" t="s">
        <v>8506</v>
      </c>
      <c r="L565" s="67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8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7" t="s">
        <v>8506</v>
      </c>
      <c r="L566" s="67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8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7" t="s">
        <v>8506</v>
      </c>
      <c r="L567" s="67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8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7" t="s">
        <v>8506</v>
      </c>
      <c r="L568" s="67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8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7" t="s">
        <v>8506</v>
      </c>
      <c r="L569" s="67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8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7" t="s">
        <v>8506</v>
      </c>
      <c r="L570" s="67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8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7" t="s">
        <v>8506</v>
      </c>
      <c r="L571" s="67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8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7" t="s">
        <v>8506</v>
      </c>
      <c r="L572" s="67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8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7" t="s">
        <v>8506</v>
      </c>
      <c r="L573" s="67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8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7" t="s">
        <v>8506</v>
      </c>
      <c r="L574" s="67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8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7" t="s">
        <v>8506</v>
      </c>
      <c r="L575" s="67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8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7" t="s">
        <v>8506</v>
      </c>
      <c r="L576" s="67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8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7" t="s">
        <v>8506</v>
      </c>
      <c r="L577" s="67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8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7" t="s">
        <v>8506</v>
      </c>
      <c r="L578" s="67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8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7" t="s">
        <v>8506</v>
      </c>
      <c r="L579" s="67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8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7" t="s">
        <v>8506</v>
      </c>
      <c r="L580" s="67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8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7" t="s">
        <v>8506</v>
      </c>
      <c r="L581" s="67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8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7" t="s">
        <v>8506</v>
      </c>
      <c r="L582" s="67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8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7" t="s">
        <v>8506</v>
      </c>
      <c r="L583" s="67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8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7" t="s">
        <v>8506</v>
      </c>
      <c r="L584" s="67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8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7" t="s">
        <v>8506</v>
      </c>
      <c r="L585" s="67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8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7" t="s">
        <v>8506</v>
      </c>
      <c r="L586" s="67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8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7" t="s">
        <v>8506</v>
      </c>
      <c r="L587" s="67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8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7" t="s">
        <v>8506</v>
      </c>
      <c r="L588" s="67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8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7" t="s">
        <v>8506</v>
      </c>
      <c r="L589" s="67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8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7" t="s">
        <v>8506</v>
      </c>
      <c r="L590" s="67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8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7" t="s">
        <v>8506</v>
      </c>
      <c r="L591" s="67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8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7" t="s">
        <v>8506</v>
      </c>
      <c r="L592" s="67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8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7" t="s">
        <v>8506</v>
      </c>
      <c r="L593" s="67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8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7" t="s">
        <v>8506</v>
      </c>
      <c r="L594" s="67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8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7" t="s">
        <v>8506</v>
      </c>
      <c r="L595" s="67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8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7" t="s">
        <v>8506</v>
      </c>
      <c r="L596" s="67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8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7" t="s">
        <v>8506</v>
      </c>
      <c r="L597" s="67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8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7" t="s">
        <v>8506</v>
      </c>
      <c r="L598" s="67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8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7" t="s">
        <v>8506</v>
      </c>
      <c r="L599" s="67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8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7" t="s">
        <v>8506</v>
      </c>
      <c r="L600" s="67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8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7" t="s">
        <v>8506</v>
      </c>
      <c r="L601" s="67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8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7" t="s">
        <v>8506</v>
      </c>
      <c r="L602" s="67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8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7" t="s">
        <v>8506</v>
      </c>
      <c r="L603" s="67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8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7" t="s">
        <v>8506</v>
      </c>
      <c r="L604" s="67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8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7" t="s">
        <v>8506</v>
      </c>
      <c r="L605" s="67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8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7" t="s">
        <v>8506</v>
      </c>
      <c r="L606" s="67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8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7" t="s">
        <v>8506</v>
      </c>
      <c r="L607" s="67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8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7" t="s">
        <v>8506</v>
      </c>
      <c r="L608" s="67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8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7" t="s">
        <v>8506</v>
      </c>
      <c r="L609" s="67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8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7" t="s">
        <v>8506</v>
      </c>
      <c r="L610" s="67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8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7" t="s">
        <v>8506</v>
      </c>
      <c r="L611" s="67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8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7" t="s">
        <v>8506</v>
      </c>
      <c r="L612" s="67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8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7" t="s">
        <v>8506</v>
      </c>
      <c r="L613" s="67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8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7" t="s">
        <v>8506</v>
      </c>
      <c r="L614" s="67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8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7" t="s">
        <v>8506</v>
      </c>
      <c r="L615" s="67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8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7" t="s">
        <v>8506</v>
      </c>
      <c r="L616" s="67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8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7" t="s">
        <v>8506</v>
      </c>
      <c r="L617" s="67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8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7" t="s">
        <v>8506</v>
      </c>
      <c r="L618" s="67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8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7" t="s">
        <v>8506</v>
      </c>
      <c r="L619" s="67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8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7" t="s">
        <v>8506</v>
      </c>
      <c r="L620" s="67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8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7" t="s">
        <v>8506</v>
      </c>
      <c r="L621" s="67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8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7" t="s">
        <v>8506</v>
      </c>
      <c r="L622" s="67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8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7" t="s">
        <v>8506</v>
      </c>
      <c r="L623" s="67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8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7" t="s">
        <v>8506</v>
      </c>
      <c r="L624" s="67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8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7" t="s">
        <v>8506</v>
      </c>
      <c r="L625" s="67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8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7" t="s">
        <v>8506</v>
      </c>
      <c r="L626" s="67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8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7" t="s">
        <v>8506</v>
      </c>
      <c r="L627" s="67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8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7" t="s">
        <v>8506</v>
      </c>
      <c r="L628" s="67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8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7" t="s">
        <v>8506</v>
      </c>
      <c r="L629" s="67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8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7" t="s">
        <v>8506</v>
      </c>
      <c r="L630" s="67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8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7" t="s">
        <v>8506</v>
      </c>
      <c r="L631" s="67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8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7" t="s">
        <v>8506</v>
      </c>
      <c r="L632" s="67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8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7" t="s">
        <v>8506</v>
      </c>
      <c r="L633" s="67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8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7" t="s">
        <v>8506</v>
      </c>
      <c r="L634" s="67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8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7" t="s">
        <v>8506</v>
      </c>
      <c r="L635" s="67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8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7" t="s">
        <v>8506</v>
      </c>
      <c r="L636" s="67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8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7" t="s">
        <v>8506</v>
      </c>
      <c r="L637" s="67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8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7" t="s">
        <v>8506</v>
      </c>
      <c r="L638" s="67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8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7" t="s">
        <v>8506</v>
      </c>
      <c r="L639" s="67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8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7" t="s">
        <v>8506</v>
      </c>
      <c r="L640" s="67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8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7" t="s">
        <v>8506</v>
      </c>
      <c r="L641" s="67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8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7" t="s">
        <v>8506</v>
      </c>
      <c r="L642" s="67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8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7" t="s">
        <v>8506</v>
      </c>
      <c r="L643" s="67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8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7" t="s">
        <v>8506</v>
      </c>
      <c r="L644" s="67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8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7" t="s">
        <v>8506</v>
      </c>
      <c r="L645" s="67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8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7" t="s">
        <v>8506</v>
      </c>
      <c r="L646" s="67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8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7" t="s">
        <v>8506</v>
      </c>
      <c r="L647" s="67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8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7" t="s">
        <v>8506</v>
      </c>
      <c r="L648" s="67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8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7" t="s">
        <v>8506</v>
      </c>
      <c r="L649" s="67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8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7" t="s">
        <v>8506</v>
      </c>
      <c r="L650" s="67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8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7" t="s">
        <v>8506</v>
      </c>
      <c r="L651" s="67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8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7" t="s">
        <v>8506</v>
      </c>
      <c r="L652" s="67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8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7" t="s">
        <v>8506</v>
      </c>
      <c r="L653" s="67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8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7" t="s">
        <v>8506</v>
      </c>
      <c r="L654" s="67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8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7" t="s">
        <v>8506</v>
      </c>
      <c r="L655" s="67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8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7" t="s">
        <v>8506</v>
      </c>
      <c r="L656" s="67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8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7" t="s">
        <v>8506</v>
      </c>
      <c r="L657" s="67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8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7" t="s">
        <v>8506</v>
      </c>
      <c r="L658" s="67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8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7" t="s">
        <v>8506</v>
      </c>
      <c r="L659" s="67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8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7" t="s">
        <v>8506</v>
      </c>
      <c r="L660" s="67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8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7" t="s">
        <v>8506</v>
      </c>
      <c r="L661" s="67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8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7" t="s">
        <v>8506</v>
      </c>
      <c r="L662" s="67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8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7" t="s">
        <v>8506</v>
      </c>
      <c r="L663" s="67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8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7" t="s">
        <v>8506</v>
      </c>
      <c r="L664" s="67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8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7" t="s">
        <v>8506</v>
      </c>
      <c r="L665" s="67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8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7" t="s">
        <v>8506</v>
      </c>
      <c r="L666" s="67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8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7" t="s">
        <v>8506</v>
      </c>
      <c r="L667" s="67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8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7" t="s">
        <v>8506</v>
      </c>
      <c r="L668" s="67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8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7" t="s">
        <v>8506</v>
      </c>
      <c r="L669" s="67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8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0" priority="1"/>
    <cfRule type="duplicateValues" dxfId="119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X1076"/>
  <sheetViews>
    <sheetView zoomScaleNormal="100" workbookViewId="0">
      <selection activeCell="B9" sqref="B9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4" x14ac:dyDescent="0.25">
      <c r="C1" s="119"/>
      <c r="D1" s="119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  <c r="U2" t="s">
        <v>8573</v>
      </c>
      <c r="V2" t="s">
        <v>8574</v>
      </c>
      <c r="W2" t="s">
        <v>8575</v>
      </c>
      <c r="X2" t="s">
        <v>8687</v>
      </c>
    </row>
    <row r="3" spans="1:24" x14ac:dyDescent="0.25">
      <c r="A3" t="s">
        <v>8491</v>
      </c>
      <c r="B3" t="s">
        <v>9376</v>
      </c>
      <c r="C3" t="s">
        <v>7706</v>
      </c>
      <c r="D3" t="s">
        <v>0</v>
      </c>
      <c r="E3">
        <v>1161102</v>
      </c>
      <c r="F3" t="s">
        <v>5246</v>
      </c>
      <c r="G3" t="s">
        <v>5247</v>
      </c>
      <c r="H3" s="2">
        <v>0</v>
      </c>
      <c r="I3" s="2">
        <v>0</v>
      </c>
      <c r="J3" s="2">
        <v>0</v>
      </c>
      <c r="K3" s="2">
        <v>15.43</v>
      </c>
      <c r="L3" s="2">
        <v>0</v>
      </c>
      <c r="M3" s="2">
        <v>0</v>
      </c>
      <c r="N3" s="2">
        <v>0</v>
      </c>
      <c r="O3" s="2">
        <v>2.0059</v>
      </c>
      <c r="P3" s="2">
        <v>17.4359</v>
      </c>
      <c r="R3" t="s">
        <v>8045</v>
      </c>
      <c r="S3">
        <v>0</v>
      </c>
      <c r="T3">
        <v>0</v>
      </c>
      <c r="U3" s="2"/>
      <c r="W3">
        <v>0</v>
      </c>
      <c r="X3">
        <v>0</v>
      </c>
    </row>
    <row r="4" spans="1:24" x14ac:dyDescent="0.25">
      <c r="A4" t="s">
        <v>8491</v>
      </c>
      <c r="B4" t="s">
        <v>9376</v>
      </c>
      <c r="C4" t="s">
        <v>7706</v>
      </c>
      <c r="D4" t="s">
        <v>0</v>
      </c>
      <c r="E4">
        <v>4183589</v>
      </c>
      <c r="F4" t="s">
        <v>1506</v>
      </c>
      <c r="G4" t="s">
        <v>1507</v>
      </c>
      <c r="H4" s="2">
        <v>0</v>
      </c>
      <c r="I4" s="2">
        <v>0</v>
      </c>
      <c r="J4" s="2">
        <v>0</v>
      </c>
      <c r="K4" s="2">
        <v>79.08</v>
      </c>
      <c r="L4" s="2">
        <v>0</v>
      </c>
      <c r="M4" s="2">
        <v>0</v>
      </c>
      <c r="N4" s="2">
        <v>0</v>
      </c>
      <c r="O4" s="2">
        <v>10.2804</v>
      </c>
      <c r="P4" s="2">
        <v>89.360399999999998</v>
      </c>
      <c r="R4" t="s">
        <v>8045</v>
      </c>
      <c r="S4">
        <v>0</v>
      </c>
      <c r="T4">
        <v>0</v>
      </c>
      <c r="U4" s="2"/>
      <c r="W4">
        <v>0</v>
      </c>
      <c r="X4">
        <v>0</v>
      </c>
    </row>
    <row r="5" spans="1:24" x14ac:dyDescent="0.25">
      <c r="A5" t="s">
        <v>8491</v>
      </c>
      <c r="B5" t="s">
        <v>9377</v>
      </c>
      <c r="C5" t="s">
        <v>7706</v>
      </c>
      <c r="D5" t="s">
        <v>0</v>
      </c>
      <c r="E5">
        <v>1423</v>
      </c>
      <c r="F5" t="s">
        <v>9050</v>
      </c>
      <c r="G5" t="s">
        <v>9378</v>
      </c>
      <c r="H5" s="2">
        <v>0</v>
      </c>
      <c r="I5" s="2">
        <v>0</v>
      </c>
      <c r="J5" s="2">
        <v>0</v>
      </c>
      <c r="K5" s="2">
        <v>70</v>
      </c>
      <c r="L5" s="2">
        <v>0</v>
      </c>
      <c r="M5" s="2">
        <v>0</v>
      </c>
      <c r="N5" s="2">
        <v>0</v>
      </c>
      <c r="O5" s="2">
        <v>9.1</v>
      </c>
      <c r="P5" s="2">
        <v>79.099999999999994</v>
      </c>
      <c r="R5" t="s">
        <v>8045</v>
      </c>
      <c r="S5">
        <v>0</v>
      </c>
      <c r="T5">
        <v>0</v>
      </c>
      <c r="U5" s="2"/>
      <c r="W5">
        <v>0</v>
      </c>
      <c r="X5">
        <v>0</v>
      </c>
    </row>
    <row r="6" spans="1:24" x14ac:dyDescent="0.25">
      <c r="A6" t="s">
        <v>8491</v>
      </c>
      <c r="B6" t="s">
        <v>9379</v>
      </c>
      <c r="C6" t="s">
        <v>7706</v>
      </c>
      <c r="D6" t="s">
        <v>0</v>
      </c>
      <c r="E6">
        <v>464</v>
      </c>
      <c r="F6" t="s">
        <v>9050</v>
      </c>
      <c r="G6" t="s">
        <v>9378</v>
      </c>
      <c r="H6" s="2">
        <v>0</v>
      </c>
      <c r="I6" s="2">
        <v>0</v>
      </c>
      <c r="J6" s="2">
        <v>0</v>
      </c>
      <c r="K6" s="2">
        <v>140</v>
      </c>
      <c r="L6" s="2">
        <v>0</v>
      </c>
      <c r="M6" s="2">
        <v>0</v>
      </c>
      <c r="N6" s="2">
        <v>0</v>
      </c>
      <c r="O6" s="2">
        <v>18.2</v>
      </c>
      <c r="P6" s="2">
        <v>158.19999999999999</v>
      </c>
      <c r="R6" t="s">
        <v>8045</v>
      </c>
      <c r="S6">
        <v>0</v>
      </c>
      <c r="T6">
        <v>0</v>
      </c>
      <c r="U6" s="2"/>
      <c r="W6">
        <v>0</v>
      </c>
      <c r="X6">
        <v>0</v>
      </c>
    </row>
    <row r="7" spans="1:24" x14ac:dyDescent="0.25">
      <c r="A7" t="s">
        <v>8491</v>
      </c>
      <c r="B7" t="s">
        <v>9380</v>
      </c>
      <c r="C7" t="s">
        <v>7706</v>
      </c>
      <c r="D7" t="s">
        <v>0</v>
      </c>
      <c r="E7">
        <v>666</v>
      </c>
      <c r="F7" t="s">
        <v>9050</v>
      </c>
      <c r="G7" t="s">
        <v>9378</v>
      </c>
      <c r="H7" s="2">
        <v>0</v>
      </c>
      <c r="I7" s="2">
        <v>0</v>
      </c>
      <c r="J7" s="2">
        <v>0</v>
      </c>
      <c r="K7" s="2">
        <v>70</v>
      </c>
      <c r="L7" s="2">
        <v>0</v>
      </c>
      <c r="M7" s="2">
        <v>0</v>
      </c>
      <c r="N7" s="2">
        <v>0</v>
      </c>
      <c r="O7" s="2">
        <v>9.1</v>
      </c>
      <c r="P7" s="2">
        <v>79.099999999999994</v>
      </c>
      <c r="R7" t="s">
        <v>8045</v>
      </c>
      <c r="S7">
        <v>0</v>
      </c>
      <c r="T7">
        <v>0</v>
      </c>
      <c r="U7" s="2"/>
      <c r="W7">
        <v>0</v>
      </c>
      <c r="X7">
        <v>0</v>
      </c>
    </row>
    <row r="8" spans="1:24" x14ac:dyDescent="0.25">
      <c r="A8" t="s">
        <v>8491</v>
      </c>
      <c r="B8" t="s">
        <v>9381</v>
      </c>
      <c r="C8" t="s">
        <v>7706</v>
      </c>
      <c r="D8" t="s">
        <v>0</v>
      </c>
      <c r="E8">
        <v>19918</v>
      </c>
      <c r="F8" t="s">
        <v>9050</v>
      </c>
      <c r="G8" t="s">
        <v>9378</v>
      </c>
      <c r="H8" s="2">
        <v>0</v>
      </c>
      <c r="I8" s="2">
        <v>0</v>
      </c>
      <c r="J8" s="2">
        <v>0</v>
      </c>
      <c r="K8" s="2">
        <v>70</v>
      </c>
      <c r="L8" s="2">
        <v>0</v>
      </c>
      <c r="M8" s="2">
        <v>0</v>
      </c>
      <c r="N8" s="2">
        <v>0</v>
      </c>
      <c r="O8" s="2">
        <v>9.1</v>
      </c>
      <c r="P8" s="2">
        <v>79.099999999999994</v>
      </c>
      <c r="R8" t="s">
        <v>8045</v>
      </c>
      <c r="S8">
        <v>0</v>
      </c>
      <c r="T8">
        <v>0</v>
      </c>
      <c r="U8" s="2"/>
      <c r="W8">
        <v>0</v>
      </c>
      <c r="X8">
        <v>0</v>
      </c>
    </row>
    <row r="9" spans="1:24" x14ac:dyDescent="0.25">
      <c r="A9" t="s">
        <v>8491</v>
      </c>
      <c r="B9" s="125" t="s">
        <v>9411</v>
      </c>
      <c r="C9" t="s">
        <v>7706</v>
      </c>
      <c r="D9" t="s">
        <v>0</v>
      </c>
      <c r="E9">
        <v>17279</v>
      </c>
      <c r="F9" t="s">
        <v>9050</v>
      </c>
      <c r="G9" t="s">
        <v>9378</v>
      </c>
      <c r="H9" s="2">
        <v>0</v>
      </c>
      <c r="I9" s="2">
        <v>0</v>
      </c>
      <c r="J9" s="2">
        <v>0</v>
      </c>
      <c r="K9" s="2">
        <v>70</v>
      </c>
      <c r="L9" s="2">
        <v>0</v>
      </c>
      <c r="M9" s="2">
        <v>0</v>
      </c>
      <c r="N9" s="2">
        <v>0</v>
      </c>
      <c r="O9" s="2">
        <v>9.1</v>
      </c>
      <c r="P9" s="2">
        <v>79.099999999999994</v>
      </c>
      <c r="R9" t="s">
        <v>8045</v>
      </c>
      <c r="S9">
        <v>0</v>
      </c>
      <c r="T9">
        <v>0</v>
      </c>
      <c r="U9" s="2"/>
      <c r="W9">
        <v>0</v>
      </c>
      <c r="X9">
        <v>0</v>
      </c>
    </row>
    <row r="10" spans="1:24" x14ac:dyDescent="0.25">
      <c r="A10" t="s">
        <v>8491</v>
      </c>
      <c r="B10" t="s">
        <v>9382</v>
      </c>
      <c r="C10" t="s">
        <v>7706</v>
      </c>
      <c r="D10" t="s">
        <v>0</v>
      </c>
      <c r="E10">
        <v>1618</v>
      </c>
      <c r="F10" t="s">
        <v>9051</v>
      </c>
      <c r="G10" t="s">
        <v>9383</v>
      </c>
      <c r="H10" s="2">
        <v>0</v>
      </c>
      <c r="I10" s="2">
        <v>0</v>
      </c>
      <c r="J10" s="2">
        <v>0</v>
      </c>
      <c r="K10" s="2">
        <v>10.62</v>
      </c>
      <c r="L10" s="2">
        <v>0</v>
      </c>
      <c r="M10" s="2">
        <v>0</v>
      </c>
      <c r="N10" s="2">
        <v>0</v>
      </c>
      <c r="O10" s="2">
        <v>1.3806</v>
      </c>
      <c r="P10" s="2">
        <v>12.000599999999999</v>
      </c>
      <c r="R10" t="s">
        <v>8045</v>
      </c>
      <c r="S10">
        <v>0</v>
      </c>
      <c r="T10">
        <v>0</v>
      </c>
      <c r="U10" s="2"/>
      <c r="W10">
        <v>0</v>
      </c>
      <c r="X10">
        <v>0</v>
      </c>
    </row>
    <row r="11" spans="1:24" x14ac:dyDescent="0.25">
      <c r="A11" t="s">
        <v>8491</v>
      </c>
      <c r="B11" t="s">
        <v>9384</v>
      </c>
      <c r="C11" t="s">
        <v>7706</v>
      </c>
      <c r="D11" t="s">
        <v>0</v>
      </c>
      <c r="E11">
        <v>1606</v>
      </c>
      <c r="F11" t="s">
        <v>9051</v>
      </c>
      <c r="G11" t="s">
        <v>9383</v>
      </c>
      <c r="H11" s="2">
        <v>0</v>
      </c>
      <c r="I11" s="2">
        <v>0</v>
      </c>
      <c r="J11" s="2">
        <v>0</v>
      </c>
      <c r="K11" s="2">
        <v>5.31</v>
      </c>
      <c r="L11" s="2">
        <v>0</v>
      </c>
      <c r="M11" s="2">
        <v>0</v>
      </c>
      <c r="N11" s="2">
        <v>0</v>
      </c>
      <c r="O11" s="2">
        <v>0.69030000000000002</v>
      </c>
      <c r="P11" s="2">
        <v>6.0002999999999993</v>
      </c>
      <c r="R11" t="s">
        <v>8045</v>
      </c>
      <c r="S11">
        <v>0</v>
      </c>
      <c r="T11">
        <v>0</v>
      </c>
      <c r="U11" s="2"/>
      <c r="W11">
        <v>0</v>
      </c>
      <c r="X11">
        <v>0</v>
      </c>
    </row>
    <row r="12" spans="1:24" x14ac:dyDescent="0.25">
      <c r="A12" t="s">
        <v>8491</v>
      </c>
      <c r="B12" t="s">
        <v>9385</v>
      </c>
      <c r="C12" t="s">
        <v>7706</v>
      </c>
      <c r="D12" t="s">
        <v>0</v>
      </c>
      <c r="E12">
        <v>1536</v>
      </c>
      <c r="F12" t="s">
        <v>9051</v>
      </c>
      <c r="G12" t="s">
        <v>9383</v>
      </c>
      <c r="H12" s="2">
        <v>0</v>
      </c>
      <c r="I12" s="2">
        <v>0</v>
      </c>
      <c r="J12" s="2">
        <v>0</v>
      </c>
      <c r="K12" s="2">
        <v>5.31</v>
      </c>
      <c r="L12" s="2">
        <v>0</v>
      </c>
      <c r="M12" s="2">
        <v>0</v>
      </c>
      <c r="N12" s="2">
        <v>0</v>
      </c>
      <c r="O12" s="2">
        <v>0.69030000000000002</v>
      </c>
      <c r="P12" s="2">
        <v>6.0002999999999993</v>
      </c>
      <c r="R12" t="s">
        <v>8045</v>
      </c>
      <c r="S12">
        <v>0</v>
      </c>
      <c r="T12">
        <v>0</v>
      </c>
      <c r="U12" s="2"/>
      <c r="W12">
        <v>0</v>
      </c>
      <c r="X12">
        <v>0</v>
      </c>
    </row>
    <row r="13" spans="1:24" x14ac:dyDescent="0.25">
      <c r="K13" s="15"/>
      <c r="Q13"/>
      <c r="S13" s="2"/>
      <c r="T13" s="2"/>
      <c r="U13" s="2"/>
    </row>
    <row r="14" spans="1:24" ht="15.75" thickBot="1" x14ac:dyDescent="0.3">
      <c r="T14" s="2"/>
      <c r="U14" s="2"/>
    </row>
    <row r="15" spans="1:24" ht="15.75" thickBot="1" x14ac:dyDescent="0.3">
      <c r="A15" s="150" t="s">
        <v>71</v>
      </c>
      <c r="B15" s="151"/>
      <c r="C15" s="151"/>
      <c r="D15" s="151"/>
      <c r="E15" s="151"/>
      <c r="F15" s="151"/>
      <c r="G15" s="152"/>
      <c r="H15" s="3">
        <f>+SUBTOTAL(9,Tabla1[C. EXENTAS])</f>
        <v>0</v>
      </c>
      <c r="I15" s="3">
        <f>+SUBTOTAL(9,Tabla1[I. EXENTAS])</f>
        <v>0</v>
      </c>
      <c r="J15" s="3">
        <f>+SUBTOTAL(9,Tabla1[IMPOR EX])</f>
        <v>0</v>
      </c>
      <c r="K15" s="3">
        <f>+SUBTOTAL(9,Tabla1[C. GRAVADA])</f>
        <v>535.74999999999989</v>
      </c>
      <c r="L15" s="3">
        <f>+SUBTOTAL(9,Tabla1[INTER GRAVA])</f>
        <v>0</v>
      </c>
      <c r="M15" s="3">
        <f>+SUBTOTAL(9,Tabla1[IMPOR BIENES])</f>
        <v>0</v>
      </c>
      <c r="N15" s="3">
        <f>+SUBTOTAL(9,Tabla1[IMPOR SERV])</f>
        <v>0</v>
      </c>
      <c r="O15" s="3">
        <f>+SUBTOTAL(9,Tabla1[IVA])</f>
        <v>69.64749999999998</v>
      </c>
      <c r="P15" s="3">
        <f>+SUBTOTAL(9,Tabla1[TOTAL C.])</f>
        <v>605.39750000000004</v>
      </c>
      <c r="Q15" s="3"/>
      <c r="R15" s="3"/>
      <c r="S15" s="3"/>
      <c r="T15" s="3">
        <f>+SUBTOTAL(9,Tabla1[PERCEPCIONES])</f>
        <v>0</v>
      </c>
      <c r="U15" s="2"/>
    </row>
    <row r="16" spans="1:24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116"/>
    </row>
    <row r="94" spans="21:21" x14ac:dyDescent="0.25">
      <c r="U94" s="116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1076" spans="1:20" s="42" customFormat="1" x14ac:dyDescent="0.25">
      <c r="A1076"/>
      <c r="B1076"/>
      <c r="C1076"/>
      <c r="D1076"/>
      <c r="E1076"/>
      <c r="F1076"/>
      <c r="G1076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/>
      <c r="S1076"/>
      <c r="T1076"/>
    </row>
  </sheetData>
  <dataConsolidate/>
  <mergeCells count="1">
    <mergeCell ref="A15:G15"/>
  </mergeCells>
  <phoneticPr fontId="8" type="noConversion"/>
  <conditionalFormatting sqref="E15:E1048576 E1:E13">
    <cfRule type="duplicateValues" dxfId="118" priority="23"/>
    <cfRule type="duplicateValues" dxfId="117" priority="24"/>
  </conditionalFormatting>
  <conditionalFormatting sqref="E3:E14">
    <cfRule type="duplicateValues" dxfId="116" priority="40"/>
    <cfRule type="duplicateValues" dxfId="115" priority="41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2" sqref="D2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8">
        <v>45286</v>
      </c>
      <c r="F3" s="40"/>
      <c r="XFD3" t="s">
        <v>8486</v>
      </c>
    </row>
    <row r="4" spans="1:9 16384:16384" hidden="1" x14ac:dyDescent="0.25">
      <c r="B4" s="23" t="s">
        <v>3</v>
      </c>
      <c r="D4" s="75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5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6" t="s">
        <v>9332</v>
      </c>
      <c r="F6" s="2"/>
      <c r="XFD6" t="s">
        <v>8490</v>
      </c>
    </row>
    <row r="7" spans="1:9 16384:16384" hidden="1" x14ac:dyDescent="0.25">
      <c r="B7" s="23" t="s">
        <v>27</v>
      </c>
      <c r="D7" s="76" t="s">
        <v>8043</v>
      </c>
      <c r="F7" s="2"/>
      <c r="XFD7" t="s">
        <v>8489</v>
      </c>
    </row>
    <row r="8" spans="1:9 16384:16384" ht="16.5" customHeight="1" x14ac:dyDescent="0.25">
      <c r="B8" s="23" t="s">
        <v>26</v>
      </c>
      <c r="D8" s="109"/>
      <c r="F8" s="33"/>
      <c r="XFD8" t="s">
        <v>9013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9014</v>
      </c>
    </row>
    <row r="10" spans="1:9 16384:16384" ht="16.5" customHeight="1" x14ac:dyDescent="0.25">
      <c r="B10" s="23" t="s">
        <v>24</v>
      </c>
      <c r="D10" s="120"/>
      <c r="F10" s="39"/>
      <c r="XFD10" t="s">
        <v>9015</v>
      </c>
    </row>
    <row r="11" spans="1:9 16384:16384" ht="16.5" customHeight="1" x14ac:dyDescent="0.25">
      <c r="B11" s="24" t="s">
        <v>72</v>
      </c>
      <c r="D11" s="105">
        <f>IFERROR(IF(D10&lt;&gt;"",VLOOKUP(D10,Tabla4[#All],2,0),IF(D19&lt;&gt;0,VLOOKUP(D19,Tabla4[#All],2,0),0)),"")</f>
        <v>0</v>
      </c>
      <c r="F11" s="32"/>
      <c r="H11" s="1"/>
      <c r="I11" s="1"/>
      <c r="XFD11" t="s">
        <v>9016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9017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9018</v>
      </c>
    </row>
    <row r="14" spans="1:9 16384:16384" x14ac:dyDescent="0.25">
      <c r="B14" s="23" t="s">
        <v>23</v>
      </c>
      <c r="D14" s="113">
        <v>0</v>
      </c>
      <c r="F14" s="32"/>
    </row>
    <row r="15" spans="1:9 16384:16384" x14ac:dyDescent="0.25">
      <c r="B15" s="23" t="s">
        <v>22</v>
      </c>
      <c r="D15" s="114">
        <f>D14*0.13</f>
        <v>0</v>
      </c>
      <c r="F15" s="2"/>
    </row>
    <row r="16" spans="1:9 16384:16384" x14ac:dyDescent="0.25">
      <c r="B16" s="23" t="s">
        <v>21</v>
      </c>
      <c r="D16" s="73">
        <v>0</v>
      </c>
      <c r="F16" s="2"/>
    </row>
    <row r="17" spans="2:8" x14ac:dyDescent="0.25">
      <c r="B17" s="23" t="s">
        <v>20</v>
      </c>
      <c r="D17" s="73">
        <v>0</v>
      </c>
      <c r="F17" s="2"/>
    </row>
    <row r="18" spans="2:8" ht="15" customHeight="1" x14ac:dyDescent="0.25">
      <c r="B18" s="23" t="s">
        <v>75</v>
      </c>
      <c r="D18" s="73">
        <f>+(D12+D13+D14+D15+D16+D17)</f>
        <v>0</v>
      </c>
      <c r="F18" s="32"/>
    </row>
    <row r="19" spans="2:8" x14ac:dyDescent="0.25">
      <c r="B19" s="23" t="s">
        <v>7943</v>
      </c>
      <c r="D19" s="115"/>
      <c r="F19" s="2"/>
    </row>
    <row r="20" spans="2:8" ht="15.75" thickBot="1" x14ac:dyDescent="0.3">
      <c r="B20" s="23" t="s">
        <v>18</v>
      </c>
      <c r="D20" s="74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5"/>
  <sheetViews>
    <sheetView zoomScale="85" zoomScaleNormal="85" workbookViewId="0">
      <selection activeCell="S3" sqref="B3:S12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t="s">
        <v>8491</v>
      </c>
      <c r="B3" s="13">
        <v>45320</v>
      </c>
      <c r="C3" t="s">
        <v>1</v>
      </c>
      <c r="D3" t="s">
        <v>0</v>
      </c>
      <c r="E3" t="s">
        <v>9386</v>
      </c>
      <c r="F3" t="s">
        <v>9387</v>
      </c>
      <c r="G3">
        <v>69</v>
      </c>
      <c r="H3">
        <v>69</v>
      </c>
      <c r="I3" s="1" t="s">
        <v>1708</v>
      </c>
      <c r="J3" t="s">
        <v>1709</v>
      </c>
      <c r="K3" s="2">
        <v>0</v>
      </c>
      <c r="L3" s="2">
        <v>0</v>
      </c>
      <c r="M3" s="2">
        <v>325</v>
      </c>
      <c r="N3" s="2">
        <v>42.25</v>
      </c>
      <c r="O3" s="2">
        <v>0</v>
      </c>
      <c r="P3" s="2">
        <v>0</v>
      </c>
      <c r="Q3" s="2">
        <v>367.25</v>
      </c>
      <c r="S3" t="s">
        <v>1</v>
      </c>
    </row>
    <row r="4" spans="1:19" x14ac:dyDescent="0.25">
      <c r="A4" t="s">
        <v>8491</v>
      </c>
      <c r="B4" s="13">
        <v>45310</v>
      </c>
      <c r="C4" t="s">
        <v>1</v>
      </c>
      <c r="D4" t="s">
        <v>0</v>
      </c>
      <c r="E4" t="s">
        <v>9386</v>
      </c>
      <c r="F4" t="s">
        <v>9387</v>
      </c>
      <c r="G4">
        <v>68</v>
      </c>
      <c r="H4">
        <v>68</v>
      </c>
      <c r="I4" s="1" t="s">
        <v>1708</v>
      </c>
      <c r="J4" t="s">
        <v>1709</v>
      </c>
      <c r="K4" s="2">
        <v>0</v>
      </c>
      <c r="L4" s="2">
        <v>0</v>
      </c>
      <c r="M4" s="2">
        <v>175</v>
      </c>
      <c r="N4" s="2">
        <v>22.75</v>
      </c>
      <c r="O4" s="2">
        <v>0</v>
      </c>
      <c r="P4" s="2">
        <v>0</v>
      </c>
      <c r="Q4" s="2">
        <v>197.75</v>
      </c>
      <c r="S4" t="s">
        <v>1</v>
      </c>
    </row>
    <row r="5" spans="1:19" x14ac:dyDescent="0.25">
      <c r="A5" t="s">
        <v>8491</v>
      </c>
      <c r="B5" s="13">
        <v>45308</v>
      </c>
      <c r="C5" t="s">
        <v>1</v>
      </c>
      <c r="D5" t="s">
        <v>0</v>
      </c>
      <c r="E5" t="s">
        <v>9386</v>
      </c>
      <c r="F5" t="s">
        <v>9387</v>
      </c>
      <c r="G5">
        <v>67</v>
      </c>
      <c r="H5">
        <v>67</v>
      </c>
      <c r="I5" s="1" t="s">
        <v>4359</v>
      </c>
      <c r="J5" t="s">
        <v>4360</v>
      </c>
      <c r="K5" s="2">
        <v>0</v>
      </c>
      <c r="L5" s="2">
        <v>0</v>
      </c>
      <c r="M5" s="2">
        <v>150</v>
      </c>
      <c r="N5" s="2">
        <v>19.5</v>
      </c>
      <c r="O5" s="2">
        <v>0</v>
      </c>
      <c r="P5" s="2">
        <v>0</v>
      </c>
      <c r="Q5" s="2">
        <v>169.5</v>
      </c>
      <c r="S5" t="s">
        <v>1</v>
      </c>
    </row>
    <row r="6" spans="1:19" x14ac:dyDescent="0.25">
      <c r="A6" t="s">
        <v>8491</v>
      </c>
      <c r="B6" s="13">
        <v>45308</v>
      </c>
      <c r="C6" t="s">
        <v>1</v>
      </c>
      <c r="D6" t="s">
        <v>0</v>
      </c>
      <c r="E6" t="s">
        <v>9386</v>
      </c>
      <c r="F6" t="s">
        <v>9387</v>
      </c>
      <c r="G6">
        <v>66</v>
      </c>
      <c r="H6">
        <v>66</v>
      </c>
      <c r="I6" s="1" t="s">
        <v>9388</v>
      </c>
      <c r="J6" t="s">
        <v>9389</v>
      </c>
      <c r="K6" s="2">
        <v>0</v>
      </c>
      <c r="L6" s="2">
        <v>0</v>
      </c>
      <c r="M6" s="2">
        <v>1000</v>
      </c>
      <c r="N6" s="2">
        <v>130</v>
      </c>
      <c r="O6" s="2">
        <v>0</v>
      </c>
      <c r="P6" s="2">
        <v>0</v>
      </c>
      <c r="Q6" s="2">
        <v>1130</v>
      </c>
      <c r="S6" t="s">
        <v>1</v>
      </c>
    </row>
    <row r="7" spans="1:19" hidden="1" x14ac:dyDescent="0.25">
      <c r="A7" t="s">
        <v>8491</v>
      </c>
      <c r="B7" s="13">
        <v>45308</v>
      </c>
      <c r="C7" t="s">
        <v>1</v>
      </c>
      <c r="D7" t="s">
        <v>0</v>
      </c>
      <c r="E7" t="s">
        <v>9386</v>
      </c>
      <c r="F7" t="s">
        <v>9387</v>
      </c>
      <c r="G7">
        <v>65</v>
      </c>
      <c r="H7">
        <v>65</v>
      </c>
      <c r="I7" s="1" t="s">
        <v>7676</v>
      </c>
      <c r="J7" t="s">
        <v>7675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S7" t="s">
        <v>1</v>
      </c>
    </row>
    <row r="8" spans="1:19" x14ac:dyDescent="0.25">
      <c r="A8" t="s">
        <v>8491</v>
      </c>
      <c r="B8" s="13">
        <v>45300</v>
      </c>
      <c r="C8" t="s">
        <v>1</v>
      </c>
      <c r="D8" t="s">
        <v>0</v>
      </c>
      <c r="E8" t="s">
        <v>9386</v>
      </c>
      <c r="F8" t="s">
        <v>9387</v>
      </c>
      <c r="G8">
        <v>64</v>
      </c>
      <c r="H8">
        <v>64</v>
      </c>
      <c r="I8" s="1" t="s">
        <v>1708</v>
      </c>
      <c r="J8" t="s">
        <v>1709</v>
      </c>
      <c r="K8" s="2">
        <v>0</v>
      </c>
      <c r="L8" s="2">
        <v>0</v>
      </c>
      <c r="M8" s="2">
        <v>325</v>
      </c>
      <c r="N8" s="2">
        <v>42.25</v>
      </c>
      <c r="O8" s="2">
        <v>0</v>
      </c>
      <c r="P8" s="2">
        <v>0</v>
      </c>
      <c r="Q8" s="2">
        <v>367.25</v>
      </c>
      <c r="S8" t="s">
        <v>1</v>
      </c>
    </row>
    <row r="9" spans="1:19" x14ac:dyDescent="0.25">
      <c r="A9" t="s">
        <v>8491</v>
      </c>
      <c r="B9" s="13">
        <v>45300</v>
      </c>
      <c r="C9" t="s">
        <v>1</v>
      </c>
      <c r="D9" t="s">
        <v>0</v>
      </c>
      <c r="E9" t="s">
        <v>9386</v>
      </c>
      <c r="F9" t="s">
        <v>9387</v>
      </c>
      <c r="G9">
        <v>63</v>
      </c>
      <c r="H9">
        <v>63</v>
      </c>
      <c r="I9" s="1" t="s">
        <v>1708</v>
      </c>
      <c r="J9" t="s">
        <v>1709</v>
      </c>
      <c r="K9" s="2">
        <v>0</v>
      </c>
      <c r="L9" s="2">
        <v>0</v>
      </c>
      <c r="M9" s="2">
        <v>175</v>
      </c>
      <c r="N9" s="2">
        <v>22.75</v>
      </c>
      <c r="O9" s="2">
        <v>0</v>
      </c>
      <c r="P9" s="2">
        <v>0</v>
      </c>
      <c r="Q9" s="2">
        <v>197.75</v>
      </c>
      <c r="S9" t="s">
        <v>1</v>
      </c>
    </row>
    <row r="10" spans="1:19" x14ac:dyDescent="0.25">
      <c r="A10" t="s">
        <v>8491</v>
      </c>
      <c r="B10" s="13">
        <v>45300</v>
      </c>
      <c r="C10" t="s">
        <v>1</v>
      </c>
      <c r="D10" t="s">
        <v>0</v>
      </c>
      <c r="E10" t="s">
        <v>9386</v>
      </c>
      <c r="F10" t="s">
        <v>9387</v>
      </c>
      <c r="G10">
        <v>62</v>
      </c>
      <c r="H10">
        <v>62</v>
      </c>
      <c r="I10" s="1" t="s">
        <v>9321</v>
      </c>
      <c r="J10" t="s">
        <v>9390</v>
      </c>
      <c r="K10" s="2">
        <v>0</v>
      </c>
      <c r="L10" s="2">
        <v>0</v>
      </c>
      <c r="M10" s="2">
        <v>300</v>
      </c>
      <c r="N10" s="2">
        <v>39</v>
      </c>
      <c r="O10" s="2">
        <v>0</v>
      </c>
      <c r="P10" s="2">
        <v>0</v>
      </c>
      <c r="Q10" s="2">
        <v>339</v>
      </c>
      <c r="S10" t="s">
        <v>1</v>
      </c>
    </row>
    <row r="11" spans="1:19" x14ac:dyDescent="0.25">
      <c r="A11" t="s">
        <v>8491</v>
      </c>
      <c r="B11" s="13">
        <v>45299</v>
      </c>
      <c r="C11" t="s">
        <v>1</v>
      </c>
      <c r="D11" t="s">
        <v>0</v>
      </c>
      <c r="E11" t="s">
        <v>9386</v>
      </c>
      <c r="F11" t="s">
        <v>9387</v>
      </c>
      <c r="G11">
        <v>61</v>
      </c>
      <c r="H11">
        <v>61</v>
      </c>
      <c r="I11" s="1" t="s">
        <v>1708</v>
      </c>
      <c r="J11" t="s">
        <v>1709</v>
      </c>
      <c r="K11" s="2">
        <v>0</v>
      </c>
      <c r="L11" s="2">
        <v>0</v>
      </c>
      <c r="M11" s="2">
        <v>325</v>
      </c>
      <c r="N11" s="2">
        <v>42.25</v>
      </c>
      <c r="O11" s="2">
        <v>0</v>
      </c>
      <c r="P11" s="2">
        <v>0</v>
      </c>
      <c r="Q11" s="2">
        <v>367.25</v>
      </c>
      <c r="S11" t="s">
        <v>1</v>
      </c>
    </row>
    <row r="12" spans="1:19" ht="15.75" thickBot="1" x14ac:dyDescent="0.3">
      <c r="A12" t="s">
        <v>8491</v>
      </c>
      <c r="B12" s="13">
        <v>45295</v>
      </c>
      <c r="C12" t="s">
        <v>1</v>
      </c>
      <c r="D12" t="s">
        <v>0</v>
      </c>
      <c r="E12" t="s">
        <v>9386</v>
      </c>
      <c r="F12" t="s">
        <v>9387</v>
      </c>
      <c r="G12">
        <v>60</v>
      </c>
      <c r="H12">
        <v>60</v>
      </c>
      <c r="I12" s="1" t="s">
        <v>1708</v>
      </c>
      <c r="J12" t="s">
        <v>1709</v>
      </c>
      <c r="K12" s="2">
        <v>0</v>
      </c>
      <c r="L12" s="2">
        <v>0</v>
      </c>
      <c r="M12" s="2">
        <v>250</v>
      </c>
      <c r="N12" s="2">
        <v>32.5</v>
      </c>
      <c r="O12" s="2">
        <v>0</v>
      </c>
      <c r="P12" s="2">
        <v>0</v>
      </c>
      <c r="Q12" s="2">
        <v>282.5</v>
      </c>
      <c r="S12" t="s">
        <v>1</v>
      </c>
    </row>
    <row r="13" spans="1:19" ht="15.75" hidden="1" thickBot="1" x14ac:dyDescent="0.3">
      <c r="A13" s="2" t="s">
        <v>9018</v>
      </c>
      <c r="B13" s="40">
        <v>45286</v>
      </c>
      <c r="C13" s="2" t="s">
        <v>1</v>
      </c>
      <c r="D13" s="2" t="s">
        <v>0</v>
      </c>
      <c r="E13" s="2" t="s">
        <v>9332</v>
      </c>
      <c r="F13" s="2" t="s">
        <v>8043</v>
      </c>
      <c r="G13" s="33">
        <v>59</v>
      </c>
      <c r="H13" s="38">
        <v>59</v>
      </c>
      <c r="I13" s="39"/>
      <c r="J13" s="32" t="s">
        <v>9370</v>
      </c>
      <c r="K13" s="2">
        <v>0</v>
      </c>
      <c r="L13" s="2">
        <v>0</v>
      </c>
      <c r="M13" s="32">
        <v>375</v>
      </c>
      <c r="N13" s="2">
        <v>48.75</v>
      </c>
      <c r="O13" s="2">
        <v>0</v>
      </c>
      <c r="P13" s="2">
        <v>0</v>
      </c>
      <c r="Q13" s="32">
        <v>423.75</v>
      </c>
      <c r="R13" s="2" t="s">
        <v>9369</v>
      </c>
      <c r="S13" s="2" t="s">
        <v>1</v>
      </c>
    </row>
    <row r="14" spans="1:19" ht="15.75" hidden="1" thickBot="1" x14ac:dyDescent="0.3">
      <c r="A14" s="2" t="s">
        <v>9018</v>
      </c>
      <c r="B14" s="40">
        <v>45286</v>
      </c>
      <c r="C14" s="2" t="s">
        <v>1</v>
      </c>
      <c r="D14" s="2" t="s">
        <v>0</v>
      </c>
      <c r="E14" s="2" t="s">
        <v>9332</v>
      </c>
      <c r="F14" s="2" t="s">
        <v>8043</v>
      </c>
      <c r="G14" s="33">
        <v>58</v>
      </c>
      <c r="H14" s="38">
        <v>58</v>
      </c>
      <c r="I14" s="39" t="s">
        <v>7676</v>
      </c>
      <c r="J14" s="32" t="s">
        <v>7675</v>
      </c>
      <c r="K14" s="2">
        <v>0</v>
      </c>
      <c r="L14" s="2">
        <v>0</v>
      </c>
      <c r="M14" s="32">
        <v>0</v>
      </c>
      <c r="N14" s="2">
        <v>0</v>
      </c>
      <c r="O14" s="2">
        <v>0</v>
      </c>
      <c r="P14" s="2">
        <v>0</v>
      </c>
      <c r="Q14" s="32">
        <v>0</v>
      </c>
      <c r="S14" s="2" t="s">
        <v>1</v>
      </c>
    </row>
    <row r="15" spans="1:19" ht="15.75" hidden="1" thickBot="1" x14ac:dyDescent="0.3">
      <c r="A15" s="2" t="s">
        <v>9018</v>
      </c>
      <c r="B15" s="40">
        <v>45286</v>
      </c>
      <c r="C15" s="2" t="s">
        <v>1</v>
      </c>
      <c r="D15" s="2" t="s">
        <v>0</v>
      </c>
      <c r="E15" s="2" t="s">
        <v>9332</v>
      </c>
      <c r="F15" s="2" t="s">
        <v>8043</v>
      </c>
      <c r="G15" s="33">
        <v>57</v>
      </c>
      <c r="H15" s="38">
        <v>57</v>
      </c>
      <c r="I15" s="39" t="s">
        <v>9367</v>
      </c>
      <c r="J15" s="32" t="s">
        <v>9368</v>
      </c>
      <c r="K15" s="2">
        <v>0</v>
      </c>
      <c r="L15" s="2">
        <v>0</v>
      </c>
      <c r="M15" s="32">
        <v>375</v>
      </c>
      <c r="N15" s="2">
        <v>48.75</v>
      </c>
      <c r="O15" s="2">
        <v>0</v>
      </c>
      <c r="P15" s="2">
        <v>0</v>
      </c>
      <c r="Q15" s="32">
        <v>423.75</v>
      </c>
      <c r="S15" s="2" t="s">
        <v>1</v>
      </c>
    </row>
    <row r="16" spans="1:19" ht="15.75" hidden="1" thickBot="1" x14ac:dyDescent="0.3">
      <c r="A16" s="2" t="s">
        <v>9018</v>
      </c>
      <c r="B16" s="40">
        <v>45282</v>
      </c>
      <c r="C16" s="2" t="s">
        <v>1</v>
      </c>
      <c r="D16" s="2" t="s">
        <v>0</v>
      </c>
      <c r="E16" s="2" t="s">
        <v>9332</v>
      </c>
      <c r="F16" s="2" t="s">
        <v>8043</v>
      </c>
      <c r="G16" s="33">
        <v>56</v>
      </c>
      <c r="H16" s="38">
        <v>56</v>
      </c>
      <c r="I16" s="39" t="s">
        <v>9321</v>
      </c>
      <c r="J16" s="32" t="s">
        <v>9322</v>
      </c>
      <c r="K16" s="2">
        <v>0</v>
      </c>
      <c r="L16" s="2">
        <v>0</v>
      </c>
      <c r="M16" s="32">
        <v>600</v>
      </c>
      <c r="N16" s="2">
        <v>78</v>
      </c>
      <c r="O16" s="2">
        <v>0</v>
      </c>
      <c r="P16" s="2">
        <v>0</v>
      </c>
      <c r="Q16" s="32">
        <v>678</v>
      </c>
      <c r="S16" s="2" t="s">
        <v>1</v>
      </c>
    </row>
    <row r="17" spans="1:19" ht="15.75" hidden="1" thickBot="1" x14ac:dyDescent="0.3">
      <c r="A17" s="2" t="s">
        <v>9018</v>
      </c>
      <c r="B17" s="40">
        <v>45282</v>
      </c>
      <c r="C17" s="2" t="s">
        <v>1</v>
      </c>
      <c r="D17" s="2" t="s">
        <v>0</v>
      </c>
      <c r="E17" s="2" t="s">
        <v>9332</v>
      </c>
      <c r="F17" s="2" t="s">
        <v>8043</v>
      </c>
      <c r="G17" s="33">
        <v>55</v>
      </c>
      <c r="H17" s="38">
        <v>55</v>
      </c>
      <c r="I17" s="39" t="s">
        <v>4359</v>
      </c>
      <c r="J17" s="32" t="s">
        <v>4360</v>
      </c>
      <c r="K17" s="2">
        <v>0</v>
      </c>
      <c r="L17" s="2">
        <v>0</v>
      </c>
      <c r="M17" s="32">
        <v>700</v>
      </c>
      <c r="N17" s="2">
        <v>91</v>
      </c>
      <c r="O17" s="2">
        <v>0</v>
      </c>
      <c r="P17" s="2">
        <v>0</v>
      </c>
      <c r="Q17" s="32">
        <v>791</v>
      </c>
      <c r="S17" s="2" t="s">
        <v>1</v>
      </c>
    </row>
    <row r="18" spans="1:19" ht="15.75" hidden="1" thickBot="1" x14ac:dyDescent="0.3">
      <c r="A18" s="2" t="s">
        <v>9018</v>
      </c>
      <c r="B18" s="40">
        <v>45280</v>
      </c>
      <c r="C18" s="2" t="s">
        <v>1</v>
      </c>
      <c r="D18" s="2" t="s">
        <v>0</v>
      </c>
      <c r="E18" s="2" t="s">
        <v>9332</v>
      </c>
      <c r="F18" s="2" t="s">
        <v>8043</v>
      </c>
      <c r="G18" s="33">
        <v>54</v>
      </c>
      <c r="H18" s="38">
        <v>54</v>
      </c>
      <c r="I18" s="39" t="s">
        <v>1708</v>
      </c>
      <c r="J18" s="32" t="s">
        <v>1709</v>
      </c>
      <c r="K18" s="2">
        <v>0</v>
      </c>
      <c r="L18" s="2">
        <v>0</v>
      </c>
      <c r="M18" s="32">
        <v>325</v>
      </c>
      <c r="N18" s="2">
        <v>42.25</v>
      </c>
      <c r="O18" s="2">
        <v>0</v>
      </c>
      <c r="P18" s="2">
        <v>0</v>
      </c>
      <c r="Q18" s="32">
        <v>367.25</v>
      </c>
      <c r="S18" s="2" t="s">
        <v>1</v>
      </c>
    </row>
    <row r="19" spans="1:19" ht="15.75" hidden="1" thickBot="1" x14ac:dyDescent="0.3">
      <c r="A19" s="2" t="s">
        <v>9018</v>
      </c>
      <c r="B19" s="40">
        <v>45279</v>
      </c>
      <c r="C19" s="2" t="s">
        <v>1</v>
      </c>
      <c r="D19" s="2" t="s">
        <v>0</v>
      </c>
      <c r="E19" s="2" t="s">
        <v>9332</v>
      </c>
      <c r="F19" s="2" t="s">
        <v>8043</v>
      </c>
      <c r="G19" s="33">
        <v>53</v>
      </c>
      <c r="H19" s="38">
        <v>53</v>
      </c>
      <c r="I19" s="39" t="s">
        <v>9321</v>
      </c>
      <c r="J19" s="32" t="s">
        <v>9322</v>
      </c>
      <c r="K19" s="2">
        <v>0</v>
      </c>
      <c r="L19" s="2">
        <v>0</v>
      </c>
      <c r="M19" s="32">
        <v>300</v>
      </c>
      <c r="N19" s="2">
        <v>39</v>
      </c>
      <c r="O19" s="2">
        <v>0</v>
      </c>
      <c r="P19" s="2">
        <v>0</v>
      </c>
      <c r="Q19" s="32">
        <v>339</v>
      </c>
      <c r="S19" s="2" t="s">
        <v>1</v>
      </c>
    </row>
    <row r="20" spans="1:19" ht="15.75" hidden="1" thickBot="1" x14ac:dyDescent="0.3">
      <c r="A20" s="2" t="s">
        <v>9018</v>
      </c>
      <c r="B20" s="40">
        <v>45275</v>
      </c>
      <c r="C20" s="2" t="s">
        <v>1</v>
      </c>
      <c r="D20" s="2" t="s">
        <v>0</v>
      </c>
      <c r="E20" s="2" t="s">
        <v>9332</v>
      </c>
      <c r="F20" s="2" t="s">
        <v>8043</v>
      </c>
      <c r="G20" s="33">
        <v>52</v>
      </c>
      <c r="H20" s="38">
        <v>52</v>
      </c>
      <c r="I20" s="39" t="s">
        <v>1708</v>
      </c>
      <c r="J20" s="32" t="s">
        <v>1709</v>
      </c>
      <c r="K20" s="2">
        <v>0</v>
      </c>
      <c r="L20" s="2">
        <v>0</v>
      </c>
      <c r="M20" s="32">
        <v>325</v>
      </c>
      <c r="N20" s="2">
        <v>42.25</v>
      </c>
      <c r="O20" s="2">
        <v>0</v>
      </c>
      <c r="P20" s="2">
        <v>0</v>
      </c>
      <c r="Q20" s="32">
        <v>367.25</v>
      </c>
      <c r="S20" s="2" t="s">
        <v>1</v>
      </c>
    </row>
    <row r="21" spans="1:19" ht="15.75" hidden="1" thickBot="1" x14ac:dyDescent="0.3">
      <c r="A21" s="2" t="s">
        <v>9018</v>
      </c>
      <c r="B21" s="40">
        <v>45267</v>
      </c>
      <c r="C21" s="2" t="s">
        <v>1</v>
      </c>
      <c r="D21" s="2" t="s">
        <v>0</v>
      </c>
      <c r="E21" s="2" t="s">
        <v>9332</v>
      </c>
      <c r="F21" s="2" t="s">
        <v>8043</v>
      </c>
      <c r="G21" s="33">
        <v>51</v>
      </c>
      <c r="H21" s="38">
        <v>51</v>
      </c>
      <c r="I21" s="39" t="s">
        <v>9339</v>
      </c>
      <c r="J21" s="32" t="s">
        <v>9340</v>
      </c>
      <c r="K21" s="2">
        <v>0</v>
      </c>
      <c r="L21" s="2">
        <v>0</v>
      </c>
      <c r="M21" s="32">
        <v>600</v>
      </c>
      <c r="N21" s="2">
        <v>78</v>
      </c>
      <c r="O21" s="2">
        <v>0</v>
      </c>
      <c r="P21" s="2">
        <v>0</v>
      </c>
      <c r="Q21" s="32">
        <v>678</v>
      </c>
      <c r="S21" s="2" t="s">
        <v>1</v>
      </c>
    </row>
    <row r="22" spans="1:19" ht="15.75" hidden="1" thickBot="1" x14ac:dyDescent="0.3">
      <c r="A22" s="2" t="s">
        <v>9018</v>
      </c>
      <c r="B22" s="40">
        <v>45267</v>
      </c>
      <c r="C22" s="2" t="s">
        <v>1</v>
      </c>
      <c r="D22" s="2" t="s">
        <v>0</v>
      </c>
      <c r="E22" s="2" t="s">
        <v>9332</v>
      </c>
      <c r="F22" s="2" t="s">
        <v>8043</v>
      </c>
      <c r="G22" s="33">
        <v>50</v>
      </c>
      <c r="H22" s="38">
        <v>50</v>
      </c>
      <c r="I22" s="39" t="s">
        <v>1708</v>
      </c>
      <c r="J22" s="32" t="s">
        <v>1709</v>
      </c>
      <c r="K22" s="2">
        <v>0</v>
      </c>
      <c r="L22" s="2">
        <v>0</v>
      </c>
      <c r="M22" s="32">
        <v>250</v>
      </c>
      <c r="N22" s="2">
        <v>32.5</v>
      </c>
      <c r="O22" s="2">
        <v>0</v>
      </c>
      <c r="P22" s="2">
        <v>0</v>
      </c>
      <c r="Q22" s="32">
        <v>282.5</v>
      </c>
      <c r="S22" s="2" t="s">
        <v>1</v>
      </c>
    </row>
    <row r="23" spans="1:19" ht="15.75" hidden="1" thickBot="1" x14ac:dyDescent="0.3">
      <c r="R23" s="15"/>
      <c r="S23" s="1"/>
    </row>
    <row r="24" spans="1:19" ht="15.75" thickBot="1" x14ac:dyDescent="0.3">
      <c r="A24" s="151"/>
      <c r="B24" s="151"/>
      <c r="C24" s="151"/>
      <c r="D24" s="151"/>
      <c r="E24" s="151"/>
      <c r="F24" s="151"/>
      <c r="G24" s="151"/>
      <c r="H24" s="151"/>
      <c r="I24" s="151"/>
      <c r="J24" s="152"/>
      <c r="K24" s="4">
        <f>+SUBTOTAL(9,Tabla2[VENTA EXENTA])</f>
        <v>0</v>
      </c>
      <c r="L24" s="4">
        <f>+SUBTOTAL(9,Tabla2[VENTA NO SUJETA])</f>
        <v>0</v>
      </c>
      <c r="M24" s="3">
        <f>+SUBTOTAL(9,Tabla2[V. GRAVADA])</f>
        <v>3025</v>
      </c>
      <c r="N24" s="4">
        <f>+SUBTOTAL(9,Tabla2[D.FISCAL])</f>
        <v>393.25</v>
      </c>
      <c r="O24" s="4">
        <f>+SUBTOTAL(9,Tabla2[V CTA DE 3])</f>
        <v>0</v>
      </c>
      <c r="P24" s="4">
        <f>+SUBTOTAL(9,Tabla2[D. FISCAL A 3])</f>
        <v>0</v>
      </c>
      <c r="Q24" s="4">
        <f>+SUBTOTAL(9,Tabla2[VENTA TOTAL])</f>
        <v>3418.25</v>
      </c>
      <c r="R24" s="31"/>
    </row>
    <row r="4772" spans="1:19" s="42" customFormat="1" x14ac:dyDescent="0.25">
      <c r="A4772"/>
      <c r="B4772"/>
      <c r="C4772"/>
      <c r="D4772"/>
      <c r="E4772"/>
      <c r="F4772"/>
      <c r="G4772"/>
      <c r="H4772"/>
      <c r="I4772" s="1"/>
      <c r="J4772"/>
      <c r="K4772" s="2"/>
      <c r="L4772" s="2"/>
      <c r="M4772" s="2"/>
      <c r="N4772" s="2"/>
      <c r="O4772" s="2"/>
      <c r="P4772" s="2"/>
      <c r="Q4772" s="2"/>
      <c r="R4772" s="2"/>
      <c r="S4772"/>
    </row>
    <row r="9754" spans="1:19" s="2" customFormat="1" x14ac:dyDescent="0.25">
      <c r="A9754"/>
      <c r="B9754"/>
      <c r="C9754"/>
      <c r="D9754"/>
      <c r="E9754"/>
      <c r="F9754"/>
      <c r="G9754"/>
      <c r="H9754"/>
      <c r="I9754" s="1"/>
      <c r="J9754"/>
      <c r="S9754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</sheetData>
  <mergeCells count="1">
    <mergeCell ref="A24:J24"/>
  </mergeCells>
  <phoneticPr fontId="8" type="noConversion"/>
  <conditionalFormatting sqref="G1:G1048576">
    <cfRule type="duplicateValues" dxfId="102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8930</v>
      </c>
      <c r="B28" t="s">
        <v>8931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8850</v>
      </c>
      <c r="B31" t="s">
        <v>8851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8850</v>
      </c>
      <c r="B34" t="s">
        <v>8851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8928</v>
      </c>
      <c r="B77" t="s">
        <v>8929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8927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8925</v>
      </c>
      <c r="B86" t="s">
        <v>8926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8889</v>
      </c>
      <c r="B100" t="s">
        <v>8890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8850</v>
      </c>
      <c r="B106" t="s">
        <v>8851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8889</v>
      </c>
      <c r="B113" t="s">
        <v>8890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8883</v>
      </c>
      <c r="B115" t="s">
        <v>8884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8850</v>
      </c>
      <c r="B120" t="s">
        <v>8851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8850</v>
      </c>
      <c r="B122" t="s">
        <v>8851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8923</v>
      </c>
      <c r="B130" t="s">
        <v>8924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8885</v>
      </c>
      <c r="B150" t="s">
        <v>8886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8907</v>
      </c>
      <c r="B154" t="s">
        <v>8908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8905</v>
      </c>
      <c r="B183" t="s">
        <v>8906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8850</v>
      </c>
      <c r="B208" t="s">
        <v>8851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8820</v>
      </c>
      <c r="B225" t="s">
        <v>8821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8883</v>
      </c>
      <c r="B243" t="s">
        <v>8884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8903</v>
      </c>
      <c r="B245" t="s">
        <v>8904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8901</v>
      </c>
      <c r="B249" t="s">
        <v>8902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8899</v>
      </c>
      <c r="B262" t="s">
        <v>8900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8897</v>
      </c>
      <c r="B315" t="s">
        <v>8898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8895</v>
      </c>
      <c r="B325" t="s">
        <v>8896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8893</v>
      </c>
      <c r="B359" t="s">
        <v>8894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8891</v>
      </c>
      <c r="B396" t="s">
        <v>8892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8889</v>
      </c>
      <c r="B411" t="s">
        <v>8890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8887</v>
      </c>
      <c r="B418" t="s">
        <v>8888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8885</v>
      </c>
      <c r="B435" t="s">
        <v>8886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8883</v>
      </c>
      <c r="B505" t="s">
        <v>8884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8874</v>
      </c>
      <c r="B523" t="s">
        <v>8875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8872</v>
      </c>
      <c r="B537" t="s">
        <v>8873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8850</v>
      </c>
      <c r="B623" t="s">
        <v>8851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8858</v>
      </c>
      <c r="B626" t="s">
        <v>8859</v>
      </c>
    </row>
    <row r="627" spans="1:2" x14ac:dyDescent="0.25">
      <c r="A627" t="s">
        <v>8858</v>
      </c>
      <c r="B627" t="s">
        <v>8859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8856</v>
      </c>
      <c r="B631" t="s">
        <v>8857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8854</v>
      </c>
      <c r="B637" t="s">
        <v>8855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8852</v>
      </c>
      <c r="B643" t="s">
        <v>8853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8850</v>
      </c>
      <c r="B645" t="s">
        <v>8851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8852</v>
      </c>
      <c r="B647" t="s">
        <v>8853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8850</v>
      </c>
      <c r="B656" t="s">
        <v>8851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8824</v>
      </c>
      <c r="B701" t="s">
        <v>8825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8822</v>
      </c>
      <c r="B705" t="s">
        <v>8823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8820</v>
      </c>
      <c r="B841" t="s">
        <v>8821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8818</v>
      </c>
      <c r="B856" t="s">
        <v>8819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8816</v>
      </c>
      <c r="B880" t="s">
        <v>8817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8814</v>
      </c>
      <c r="B904" t="s">
        <v>8815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8812</v>
      </c>
      <c r="B1025" t="s">
        <v>8813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8810</v>
      </c>
      <c r="B1028" t="s">
        <v>8811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8808</v>
      </c>
      <c r="B1068" t="s">
        <v>8809</v>
      </c>
    </row>
    <row r="1069" spans="1:2" x14ac:dyDescent="0.25">
      <c r="A1069" t="s">
        <v>8806</v>
      </c>
      <c r="B1069" t="s">
        <v>8807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8804</v>
      </c>
      <c r="B1090" t="s">
        <v>8805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8802</v>
      </c>
      <c r="B1188" t="s">
        <v>8803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8801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8799</v>
      </c>
      <c r="B1298" t="s">
        <v>8800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8797</v>
      </c>
      <c r="B1326" t="s">
        <v>8798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8.75" customHeight="1" x14ac:dyDescent="0.25">
      <c r="B2" s="69" t="s">
        <v>17</v>
      </c>
      <c r="D2" s="6" t="s">
        <v>7944</v>
      </c>
      <c r="XFD2" t="s">
        <v>7944</v>
      </c>
    </row>
    <row r="3" spans="2:4 16384:16384" x14ac:dyDescent="0.25">
      <c r="B3" s="69" t="s">
        <v>2</v>
      </c>
      <c r="D3" s="7" t="s">
        <v>9365</v>
      </c>
      <c r="XFD3" t="s">
        <v>7981</v>
      </c>
    </row>
    <row r="4" spans="2:4 16384:16384" x14ac:dyDescent="0.25">
      <c r="B4" s="69" t="s">
        <v>3</v>
      </c>
      <c r="D4" s="75" t="s">
        <v>1</v>
      </c>
      <c r="XFD4" t="s">
        <v>8153</v>
      </c>
    </row>
    <row r="5" spans="2:4 16384:16384" ht="14.25" customHeight="1" x14ac:dyDescent="0.25">
      <c r="B5" s="70" t="s">
        <v>4</v>
      </c>
      <c r="D5" s="75" t="s">
        <v>9047</v>
      </c>
      <c r="XFD5" t="s">
        <v>8265</v>
      </c>
    </row>
    <row r="6" spans="2:4 16384:16384" ht="14.25" hidden="1" customHeight="1" x14ac:dyDescent="0.25">
      <c r="B6" s="71" t="s">
        <v>69</v>
      </c>
      <c r="D6" s="76" t="s">
        <v>9330</v>
      </c>
      <c r="XFD6" t="s">
        <v>8322</v>
      </c>
    </row>
    <row r="7" spans="2:4 16384:16384" ht="14.25" hidden="1" customHeight="1" x14ac:dyDescent="0.25">
      <c r="B7" s="71" t="s">
        <v>68</v>
      </c>
      <c r="D7" s="76" t="s">
        <v>9331</v>
      </c>
      <c r="XFD7" t="s">
        <v>8323</v>
      </c>
    </row>
    <row r="8" spans="2:4 16384:16384" ht="14.25" customHeight="1" x14ac:dyDescent="0.25">
      <c r="B8" s="71" t="s">
        <v>67</v>
      </c>
      <c r="D8" s="53"/>
      <c r="XFD8" t="s">
        <v>8324</v>
      </c>
    </row>
    <row r="9" spans="2:4 16384:16384" ht="14.25" hidden="1" customHeight="1" x14ac:dyDescent="0.25">
      <c r="B9" s="69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9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9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9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9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9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9" t="s">
        <v>62</v>
      </c>
      <c r="D15" s="9">
        <v>0</v>
      </c>
      <c r="XFD15" t="s">
        <v>7981</v>
      </c>
    </row>
    <row r="16" spans="2:4 16384:16384" ht="14.25" hidden="1" customHeight="1" x14ac:dyDescent="0.25">
      <c r="B16" s="69" t="s">
        <v>61</v>
      </c>
      <c r="D16" s="72">
        <v>0</v>
      </c>
      <c r="XFD16" t="s">
        <v>8153</v>
      </c>
    </row>
    <row r="17" spans="2:4" hidden="1" x14ac:dyDescent="0.25">
      <c r="B17" s="69" t="s">
        <v>60</v>
      </c>
      <c r="D17" s="124">
        <v>0</v>
      </c>
    </row>
    <row r="18" spans="2:4" hidden="1" x14ac:dyDescent="0.25">
      <c r="B18" s="69" t="s">
        <v>59</v>
      </c>
      <c r="D18" s="129">
        <v>0</v>
      </c>
    </row>
    <row r="19" spans="2:4" x14ac:dyDescent="0.25">
      <c r="B19" s="69" t="s">
        <v>58</v>
      </c>
      <c r="D19" s="129">
        <v>0</v>
      </c>
    </row>
    <row r="20" spans="2:4" x14ac:dyDescent="0.25">
      <c r="B20" s="69" t="s">
        <v>57</v>
      </c>
      <c r="D20" s="73">
        <v>0</v>
      </c>
    </row>
    <row r="21" spans="2:4" x14ac:dyDescent="0.25">
      <c r="B21" s="69" t="s">
        <v>56</v>
      </c>
      <c r="D21" s="73">
        <v>0</v>
      </c>
    </row>
    <row r="22" spans="2:4" x14ac:dyDescent="0.25">
      <c r="B22" s="69" t="s">
        <v>19</v>
      </c>
      <c r="D22" s="73">
        <f>SUM(D13:D21)</f>
        <v>0</v>
      </c>
    </row>
    <row r="23" spans="2:4" ht="15.75" thickBot="1" x14ac:dyDescent="0.3">
      <c r="B23" s="69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229"/>
  <sheetViews>
    <sheetView workbookViewId="0">
      <selection activeCell="B3" sqref="B3:B119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7944</v>
      </c>
      <c r="B3" s="13">
        <v>45322</v>
      </c>
      <c r="C3" t="s">
        <v>1</v>
      </c>
      <c r="D3" t="s">
        <v>9047</v>
      </c>
      <c r="E3" t="s">
        <v>9330</v>
      </c>
      <c r="F3" t="s">
        <v>9331</v>
      </c>
      <c r="G3">
        <v>835</v>
      </c>
      <c r="H3">
        <v>835</v>
      </c>
      <c r="I3">
        <v>835</v>
      </c>
      <c r="J3">
        <v>835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362.5</v>
      </c>
      <c r="S3" s="2">
        <v>0</v>
      </c>
      <c r="T3" s="2">
        <v>0</v>
      </c>
      <c r="U3" s="2">
        <v>362.5</v>
      </c>
      <c r="V3" t="s">
        <v>55</v>
      </c>
    </row>
    <row r="4" spans="1:22" x14ac:dyDescent="0.25">
      <c r="A4" t="s">
        <v>7944</v>
      </c>
      <c r="B4" s="13">
        <v>45322</v>
      </c>
      <c r="C4" t="s">
        <v>1</v>
      </c>
      <c r="D4" t="s">
        <v>9047</v>
      </c>
      <c r="E4" t="s">
        <v>9330</v>
      </c>
      <c r="F4" t="s">
        <v>9331</v>
      </c>
      <c r="G4">
        <v>834</v>
      </c>
      <c r="H4">
        <v>834</v>
      </c>
      <c r="I4">
        <v>834</v>
      </c>
      <c r="J4">
        <v>834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50</v>
      </c>
      <c r="S4" s="2">
        <v>0</v>
      </c>
      <c r="T4" s="2">
        <v>0</v>
      </c>
      <c r="U4" s="2">
        <v>50</v>
      </c>
      <c r="V4" t="s">
        <v>55</v>
      </c>
    </row>
    <row r="5" spans="1:22" x14ac:dyDescent="0.25">
      <c r="A5" t="s">
        <v>7944</v>
      </c>
      <c r="B5" s="13">
        <v>45322</v>
      </c>
      <c r="C5" t="s">
        <v>1</v>
      </c>
      <c r="D5" t="s">
        <v>9047</v>
      </c>
      <c r="E5" t="s">
        <v>9330</v>
      </c>
      <c r="F5" t="s">
        <v>9331</v>
      </c>
      <c r="G5">
        <v>833</v>
      </c>
      <c r="H5">
        <v>833</v>
      </c>
      <c r="I5">
        <v>833</v>
      </c>
      <c r="J5">
        <v>833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250</v>
      </c>
      <c r="S5" s="2">
        <v>0</v>
      </c>
      <c r="T5" s="2">
        <v>0</v>
      </c>
      <c r="U5" s="2">
        <v>250</v>
      </c>
      <c r="V5" t="s">
        <v>55</v>
      </c>
    </row>
    <row r="6" spans="1:22" x14ac:dyDescent="0.25">
      <c r="A6" t="s">
        <v>7944</v>
      </c>
      <c r="B6" s="13">
        <v>45322</v>
      </c>
      <c r="C6" t="s">
        <v>1</v>
      </c>
      <c r="D6" t="s">
        <v>9047</v>
      </c>
      <c r="E6" t="s">
        <v>9330</v>
      </c>
      <c r="F6" t="s">
        <v>9331</v>
      </c>
      <c r="G6">
        <v>832</v>
      </c>
      <c r="H6">
        <v>832</v>
      </c>
      <c r="I6">
        <v>832</v>
      </c>
      <c r="J6">
        <v>832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325</v>
      </c>
      <c r="S6" s="2">
        <v>0</v>
      </c>
      <c r="T6" s="2">
        <v>0</v>
      </c>
      <c r="U6" s="2">
        <v>325</v>
      </c>
      <c r="V6" t="s">
        <v>55</v>
      </c>
    </row>
    <row r="7" spans="1:22" x14ac:dyDescent="0.25">
      <c r="A7" t="s">
        <v>7944</v>
      </c>
      <c r="B7" s="13">
        <v>45322</v>
      </c>
      <c r="C7" t="s">
        <v>1</v>
      </c>
      <c r="D7" t="s">
        <v>9047</v>
      </c>
      <c r="E7" t="s">
        <v>9330</v>
      </c>
      <c r="F7" t="s">
        <v>9331</v>
      </c>
      <c r="G7">
        <v>831</v>
      </c>
      <c r="H7">
        <v>831</v>
      </c>
      <c r="I7">
        <v>831</v>
      </c>
      <c r="J7">
        <v>831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475</v>
      </c>
      <c r="S7" s="2">
        <v>0</v>
      </c>
      <c r="T7" s="2">
        <v>0</v>
      </c>
      <c r="U7" s="2">
        <v>475</v>
      </c>
      <c r="V7" t="s">
        <v>55</v>
      </c>
    </row>
    <row r="8" spans="1:22" x14ac:dyDescent="0.25">
      <c r="A8" t="s">
        <v>7944</v>
      </c>
      <c r="B8" s="13">
        <v>45322</v>
      </c>
      <c r="C8" t="s">
        <v>1</v>
      </c>
      <c r="D8" t="s">
        <v>9047</v>
      </c>
      <c r="E8" t="s">
        <v>9330</v>
      </c>
      <c r="F8" t="s">
        <v>9331</v>
      </c>
      <c r="G8">
        <v>830</v>
      </c>
      <c r="H8">
        <v>830</v>
      </c>
      <c r="I8">
        <v>830</v>
      </c>
      <c r="J8">
        <v>830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350</v>
      </c>
      <c r="S8" s="2">
        <v>0</v>
      </c>
      <c r="T8" s="2">
        <v>0</v>
      </c>
      <c r="U8" s="2">
        <v>350</v>
      </c>
      <c r="V8" t="s">
        <v>55</v>
      </c>
    </row>
    <row r="9" spans="1:22" x14ac:dyDescent="0.25">
      <c r="A9" t="s">
        <v>7944</v>
      </c>
      <c r="B9" s="13">
        <v>45322</v>
      </c>
      <c r="C9" t="s">
        <v>1</v>
      </c>
      <c r="D9" t="s">
        <v>9047</v>
      </c>
      <c r="E9" t="s">
        <v>9330</v>
      </c>
      <c r="F9" t="s">
        <v>9331</v>
      </c>
      <c r="G9">
        <v>829</v>
      </c>
      <c r="H9">
        <v>829</v>
      </c>
      <c r="I9">
        <v>829</v>
      </c>
      <c r="J9">
        <v>829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700</v>
      </c>
      <c r="S9" s="2">
        <v>0</v>
      </c>
      <c r="T9" s="2">
        <v>0</v>
      </c>
      <c r="U9" s="2">
        <v>700</v>
      </c>
      <c r="V9" t="s">
        <v>55</v>
      </c>
    </row>
    <row r="10" spans="1:22" x14ac:dyDescent="0.25">
      <c r="A10" t="s">
        <v>7944</v>
      </c>
      <c r="B10" s="13">
        <v>45322</v>
      </c>
      <c r="C10" t="s">
        <v>1</v>
      </c>
      <c r="D10" t="s">
        <v>9047</v>
      </c>
      <c r="E10" t="s">
        <v>9330</v>
      </c>
      <c r="F10" t="s">
        <v>9331</v>
      </c>
      <c r="G10">
        <v>828</v>
      </c>
      <c r="H10">
        <v>828</v>
      </c>
      <c r="I10">
        <v>828</v>
      </c>
      <c r="J10">
        <v>828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250</v>
      </c>
      <c r="S10" s="2">
        <v>0</v>
      </c>
      <c r="T10" s="2">
        <v>0</v>
      </c>
      <c r="U10" s="2">
        <v>250</v>
      </c>
      <c r="V10" t="s">
        <v>55</v>
      </c>
    </row>
    <row r="11" spans="1:22" x14ac:dyDescent="0.25">
      <c r="A11" t="s">
        <v>7944</v>
      </c>
      <c r="B11" s="13">
        <v>45321</v>
      </c>
      <c r="C11" t="s">
        <v>1</v>
      </c>
      <c r="D11" t="s">
        <v>9047</v>
      </c>
      <c r="E11" t="s">
        <v>9330</v>
      </c>
      <c r="F11" t="s">
        <v>9331</v>
      </c>
      <c r="G11">
        <v>827</v>
      </c>
      <c r="H11">
        <v>827</v>
      </c>
      <c r="I11">
        <v>827</v>
      </c>
      <c r="J11">
        <v>827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90</v>
      </c>
      <c r="S11" s="2">
        <v>0</v>
      </c>
      <c r="T11" s="2">
        <v>0</v>
      </c>
      <c r="U11" s="2">
        <v>90</v>
      </c>
      <c r="V11" t="s">
        <v>55</v>
      </c>
    </row>
    <row r="12" spans="1:22" x14ac:dyDescent="0.25">
      <c r="A12" t="s">
        <v>7944</v>
      </c>
      <c r="B12" s="13">
        <v>45321</v>
      </c>
      <c r="C12" t="s">
        <v>1</v>
      </c>
      <c r="D12" t="s">
        <v>9047</v>
      </c>
      <c r="E12" t="s">
        <v>9330</v>
      </c>
      <c r="F12" t="s">
        <v>9331</v>
      </c>
      <c r="G12">
        <v>826</v>
      </c>
      <c r="H12">
        <v>826</v>
      </c>
      <c r="I12">
        <v>826</v>
      </c>
      <c r="J12">
        <v>826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374</v>
      </c>
      <c r="S12" s="2">
        <v>0</v>
      </c>
      <c r="T12" s="2">
        <v>0</v>
      </c>
      <c r="U12" s="2">
        <v>374</v>
      </c>
      <c r="V12" t="s">
        <v>55</v>
      </c>
    </row>
    <row r="13" spans="1:22" hidden="1" x14ac:dyDescent="0.25">
      <c r="A13" t="s">
        <v>7944</v>
      </c>
      <c r="B13" s="13">
        <v>45321</v>
      </c>
      <c r="C13" t="s">
        <v>1</v>
      </c>
      <c r="D13" t="s">
        <v>9047</v>
      </c>
      <c r="E13" t="s">
        <v>9330</v>
      </c>
      <c r="F13" t="s">
        <v>9331</v>
      </c>
      <c r="G13">
        <v>825</v>
      </c>
      <c r="H13">
        <v>825</v>
      </c>
      <c r="I13">
        <v>825</v>
      </c>
      <c r="J13">
        <v>825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t="s">
        <v>55</v>
      </c>
    </row>
    <row r="14" spans="1:22" x14ac:dyDescent="0.25">
      <c r="A14" t="s">
        <v>7944</v>
      </c>
      <c r="B14" s="13">
        <v>45320</v>
      </c>
      <c r="C14" t="s">
        <v>1</v>
      </c>
      <c r="D14" t="s">
        <v>9047</v>
      </c>
      <c r="E14" t="s">
        <v>9330</v>
      </c>
      <c r="F14" t="s">
        <v>9331</v>
      </c>
      <c r="G14">
        <v>824</v>
      </c>
      <c r="H14">
        <v>824</v>
      </c>
      <c r="I14">
        <v>824</v>
      </c>
      <c r="J14">
        <v>824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715</v>
      </c>
      <c r="S14" s="2">
        <v>0</v>
      </c>
      <c r="T14" s="2">
        <v>0</v>
      </c>
      <c r="U14" s="2">
        <v>715</v>
      </c>
      <c r="V14" t="s">
        <v>55</v>
      </c>
    </row>
    <row r="15" spans="1:22" x14ac:dyDescent="0.25">
      <c r="A15" t="s">
        <v>7944</v>
      </c>
      <c r="B15" s="13">
        <v>45320</v>
      </c>
      <c r="C15" t="s">
        <v>1</v>
      </c>
      <c r="D15" t="s">
        <v>9047</v>
      </c>
      <c r="E15" t="s">
        <v>9330</v>
      </c>
      <c r="F15" t="s">
        <v>9331</v>
      </c>
      <c r="G15">
        <v>823</v>
      </c>
      <c r="H15">
        <v>823</v>
      </c>
      <c r="I15">
        <v>823</v>
      </c>
      <c r="J15">
        <v>823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660</v>
      </c>
      <c r="S15" s="2">
        <v>0</v>
      </c>
      <c r="T15" s="2">
        <v>0</v>
      </c>
      <c r="U15" s="2">
        <v>660</v>
      </c>
      <c r="V15" t="s">
        <v>55</v>
      </c>
    </row>
    <row r="16" spans="1:22" x14ac:dyDescent="0.25">
      <c r="A16" t="s">
        <v>7944</v>
      </c>
      <c r="B16" s="13">
        <v>45320</v>
      </c>
      <c r="C16" t="s">
        <v>1</v>
      </c>
      <c r="D16" t="s">
        <v>9047</v>
      </c>
      <c r="E16" t="s">
        <v>9330</v>
      </c>
      <c r="F16" t="s">
        <v>9331</v>
      </c>
      <c r="G16">
        <v>822</v>
      </c>
      <c r="H16">
        <v>822</v>
      </c>
      <c r="I16">
        <v>822</v>
      </c>
      <c r="J16">
        <v>822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350</v>
      </c>
      <c r="S16" s="2">
        <v>0</v>
      </c>
      <c r="T16" s="2">
        <v>0</v>
      </c>
      <c r="U16" s="2">
        <v>350</v>
      </c>
      <c r="V16" t="s">
        <v>55</v>
      </c>
    </row>
    <row r="17" spans="1:22" x14ac:dyDescent="0.25">
      <c r="A17" t="s">
        <v>7944</v>
      </c>
      <c r="B17" s="13">
        <v>45320</v>
      </c>
      <c r="C17" t="s">
        <v>1</v>
      </c>
      <c r="D17" t="s">
        <v>9047</v>
      </c>
      <c r="E17" t="s">
        <v>9330</v>
      </c>
      <c r="F17" t="s">
        <v>9331</v>
      </c>
      <c r="G17">
        <v>821</v>
      </c>
      <c r="H17">
        <v>821</v>
      </c>
      <c r="I17">
        <v>821</v>
      </c>
      <c r="J17">
        <v>821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897.3</v>
      </c>
      <c r="S17" s="2">
        <v>0</v>
      </c>
      <c r="T17" s="2">
        <v>0</v>
      </c>
      <c r="U17" s="2">
        <v>897.3</v>
      </c>
      <c r="V17" t="s">
        <v>55</v>
      </c>
    </row>
    <row r="18" spans="1:22" x14ac:dyDescent="0.25">
      <c r="A18" t="s">
        <v>7944</v>
      </c>
      <c r="B18" s="13">
        <v>45320</v>
      </c>
      <c r="C18" t="s">
        <v>1</v>
      </c>
      <c r="D18" t="s">
        <v>9047</v>
      </c>
      <c r="E18" t="s">
        <v>9330</v>
      </c>
      <c r="F18" t="s">
        <v>9331</v>
      </c>
      <c r="G18">
        <v>820</v>
      </c>
      <c r="H18">
        <v>820</v>
      </c>
      <c r="I18">
        <v>820</v>
      </c>
      <c r="J18">
        <v>820</v>
      </c>
      <c r="K18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699</v>
      </c>
      <c r="S18" s="2">
        <v>0</v>
      </c>
      <c r="T18" s="2">
        <v>0</v>
      </c>
      <c r="U18" s="2">
        <v>699</v>
      </c>
      <c r="V18" t="s">
        <v>55</v>
      </c>
    </row>
    <row r="19" spans="1:22" x14ac:dyDescent="0.25">
      <c r="A19" t="s">
        <v>7944</v>
      </c>
      <c r="B19" s="13">
        <v>45320</v>
      </c>
      <c r="C19" t="s">
        <v>1</v>
      </c>
      <c r="D19" t="s">
        <v>9047</v>
      </c>
      <c r="E19" t="s">
        <v>9330</v>
      </c>
      <c r="F19" t="s">
        <v>9331</v>
      </c>
      <c r="G19">
        <v>819</v>
      </c>
      <c r="H19">
        <v>819</v>
      </c>
      <c r="I19">
        <v>819</v>
      </c>
      <c r="J19">
        <v>819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90</v>
      </c>
      <c r="S19" s="2">
        <v>0</v>
      </c>
      <c r="T19" s="2">
        <v>0</v>
      </c>
      <c r="U19" s="2">
        <v>90</v>
      </c>
      <c r="V19" t="s">
        <v>55</v>
      </c>
    </row>
    <row r="20" spans="1:22" x14ac:dyDescent="0.25">
      <c r="A20" t="s">
        <v>7944</v>
      </c>
      <c r="B20" s="13">
        <v>45320</v>
      </c>
      <c r="C20" t="s">
        <v>1</v>
      </c>
      <c r="D20" t="s">
        <v>9047</v>
      </c>
      <c r="E20" t="s">
        <v>9330</v>
      </c>
      <c r="F20" t="s">
        <v>9331</v>
      </c>
      <c r="G20">
        <v>818</v>
      </c>
      <c r="H20">
        <v>818</v>
      </c>
      <c r="I20">
        <v>818</v>
      </c>
      <c r="J20">
        <v>818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50</v>
      </c>
      <c r="S20" s="2">
        <v>0</v>
      </c>
      <c r="T20" s="2">
        <v>0</v>
      </c>
      <c r="U20" s="2">
        <v>50</v>
      </c>
      <c r="V20" t="s">
        <v>55</v>
      </c>
    </row>
    <row r="21" spans="1:22" x14ac:dyDescent="0.25">
      <c r="A21" t="s">
        <v>7944</v>
      </c>
      <c r="B21" s="13">
        <v>45317</v>
      </c>
      <c r="C21" t="s">
        <v>1</v>
      </c>
      <c r="D21" t="s">
        <v>9047</v>
      </c>
      <c r="E21" t="s">
        <v>9330</v>
      </c>
      <c r="F21" t="s">
        <v>9331</v>
      </c>
      <c r="G21">
        <v>817</v>
      </c>
      <c r="H21">
        <v>817</v>
      </c>
      <c r="I21">
        <v>817</v>
      </c>
      <c r="J21">
        <v>817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1237.5</v>
      </c>
      <c r="S21" s="2">
        <v>0</v>
      </c>
      <c r="T21" s="2">
        <v>0</v>
      </c>
      <c r="U21" s="2">
        <v>1237.5</v>
      </c>
      <c r="V21" t="s">
        <v>55</v>
      </c>
    </row>
    <row r="22" spans="1:22" x14ac:dyDescent="0.25">
      <c r="A22" t="s">
        <v>7944</v>
      </c>
      <c r="B22" s="13">
        <v>45317</v>
      </c>
      <c r="C22" t="s">
        <v>1</v>
      </c>
      <c r="D22" t="s">
        <v>9047</v>
      </c>
      <c r="E22" t="s">
        <v>9330</v>
      </c>
      <c r="F22" t="s">
        <v>9331</v>
      </c>
      <c r="G22">
        <v>816</v>
      </c>
      <c r="H22">
        <v>816</v>
      </c>
      <c r="I22">
        <v>816</v>
      </c>
      <c r="J22">
        <v>816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440</v>
      </c>
      <c r="S22" s="2">
        <v>0</v>
      </c>
      <c r="T22" s="2">
        <v>0</v>
      </c>
      <c r="U22" s="2">
        <v>440</v>
      </c>
      <c r="V22" t="s">
        <v>55</v>
      </c>
    </row>
    <row r="23" spans="1:22" x14ac:dyDescent="0.25">
      <c r="A23" t="s">
        <v>7944</v>
      </c>
      <c r="B23" s="13">
        <v>45317</v>
      </c>
      <c r="C23" t="s">
        <v>1</v>
      </c>
      <c r="D23" t="s">
        <v>9047</v>
      </c>
      <c r="E23" t="s">
        <v>9330</v>
      </c>
      <c r="F23" t="s">
        <v>9331</v>
      </c>
      <c r="G23">
        <v>815</v>
      </c>
      <c r="H23">
        <v>815</v>
      </c>
      <c r="I23">
        <v>815</v>
      </c>
      <c r="J23">
        <v>815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390</v>
      </c>
      <c r="S23" s="2">
        <v>0</v>
      </c>
      <c r="T23" s="2">
        <v>0</v>
      </c>
      <c r="U23" s="2">
        <v>390</v>
      </c>
      <c r="V23" t="s">
        <v>55</v>
      </c>
    </row>
    <row r="24" spans="1:22" x14ac:dyDescent="0.25">
      <c r="A24" t="s">
        <v>7944</v>
      </c>
      <c r="B24" s="13">
        <v>45317</v>
      </c>
      <c r="C24" t="s">
        <v>1</v>
      </c>
      <c r="D24" t="s">
        <v>9047</v>
      </c>
      <c r="E24" t="s">
        <v>9330</v>
      </c>
      <c r="F24" t="s">
        <v>9331</v>
      </c>
      <c r="G24">
        <v>814</v>
      </c>
      <c r="H24">
        <v>814</v>
      </c>
      <c r="I24">
        <v>814</v>
      </c>
      <c r="J24">
        <v>814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844.8</v>
      </c>
      <c r="S24" s="2">
        <v>0</v>
      </c>
      <c r="T24" s="2">
        <v>0</v>
      </c>
      <c r="U24" s="2">
        <v>844.8</v>
      </c>
      <c r="V24" t="s">
        <v>55</v>
      </c>
    </row>
    <row r="25" spans="1:22" x14ac:dyDescent="0.25">
      <c r="A25" t="s">
        <v>7944</v>
      </c>
      <c r="B25" s="13">
        <v>45317</v>
      </c>
      <c r="C25" t="s">
        <v>1</v>
      </c>
      <c r="D25" t="s">
        <v>9047</v>
      </c>
      <c r="E25" t="s">
        <v>9330</v>
      </c>
      <c r="F25" t="s">
        <v>9331</v>
      </c>
      <c r="G25">
        <v>813</v>
      </c>
      <c r="H25">
        <v>813</v>
      </c>
      <c r="I25">
        <v>813</v>
      </c>
      <c r="J25">
        <v>813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949.8</v>
      </c>
      <c r="S25" s="2">
        <v>0</v>
      </c>
      <c r="T25" s="2">
        <v>0</v>
      </c>
      <c r="U25" s="2">
        <v>949.8</v>
      </c>
      <c r="V25" t="s">
        <v>55</v>
      </c>
    </row>
    <row r="26" spans="1:22" x14ac:dyDescent="0.25">
      <c r="A26" t="s">
        <v>7944</v>
      </c>
      <c r="B26" s="13">
        <v>45317</v>
      </c>
      <c r="C26" t="s">
        <v>1</v>
      </c>
      <c r="D26" t="s">
        <v>9047</v>
      </c>
      <c r="E26" t="s">
        <v>9330</v>
      </c>
      <c r="F26" t="s">
        <v>9331</v>
      </c>
      <c r="G26">
        <v>812</v>
      </c>
      <c r="H26">
        <v>812</v>
      </c>
      <c r="I26">
        <v>812</v>
      </c>
      <c r="J26">
        <v>812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450</v>
      </c>
      <c r="S26" s="2">
        <v>0</v>
      </c>
      <c r="T26" s="2">
        <v>0</v>
      </c>
      <c r="U26" s="2">
        <v>450</v>
      </c>
      <c r="V26" t="s">
        <v>55</v>
      </c>
    </row>
    <row r="27" spans="1:22" x14ac:dyDescent="0.25">
      <c r="A27" t="s">
        <v>7944</v>
      </c>
      <c r="B27" s="13">
        <v>45317</v>
      </c>
      <c r="C27" t="s">
        <v>1</v>
      </c>
      <c r="D27" t="s">
        <v>9047</v>
      </c>
      <c r="E27" t="s">
        <v>9330</v>
      </c>
      <c r="F27" t="s">
        <v>9331</v>
      </c>
      <c r="G27">
        <v>811</v>
      </c>
      <c r="H27">
        <v>811</v>
      </c>
      <c r="I27">
        <v>811</v>
      </c>
      <c r="J27">
        <v>811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472.5</v>
      </c>
      <c r="S27" s="2">
        <v>0</v>
      </c>
      <c r="T27" s="2">
        <v>0</v>
      </c>
      <c r="U27" s="2">
        <v>472.5</v>
      </c>
      <c r="V27" t="s">
        <v>55</v>
      </c>
    </row>
    <row r="28" spans="1:22" x14ac:dyDescent="0.25">
      <c r="A28" t="s">
        <v>7944</v>
      </c>
      <c r="B28" s="13">
        <v>45316</v>
      </c>
      <c r="C28" t="s">
        <v>1</v>
      </c>
      <c r="D28" t="s">
        <v>9047</v>
      </c>
      <c r="E28" t="s">
        <v>9330</v>
      </c>
      <c r="F28" t="s">
        <v>9331</v>
      </c>
      <c r="G28">
        <v>810</v>
      </c>
      <c r="H28">
        <v>810</v>
      </c>
      <c r="I28">
        <v>810</v>
      </c>
      <c r="J28">
        <v>810</v>
      </c>
      <c r="K28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1840</v>
      </c>
      <c r="S28" s="2">
        <v>0</v>
      </c>
      <c r="T28" s="2">
        <v>0</v>
      </c>
      <c r="U28" s="2">
        <v>1840</v>
      </c>
      <c r="V28" t="s">
        <v>55</v>
      </c>
    </row>
    <row r="29" spans="1:22" x14ac:dyDescent="0.25">
      <c r="A29" t="s">
        <v>7944</v>
      </c>
      <c r="B29" s="13">
        <v>45316</v>
      </c>
      <c r="C29" t="s">
        <v>1</v>
      </c>
      <c r="D29" t="s">
        <v>9047</v>
      </c>
      <c r="E29" t="s">
        <v>9330</v>
      </c>
      <c r="F29" t="s">
        <v>9331</v>
      </c>
      <c r="G29">
        <v>809</v>
      </c>
      <c r="H29">
        <v>809</v>
      </c>
      <c r="I29">
        <v>809</v>
      </c>
      <c r="J29">
        <v>809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85</v>
      </c>
      <c r="S29" s="2">
        <v>0</v>
      </c>
      <c r="T29" s="2">
        <v>0</v>
      </c>
      <c r="U29" s="2">
        <v>85</v>
      </c>
      <c r="V29" t="s">
        <v>55</v>
      </c>
    </row>
    <row r="30" spans="1:22" x14ac:dyDescent="0.25">
      <c r="A30" t="s">
        <v>7944</v>
      </c>
      <c r="B30" s="13">
        <v>45316</v>
      </c>
      <c r="C30" t="s">
        <v>1</v>
      </c>
      <c r="D30" t="s">
        <v>9047</v>
      </c>
      <c r="E30" t="s">
        <v>9330</v>
      </c>
      <c r="F30" t="s">
        <v>9331</v>
      </c>
      <c r="G30">
        <v>808</v>
      </c>
      <c r="H30">
        <v>808</v>
      </c>
      <c r="I30">
        <v>808</v>
      </c>
      <c r="J30">
        <v>808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400</v>
      </c>
      <c r="S30" s="2">
        <v>0</v>
      </c>
      <c r="T30" s="2">
        <v>0</v>
      </c>
      <c r="U30" s="2">
        <v>400</v>
      </c>
      <c r="V30" t="s">
        <v>55</v>
      </c>
    </row>
    <row r="31" spans="1:22" x14ac:dyDescent="0.25">
      <c r="A31" t="s">
        <v>7944</v>
      </c>
      <c r="B31" s="13">
        <v>45316</v>
      </c>
      <c r="C31" t="s">
        <v>1</v>
      </c>
      <c r="D31" t="s">
        <v>9047</v>
      </c>
      <c r="E31" t="s">
        <v>9330</v>
      </c>
      <c r="F31" t="s">
        <v>9331</v>
      </c>
      <c r="G31">
        <v>807</v>
      </c>
      <c r="H31">
        <v>807</v>
      </c>
      <c r="I31">
        <v>807</v>
      </c>
      <c r="J31">
        <v>807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90</v>
      </c>
      <c r="S31" s="2">
        <v>0</v>
      </c>
      <c r="T31" s="2">
        <v>0</v>
      </c>
      <c r="U31" s="2">
        <v>90</v>
      </c>
      <c r="V31" t="s">
        <v>55</v>
      </c>
    </row>
    <row r="32" spans="1:22" hidden="1" x14ac:dyDescent="0.25">
      <c r="A32" t="s">
        <v>7944</v>
      </c>
      <c r="B32" s="13">
        <v>45316</v>
      </c>
      <c r="C32" t="s">
        <v>1</v>
      </c>
      <c r="D32" t="s">
        <v>9047</v>
      </c>
      <c r="E32" t="s">
        <v>9330</v>
      </c>
      <c r="F32" t="s">
        <v>9331</v>
      </c>
      <c r="G32">
        <v>806</v>
      </c>
      <c r="H32">
        <v>806</v>
      </c>
      <c r="I32">
        <v>806</v>
      </c>
      <c r="J32">
        <v>806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t="s">
        <v>55</v>
      </c>
    </row>
    <row r="33" spans="1:22" x14ac:dyDescent="0.25">
      <c r="A33" t="s">
        <v>7944</v>
      </c>
      <c r="B33" s="13">
        <v>45316</v>
      </c>
      <c r="C33" t="s">
        <v>1</v>
      </c>
      <c r="D33" t="s">
        <v>9047</v>
      </c>
      <c r="E33" t="s">
        <v>9330</v>
      </c>
      <c r="F33" t="s">
        <v>9331</v>
      </c>
      <c r="G33">
        <v>805</v>
      </c>
      <c r="H33">
        <v>805</v>
      </c>
      <c r="I33">
        <v>805</v>
      </c>
      <c r="J33">
        <v>805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250</v>
      </c>
      <c r="S33" s="2">
        <v>0</v>
      </c>
      <c r="T33" s="2">
        <v>0</v>
      </c>
      <c r="U33" s="2">
        <v>250</v>
      </c>
      <c r="V33" t="s">
        <v>55</v>
      </c>
    </row>
    <row r="34" spans="1:22" x14ac:dyDescent="0.25">
      <c r="A34" t="s">
        <v>7944</v>
      </c>
      <c r="B34" s="13">
        <v>45316</v>
      </c>
      <c r="C34" t="s">
        <v>1</v>
      </c>
      <c r="D34" t="s">
        <v>9047</v>
      </c>
      <c r="E34" t="s">
        <v>9330</v>
      </c>
      <c r="F34" t="s">
        <v>9331</v>
      </c>
      <c r="G34">
        <v>804</v>
      </c>
      <c r="H34">
        <v>804</v>
      </c>
      <c r="I34">
        <v>804</v>
      </c>
      <c r="J34">
        <v>804</v>
      </c>
      <c r="K34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366.1</v>
      </c>
      <c r="S34" s="2">
        <v>0</v>
      </c>
      <c r="T34" s="2">
        <v>0</v>
      </c>
      <c r="U34" s="2">
        <v>366.1</v>
      </c>
      <c r="V34" t="s">
        <v>55</v>
      </c>
    </row>
    <row r="35" spans="1:22" x14ac:dyDescent="0.25">
      <c r="A35" t="s">
        <v>7944</v>
      </c>
      <c r="B35" s="13">
        <v>45315</v>
      </c>
      <c r="C35" t="s">
        <v>1</v>
      </c>
      <c r="D35" t="s">
        <v>9047</v>
      </c>
      <c r="E35" t="s">
        <v>9330</v>
      </c>
      <c r="F35" t="s">
        <v>9331</v>
      </c>
      <c r="G35">
        <v>803</v>
      </c>
      <c r="H35">
        <v>803</v>
      </c>
      <c r="I35">
        <v>803</v>
      </c>
      <c r="J35">
        <v>803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330</v>
      </c>
      <c r="S35" s="2">
        <v>0</v>
      </c>
      <c r="T35" s="2">
        <v>0</v>
      </c>
      <c r="U35" s="2">
        <v>330</v>
      </c>
      <c r="V35" t="s">
        <v>55</v>
      </c>
    </row>
    <row r="36" spans="1:22" hidden="1" x14ac:dyDescent="0.25">
      <c r="A36" t="s">
        <v>7944</v>
      </c>
      <c r="B36" s="13">
        <v>45315</v>
      </c>
      <c r="C36" t="s">
        <v>1</v>
      </c>
      <c r="D36" t="s">
        <v>9047</v>
      </c>
      <c r="E36" t="s">
        <v>9330</v>
      </c>
      <c r="F36" t="s">
        <v>9331</v>
      </c>
      <c r="G36">
        <v>802</v>
      </c>
      <c r="H36">
        <v>802</v>
      </c>
      <c r="I36">
        <v>802</v>
      </c>
      <c r="J36">
        <v>802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t="s">
        <v>55</v>
      </c>
    </row>
    <row r="37" spans="1:22" hidden="1" x14ac:dyDescent="0.25">
      <c r="A37" t="s">
        <v>7944</v>
      </c>
      <c r="B37" s="13">
        <v>45315</v>
      </c>
      <c r="C37" t="s">
        <v>1</v>
      </c>
      <c r="D37" t="s">
        <v>9047</v>
      </c>
      <c r="E37" t="s">
        <v>9330</v>
      </c>
      <c r="F37" t="s">
        <v>9331</v>
      </c>
      <c r="G37">
        <v>801</v>
      </c>
      <c r="H37">
        <v>801</v>
      </c>
      <c r="I37">
        <v>801</v>
      </c>
      <c r="J37">
        <v>801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t="s">
        <v>55</v>
      </c>
    </row>
    <row r="38" spans="1:22" x14ac:dyDescent="0.25">
      <c r="A38" t="s">
        <v>7944</v>
      </c>
      <c r="B38" s="13">
        <v>45315</v>
      </c>
      <c r="C38" t="s">
        <v>1</v>
      </c>
      <c r="D38" t="s">
        <v>9047</v>
      </c>
      <c r="E38" t="s">
        <v>9330</v>
      </c>
      <c r="F38" t="s">
        <v>9331</v>
      </c>
      <c r="G38">
        <v>800</v>
      </c>
      <c r="H38">
        <v>800</v>
      </c>
      <c r="I38">
        <v>800</v>
      </c>
      <c r="J38">
        <v>800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240.2</v>
      </c>
      <c r="S38" s="2">
        <v>0</v>
      </c>
      <c r="T38" s="2">
        <v>0</v>
      </c>
      <c r="U38" s="2">
        <v>240.2</v>
      </c>
      <c r="V38" t="s">
        <v>55</v>
      </c>
    </row>
    <row r="39" spans="1:22" x14ac:dyDescent="0.25">
      <c r="A39" t="s">
        <v>7944</v>
      </c>
      <c r="B39" s="13">
        <v>45315</v>
      </c>
      <c r="C39" t="s">
        <v>1</v>
      </c>
      <c r="D39" t="s">
        <v>9047</v>
      </c>
      <c r="E39" t="s">
        <v>9330</v>
      </c>
      <c r="F39" t="s">
        <v>9331</v>
      </c>
      <c r="G39">
        <v>799</v>
      </c>
      <c r="H39">
        <v>799</v>
      </c>
      <c r="I39">
        <v>799</v>
      </c>
      <c r="J39">
        <v>799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379.57</v>
      </c>
      <c r="S39" s="2">
        <v>0</v>
      </c>
      <c r="T39" s="2">
        <v>0</v>
      </c>
      <c r="U39" s="2">
        <v>379.57</v>
      </c>
      <c r="V39" t="s">
        <v>55</v>
      </c>
    </row>
    <row r="40" spans="1:22" x14ac:dyDescent="0.25">
      <c r="A40" t="s">
        <v>7944</v>
      </c>
      <c r="B40" s="13">
        <v>45314</v>
      </c>
      <c r="C40" t="s">
        <v>1</v>
      </c>
      <c r="D40" t="s">
        <v>9047</v>
      </c>
      <c r="E40" t="s">
        <v>9330</v>
      </c>
      <c r="F40" t="s">
        <v>9331</v>
      </c>
      <c r="G40">
        <v>798</v>
      </c>
      <c r="H40">
        <v>798</v>
      </c>
      <c r="I40">
        <v>798</v>
      </c>
      <c r="J40">
        <v>798</v>
      </c>
      <c r="K40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1200</v>
      </c>
      <c r="S40" s="2">
        <v>0</v>
      </c>
      <c r="T40" s="2">
        <v>0</v>
      </c>
      <c r="U40" s="2">
        <v>1200</v>
      </c>
      <c r="V40" t="s">
        <v>55</v>
      </c>
    </row>
    <row r="41" spans="1:22" x14ac:dyDescent="0.25">
      <c r="A41" t="s">
        <v>7944</v>
      </c>
      <c r="B41" s="13">
        <v>45313</v>
      </c>
      <c r="C41" t="s">
        <v>1</v>
      </c>
      <c r="D41" t="s">
        <v>9047</v>
      </c>
      <c r="E41" t="s">
        <v>9330</v>
      </c>
      <c r="F41" t="s">
        <v>9331</v>
      </c>
      <c r="G41">
        <v>797</v>
      </c>
      <c r="H41">
        <v>797</v>
      </c>
      <c r="I41">
        <v>797</v>
      </c>
      <c r="J41">
        <v>797</v>
      </c>
      <c r="K41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462.4</v>
      </c>
      <c r="S41" s="2">
        <v>0</v>
      </c>
      <c r="T41" s="2">
        <v>0</v>
      </c>
      <c r="U41" s="2">
        <v>462.4</v>
      </c>
      <c r="V41" t="s">
        <v>55</v>
      </c>
    </row>
    <row r="42" spans="1:22" x14ac:dyDescent="0.25">
      <c r="A42" t="s">
        <v>7944</v>
      </c>
      <c r="B42" s="13">
        <v>45313</v>
      </c>
      <c r="C42" t="s">
        <v>1</v>
      </c>
      <c r="D42" t="s">
        <v>9047</v>
      </c>
      <c r="E42" t="s">
        <v>9330</v>
      </c>
      <c r="F42" t="s">
        <v>9331</v>
      </c>
      <c r="G42">
        <v>796</v>
      </c>
      <c r="H42">
        <v>796</v>
      </c>
      <c r="I42">
        <v>796</v>
      </c>
      <c r="J42">
        <v>796</v>
      </c>
      <c r="K4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750</v>
      </c>
      <c r="S42" s="2">
        <v>0</v>
      </c>
      <c r="T42" s="2">
        <v>0</v>
      </c>
      <c r="U42" s="2">
        <v>750</v>
      </c>
      <c r="V42" t="s">
        <v>55</v>
      </c>
    </row>
    <row r="43" spans="1:22" x14ac:dyDescent="0.25">
      <c r="A43" t="s">
        <v>7944</v>
      </c>
      <c r="B43" s="13">
        <v>45313</v>
      </c>
      <c r="C43" t="s">
        <v>1</v>
      </c>
      <c r="D43" t="s">
        <v>9047</v>
      </c>
      <c r="E43" t="s">
        <v>9330</v>
      </c>
      <c r="F43" t="s">
        <v>9331</v>
      </c>
      <c r="G43">
        <v>795</v>
      </c>
      <c r="H43">
        <v>795</v>
      </c>
      <c r="I43">
        <v>795</v>
      </c>
      <c r="J43">
        <v>795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768.25</v>
      </c>
      <c r="S43" s="2">
        <v>0</v>
      </c>
      <c r="T43" s="2">
        <v>0</v>
      </c>
      <c r="U43" s="2">
        <v>768.25</v>
      </c>
      <c r="V43" t="s">
        <v>55</v>
      </c>
    </row>
    <row r="44" spans="1:22" hidden="1" x14ac:dyDescent="0.25">
      <c r="A44" t="s">
        <v>7944</v>
      </c>
      <c r="B44" s="13">
        <v>45313</v>
      </c>
      <c r="C44" t="s">
        <v>1</v>
      </c>
      <c r="D44" t="s">
        <v>9047</v>
      </c>
      <c r="E44" t="s">
        <v>9330</v>
      </c>
      <c r="F44" t="s">
        <v>9331</v>
      </c>
      <c r="G44">
        <v>794</v>
      </c>
      <c r="H44">
        <v>794</v>
      </c>
      <c r="I44">
        <v>794</v>
      </c>
      <c r="J44">
        <v>794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0</v>
      </c>
      <c r="S44" s="2">
        <v>0</v>
      </c>
      <c r="T44" s="2">
        <v>0</v>
      </c>
      <c r="U44" s="2">
        <v>0</v>
      </c>
      <c r="V44" t="s">
        <v>55</v>
      </c>
    </row>
    <row r="45" spans="1:22" x14ac:dyDescent="0.25">
      <c r="A45" t="s">
        <v>7944</v>
      </c>
      <c r="B45" s="13">
        <v>45313</v>
      </c>
      <c r="C45" t="s">
        <v>1</v>
      </c>
      <c r="D45" t="s">
        <v>9047</v>
      </c>
      <c r="E45" t="s">
        <v>9330</v>
      </c>
      <c r="F45" t="s">
        <v>9331</v>
      </c>
      <c r="G45">
        <v>793</v>
      </c>
      <c r="H45">
        <v>793</v>
      </c>
      <c r="I45">
        <v>793</v>
      </c>
      <c r="J45">
        <v>793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605</v>
      </c>
      <c r="S45" s="2">
        <v>0</v>
      </c>
      <c r="T45" s="2">
        <v>0</v>
      </c>
      <c r="U45" s="2">
        <v>605</v>
      </c>
      <c r="V45" t="s">
        <v>55</v>
      </c>
    </row>
    <row r="46" spans="1:22" x14ac:dyDescent="0.25">
      <c r="A46" t="s">
        <v>7944</v>
      </c>
      <c r="B46" s="13">
        <v>45313</v>
      </c>
      <c r="C46" t="s">
        <v>1</v>
      </c>
      <c r="D46" t="s">
        <v>9047</v>
      </c>
      <c r="E46" t="s">
        <v>9330</v>
      </c>
      <c r="F46" t="s">
        <v>9331</v>
      </c>
      <c r="G46">
        <v>792</v>
      </c>
      <c r="H46">
        <v>792</v>
      </c>
      <c r="I46">
        <v>792</v>
      </c>
      <c r="J46">
        <v>792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362.5</v>
      </c>
      <c r="S46" s="2">
        <v>0</v>
      </c>
      <c r="T46" s="2">
        <v>0</v>
      </c>
      <c r="U46" s="2">
        <v>362.5</v>
      </c>
      <c r="V46" t="s">
        <v>55</v>
      </c>
    </row>
    <row r="47" spans="1:22" x14ac:dyDescent="0.25">
      <c r="A47" t="s">
        <v>7944</v>
      </c>
      <c r="B47" s="13">
        <v>45313</v>
      </c>
      <c r="C47" t="s">
        <v>1</v>
      </c>
      <c r="D47" t="s">
        <v>9047</v>
      </c>
      <c r="E47" t="s">
        <v>9330</v>
      </c>
      <c r="F47" t="s">
        <v>9331</v>
      </c>
      <c r="G47">
        <v>791</v>
      </c>
      <c r="H47">
        <v>791</v>
      </c>
      <c r="I47">
        <v>791</v>
      </c>
      <c r="J47">
        <v>791</v>
      </c>
      <c r="K47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765</v>
      </c>
      <c r="S47" s="2">
        <v>0</v>
      </c>
      <c r="T47" s="2">
        <v>0</v>
      </c>
      <c r="U47" s="2">
        <v>765</v>
      </c>
      <c r="V47" t="s">
        <v>55</v>
      </c>
    </row>
    <row r="48" spans="1:22" x14ac:dyDescent="0.25">
      <c r="A48" t="s">
        <v>7944</v>
      </c>
      <c r="B48" s="13">
        <v>45313</v>
      </c>
      <c r="C48" t="s">
        <v>1</v>
      </c>
      <c r="D48" t="s">
        <v>9047</v>
      </c>
      <c r="E48" t="s">
        <v>9330</v>
      </c>
      <c r="F48" t="s">
        <v>9331</v>
      </c>
      <c r="G48">
        <v>790</v>
      </c>
      <c r="H48">
        <v>790</v>
      </c>
      <c r="I48">
        <v>790</v>
      </c>
      <c r="J48">
        <v>790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800</v>
      </c>
      <c r="S48" s="2">
        <v>0</v>
      </c>
      <c r="T48" s="2">
        <v>0</v>
      </c>
      <c r="U48" s="2">
        <v>800</v>
      </c>
      <c r="V48" t="s">
        <v>55</v>
      </c>
    </row>
    <row r="49" spans="1:22" x14ac:dyDescent="0.25">
      <c r="A49" t="s">
        <v>7944</v>
      </c>
      <c r="B49" s="13">
        <v>45310</v>
      </c>
      <c r="C49" t="s">
        <v>1</v>
      </c>
      <c r="D49" t="s">
        <v>9047</v>
      </c>
      <c r="E49" t="s">
        <v>9330</v>
      </c>
      <c r="F49" t="s">
        <v>9331</v>
      </c>
      <c r="G49">
        <v>789</v>
      </c>
      <c r="H49">
        <v>789</v>
      </c>
      <c r="I49">
        <v>789</v>
      </c>
      <c r="J49">
        <v>789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412.5</v>
      </c>
      <c r="S49" s="2">
        <v>0</v>
      </c>
      <c r="T49" s="2">
        <v>0</v>
      </c>
      <c r="U49" s="2">
        <v>412.5</v>
      </c>
      <c r="V49" t="s">
        <v>55</v>
      </c>
    </row>
    <row r="50" spans="1:22" x14ac:dyDescent="0.25">
      <c r="A50" t="s">
        <v>7944</v>
      </c>
      <c r="B50" s="13">
        <v>45310</v>
      </c>
      <c r="C50" t="s">
        <v>1</v>
      </c>
      <c r="D50" t="s">
        <v>9047</v>
      </c>
      <c r="E50" t="s">
        <v>9330</v>
      </c>
      <c r="F50" t="s">
        <v>9331</v>
      </c>
      <c r="G50">
        <v>788</v>
      </c>
      <c r="H50">
        <v>788</v>
      </c>
      <c r="I50">
        <v>788</v>
      </c>
      <c r="J50">
        <v>788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450</v>
      </c>
      <c r="S50" s="2">
        <v>0</v>
      </c>
      <c r="T50" s="2">
        <v>0</v>
      </c>
      <c r="U50" s="2">
        <v>450</v>
      </c>
      <c r="V50" t="s">
        <v>55</v>
      </c>
    </row>
    <row r="51" spans="1:22" x14ac:dyDescent="0.25">
      <c r="A51" t="s">
        <v>7944</v>
      </c>
      <c r="B51" s="13">
        <v>45310</v>
      </c>
      <c r="C51" t="s">
        <v>1</v>
      </c>
      <c r="D51" t="s">
        <v>9047</v>
      </c>
      <c r="E51" t="s">
        <v>9330</v>
      </c>
      <c r="F51" t="s">
        <v>9331</v>
      </c>
      <c r="G51">
        <v>787</v>
      </c>
      <c r="H51">
        <v>787</v>
      </c>
      <c r="I51">
        <v>787</v>
      </c>
      <c r="J51">
        <v>787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200</v>
      </c>
      <c r="S51" s="2">
        <v>0</v>
      </c>
      <c r="T51" s="2">
        <v>0</v>
      </c>
      <c r="U51" s="2">
        <v>200</v>
      </c>
      <c r="V51" t="s">
        <v>55</v>
      </c>
    </row>
    <row r="52" spans="1:22" x14ac:dyDescent="0.25">
      <c r="A52" t="s">
        <v>7944</v>
      </c>
      <c r="B52" s="13">
        <v>45310</v>
      </c>
      <c r="C52" t="s">
        <v>1</v>
      </c>
      <c r="D52" t="s">
        <v>9047</v>
      </c>
      <c r="E52" t="s">
        <v>9330</v>
      </c>
      <c r="F52" t="s">
        <v>9331</v>
      </c>
      <c r="G52">
        <v>786</v>
      </c>
      <c r="H52">
        <v>786</v>
      </c>
      <c r="I52">
        <v>786</v>
      </c>
      <c r="J52">
        <v>786</v>
      </c>
      <c r="K5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844.8</v>
      </c>
      <c r="S52" s="2">
        <v>0</v>
      </c>
      <c r="T52" s="2">
        <v>0</v>
      </c>
      <c r="U52" s="2">
        <v>844.8</v>
      </c>
      <c r="V52" t="s">
        <v>55</v>
      </c>
    </row>
    <row r="53" spans="1:22" x14ac:dyDescent="0.25">
      <c r="A53" t="s">
        <v>7944</v>
      </c>
      <c r="B53" s="13">
        <v>45310</v>
      </c>
      <c r="C53" t="s">
        <v>1</v>
      </c>
      <c r="D53" t="s">
        <v>9047</v>
      </c>
      <c r="E53" t="s">
        <v>9330</v>
      </c>
      <c r="F53" t="s">
        <v>9331</v>
      </c>
      <c r="G53">
        <v>785</v>
      </c>
      <c r="H53">
        <v>785</v>
      </c>
      <c r="I53">
        <v>785</v>
      </c>
      <c r="J53">
        <v>785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290</v>
      </c>
      <c r="S53" s="2">
        <v>0</v>
      </c>
      <c r="T53" s="2">
        <v>0</v>
      </c>
      <c r="U53" s="2">
        <v>290</v>
      </c>
      <c r="V53" t="s">
        <v>55</v>
      </c>
    </row>
    <row r="54" spans="1:22" x14ac:dyDescent="0.25">
      <c r="A54" t="s">
        <v>7944</v>
      </c>
      <c r="B54" s="13">
        <v>45310</v>
      </c>
      <c r="C54" t="s">
        <v>1</v>
      </c>
      <c r="D54" t="s">
        <v>9047</v>
      </c>
      <c r="E54" t="s">
        <v>9330</v>
      </c>
      <c r="F54" t="s">
        <v>9331</v>
      </c>
      <c r="G54">
        <v>784</v>
      </c>
      <c r="H54">
        <v>784</v>
      </c>
      <c r="I54">
        <v>784</v>
      </c>
      <c r="J54">
        <v>784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880</v>
      </c>
      <c r="S54" s="2">
        <v>0</v>
      </c>
      <c r="T54" s="2">
        <v>0</v>
      </c>
      <c r="U54" s="2">
        <v>880</v>
      </c>
      <c r="V54" t="s">
        <v>55</v>
      </c>
    </row>
    <row r="55" spans="1:22" hidden="1" x14ac:dyDescent="0.25">
      <c r="A55" t="s">
        <v>7944</v>
      </c>
      <c r="B55" s="13">
        <v>45310</v>
      </c>
      <c r="C55" t="s">
        <v>1</v>
      </c>
      <c r="D55" t="s">
        <v>9047</v>
      </c>
      <c r="E55" t="s">
        <v>9330</v>
      </c>
      <c r="F55" t="s">
        <v>9331</v>
      </c>
      <c r="G55">
        <v>783</v>
      </c>
      <c r="H55">
        <v>783</v>
      </c>
      <c r="I55">
        <v>783</v>
      </c>
      <c r="J55">
        <v>783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t="s">
        <v>55</v>
      </c>
    </row>
    <row r="56" spans="1:22" hidden="1" x14ac:dyDescent="0.25">
      <c r="A56" t="s">
        <v>7944</v>
      </c>
      <c r="B56" s="13">
        <v>45310</v>
      </c>
      <c r="C56" t="s">
        <v>1</v>
      </c>
      <c r="D56" t="s">
        <v>9047</v>
      </c>
      <c r="E56" t="s">
        <v>9330</v>
      </c>
      <c r="F56" t="s">
        <v>9331</v>
      </c>
      <c r="G56">
        <v>782</v>
      </c>
      <c r="H56">
        <v>782</v>
      </c>
      <c r="I56">
        <v>782</v>
      </c>
      <c r="J56">
        <v>782</v>
      </c>
      <c r="K56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t="s">
        <v>55</v>
      </c>
    </row>
    <row r="57" spans="1:22" x14ac:dyDescent="0.25">
      <c r="A57" t="s">
        <v>7944</v>
      </c>
      <c r="B57" s="13">
        <v>45309</v>
      </c>
      <c r="C57" t="s">
        <v>1</v>
      </c>
      <c r="D57" t="s">
        <v>9047</v>
      </c>
      <c r="E57" t="s">
        <v>9330</v>
      </c>
      <c r="F57" t="s">
        <v>9331</v>
      </c>
      <c r="G57">
        <v>781</v>
      </c>
      <c r="H57">
        <v>781</v>
      </c>
      <c r="I57">
        <v>781</v>
      </c>
      <c r="J57">
        <v>781</v>
      </c>
      <c r="K57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495</v>
      </c>
      <c r="S57" s="2">
        <v>0</v>
      </c>
      <c r="T57" s="2">
        <v>0</v>
      </c>
      <c r="U57" s="2">
        <v>495</v>
      </c>
      <c r="V57" t="s">
        <v>55</v>
      </c>
    </row>
    <row r="58" spans="1:22" x14ac:dyDescent="0.25">
      <c r="A58" t="s">
        <v>7944</v>
      </c>
      <c r="B58" s="13">
        <v>45309</v>
      </c>
      <c r="C58" t="s">
        <v>1</v>
      </c>
      <c r="D58" t="s">
        <v>9047</v>
      </c>
      <c r="E58" t="s">
        <v>9330</v>
      </c>
      <c r="F58" t="s">
        <v>9331</v>
      </c>
      <c r="G58">
        <v>780</v>
      </c>
      <c r="H58">
        <v>780</v>
      </c>
      <c r="I58">
        <v>780</v>
      </c>
      <c r="J58">
        <v>780</v>
      </c>
      <c r="K58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925</v>
      </c>
      <c r="S58" s="2">
        <v>0</v>
      </c>
      <c r="T58" s="2">
        <v>0</v>
      </c>
      <c r="U58" s="2">
        <v>925</v>
      </c>
      <c r="V58" t="s">
        <v>55</v>
      </c>
    </row>
    <row r="59" spans="1:22" x14ac:dyDescent="0.25">
      <c r="A59" t="s">
        <v>7944</v>
      </c>
      <c r="B59" s="13">
        <v>45309</v>
      </c>
      <c r="C59" t="s">
        <v>1</v>
      </c>
      <c r="D59" t="s">
        <v>9047</v>
      </c>
      <c r="E59" t="s">
        <v>9330</v>
      </c>
      <c r="F59" t="s">
        <v>9331</v>
      </c>
      <c r="G59">
        <v>779</v>
      </c>
      <c r="H59">
        <v>779</v>
      </c>
      <c r="I59">
        <v>779</v>
      </c>
      <c r="J59">
        <v>779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900</v>
      </c>
      <c r="S59" s="2">
        <v>0</v>
      </c>
      <c r="T59" s="2">
        <v>0</v>
      </c>
      <c r="U59" s="2">
        <v>900</v>
      </c>
      <c r="V59" t="s">
        <v>55</v>
      </c>
    </row>
    <row r="60" spans="1:22" x14ac:dyDescent="0.25">
      <c r="A60" t="s">
        <v>7944</v>
      </c>
      <c r="B60" s="13">
        <v>45309</v>
      </c>
      <c r="C60" t="s">
        <v>1</v>
      </c>
      <c r="D60" t="s">
        <v>9047</v>
      </c>
      <c r="E60" t="s">
        <v>9330</v>
      </c>
      <c r="F60" t="s">
        <v>9331</v>
      </c>
      <c r="G60">
        <v>778</v>
      </c>
      <c r="H60">
        <v>778</v>
      </c>
      <c r="I60">
        <v>778</v>
      </c>
      <c r="J60">
        <v>778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990</v>
      </c>
      <c r="S60" s="2">
        <v>0</v>
      </c>
      <c r="T60" s="2">
        <v>0</v>
      </c>
      <c r="U60" s="2">
        <v>990</v>
      </c>
      <c r="V60" t="s">
        <v>55</v>
      </c>
    </row>
    <row r="61" spans="1:22" x14ac:dyDescent="0.25">
      <c r="A61" t="s">
        <v>7944</v>
      </c>
      <c r="B61" s="13">
        <v>45308</v>
      </c>
      <c r="C61" t="s">
        <v>1</v>
      </c>
      <c r="D61" t="s">
        <v>9047</v>
      </c>
      <c r="E61" t="s">
        <v>9330</v>
      </c>
      <c r="F61" t="s">
        <v>9331</v>
      </c>
      <c r="G61">
        <v>777</v>
      </c>
      <c r="H61">
        <v>777</v>
      </c>
      <c r="I61">
        <v>777</v>
      </c>
      <c r="J61">
        <v>777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364.8</v>
      </c>
      <c r="S61" s="2">
        <v>0</v>
      </c>
      <c r="T61" s="2">
        <v>0</v>
      </c>
      <c r="U61" s="2">
        <v>364.8</v>
      </c>
      <c r="V61" t="s">
        <v>55</v>
      </c>
    </row>
    <row r="62" spans="1:22" x14ac:dyDescent="0.25">
      <c r="A62" t="s">
        <v>7944</v>
      </c>
      <c r="B62" s="13">
        <v>45308</v>
      </c>
      <c r="C62" t="s">
        <v>1</v>
      </c>
      <c r="D62" t="s">
        <v>9047</v>
      </c>
      <c r="E62" t="s">
        <v>9330</v>
      </c>
      <c r="F62" t="s">
        <v>9331</v>
      </c>
      <c r="G62">
        <v>776</v>
      </c>
      <c r="H62">
        <v>776</v>
      </c>
      <c r="I62">
        <v>776</v>
      </c>
      <c r="J62">
        <v>776</v>
      </c>
      <c r="K6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272.42</v>
      </c>
      <c r="S62" s="2">
        <v>0</v>
      </c>
      <c r="T62" s="2">
        <v>0</v>
      </c>
      <c r="U62" s="2">
        <v>272.42</v>
      </c>
      <c r="V62" t="s">
        <v>55</v>
      </c>
    </row>
    <row r="63" spans="1:22" hidden="1" x14ac:dyDescent="0.25">
      <c r="A63" t="s">
        <v>7944</v>
      </c>
      <c r="B63" s="13">
        <v>45308</v>
      </c>
      <c r="C63" t="s">
        <v>1</v>
      </c>
      <c r="D63" t="s">
        <v>9047</v>
      </c>
      <c r="E63" t="s">
        <v>9330</v>
      </c>
      <c r="F63" t="s">
        <v>9331</v>
      </c>
      <c r="G63">
        <v>775</v>
      </c>
      <c r="H63">
        <v>775</v>
      </c>
      <c r="I63">
        <v>775</v>
      </c>
      <c r="J63">
        <v>775</v>
      </c>
      <c r="K63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t="s">
        <v>55</v>
      </c>
    </row>
    <row r="64" spans="1:22" x14ac:dyDescent="0.25">
      <c r="A64" t="s">
        <v>7944</v>
      </c>
      <c r="B64" s="13">
        <v>45308</v>
      </c>
      <c r="C64" t="s">
        <v>1</v>
      </c>
      <c r="D64" t="s">
        <v>9047</v>
      </c>
      <c r="E64" t="s">
        <v>9330</v>
      </c>
      <c r="F64" t="s">
        <v>9331</v>
      </c>
      <c r="G64">
        <v>774</v>
      </c>
      <c r="H64">
        <v>774</v>
      </c>
      <c r="I64">
        <v>774</v>
      </c>
      <c r="J64">
        <v>774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600</v>
      </c>
      <c r="S64" s="2">
        <v>0</v>
      </c>
      <c r="T64" s="2">
        <v>0</v>
      </c>
      <c r="U64" s="2">
        <v>600</v>
      </c>
      <c r="V64" t="s">
        <v>55</v>
      </c>
    </row>
    <row r="65" spans="1:22" x14ac:dyDescent="0.25">
      <c r="A65" t="s">
        <v>7944</v>
      </c>
      <c r="B65" s="13">
        <v>45308</v>
      </c>
      <c r="C65" t="s">
        <v>1</v>
      </c>
      <c r="D65" t="s">
        <v>9047</v>
      </c>
      <c r="E65" t="s">
        <v>9330</v>
      </c>
      <c r="F65" t="s">
        <v>9331</v>
      </c>
      <c r="G65">
        <v>773</v>
      </c>
      <c r="H65">
        <v>773</v>
      </c>
      <c r="I65">
        <v>773</v>
      </c>
      <c r="J65">
        <v>773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125</v>
      </c>
      <c r="S65" s="2">
        <v>0</v>
      </c>
      <c r="T65" s="2">
        <v>0</v>
      </c>
      <c r="U65" s="2">
        <v>125</v>
      </c>
      <c r="V65" t="s">
        <v>55</v>
      </c>
    </row>
    <row r="66" spans="1:22" x14ac:dyDescent="0.25">
      <c r="A66" t="s">
        <v>7944</v>
      </c>
      <c r="B66" s="13">
        <v>45308</v>
      </c>
      <c r="C66" t="s">
        <v>1</v>
      </c>
      <c r="D66" t="s">
        <v>9047</v>
      </c>
      <c r="E66" t="s">
        <v>9330</v>
      </c>
      <c r="F66" t="s">
        <v>9331</v>
      </c>
      <c r="G66">
        <v>772</v>
      </c>
      <c r="H66">
        <v>772</v>
      </c>
      <c r="I66">
        <v>772</v>
      </c>
      <c r="J66">
        <v>772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350</v>
      </c>
      <c r="S66" s="2">
        <v>0</v>
      </c>
      <c r="T66" s="2">
        <v>0</v>
      </c>
      <c r="U66" s="2">
        <v>350</v>
      </c>
      <c r="V66" t="s">
        <v>55</v>
      </c>
    </row>
    <row r="67" spans="1:22" x14ac:dyDescent="0.25">
      <c r="A67" t="s">
        <v>7944</v>
      </c>
      <c r="B67" s="13">
        <v>45308</v>
      </c>
      <c r="C67" t="s">
        <v>1</v>
      </c>
      <c r="D67" t="s">
        <v>9047</v>
      </c>
      <c r="E67" t="s">
        <v>9330</v>
      </c>
      <c r="F67" t="s">
        <v>9331</v>
      </c>
      <c r="G67">
        <v>771</v>
      </c>
      <c r="H67">
        <v>771</v>
      </c>
      <c r="I67">
        <v>771</v>
      </c>
      <c r="J67">
        <v>771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766.1</v>
      </c>
      <c r="S67" s="2">
        <v>0</v>
      </c>
      <c r="T67" s="2">
        <v>0</v>
      </c>
      <c r="U67" s="2">
        <v>766.1</v>
      </c>
      <c r="V67" t="s">
        <v>55</v>
      </c>
    </row>
    <row r="68" spans="1:22" hidden="1" x14ac:dyDescent="0.25">
      <c r="A68" t="s">
        <v>7944</v>
      </c>
      <c r="B68" s="13">
        <v>45308</v>
      </c>
      <c r="C68" t="s">
        <v>1</v>
      </c>
      <c r="D68" t="s">
        <v>9047</v>
      </c>
      <c r="E68" t="s">
        <v>9330</v>
      </c>
      <c r="F68" t="s">
        <v>9331</v>
      </c>
      <c r="G68">
        <v>770</v>
      </c>
      <c r="H68">
        <v>770</v>
      </c>
      <c r="I68">
        <v>770</v>
      </c>
      <c r="J68">
        <v>770</v>
      </c>
      <c r="K68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t="s">
        <v>55</v>
      </c>
    </row>
    <row r="69" spans="1:22" x14ac:dyDescent="0.25">
      <c r="A69" t="s">
        <v>7944</v>
      </c>
      <c r="B69" s="13">
        <v>45307</v>
      </c>
      <c r="C69" t="s">
        <v>1</v>
      </c>
      <c r="D69" t="s">
        <v>9047</v>
      </c>
      <c r="E69" t="s">
        <v>9330</v>
      </c>
      <c r="F69" t="s">
        <v>9331</v>
      </c>
      <c r="G69">
        <v>769</v>
      </c>
      <c r="H69">
        <v>769</v>
      </c>
      <c r="I69">
        <v>769</v>
      </c>
      <c r="J69">
        <v>769</v>
      </c>
      <c r="K69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275</v>
      </c>
      <c r="S69" s="2">
        <v>0</v>
      </c>
      <c r="T69" s="2">
        <v>0</v>
      </c>
      <c r="U69" s="2">
        <v>275</v>
      </c>
      <c r="V69" t="s">
        <v>55</v>
      </c>
    </row>
    <row r="70" spans="1:22" x14ac:dyDescent="0.25">
      <c r="A70" t="s">
        <v>7944</v>
      </c>
      <c r="B70" s="13">
        <v>45307</v>
      </c>
      <c r="C70" t="s">
        <v>1</v>
      </c>
      <c r="D70" t="s">
        <v>9047</v>
      </c>
      <c r="E70" t="s">
        <v>9330</v>
      </c>
      <c r="F70" t="s">
        <v>9331</v>
      </c>
      <c r="G70">
        <v>768</v>
      </c>
      <c r="H70">
        <v>768</v>
      </c>
      <c r="I70">
        <v>768</v>
      </c>
      <c r="J70">
        <v>768</v>
      </c>
      <c r="K70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90</v>
      </c>
      <c r="S70" s="2">
        <v>0</v>
      </c>
      <c r="T70" s="2">
        <v>0</v>
      </c>
      <c r="U70" s="2">
        <v>90</v>
      </c>
      <c r="V70" t="s">
        <v>55</v>
      </c>
    </row>
    <row r="71" spans="1:22" x14ac:dyDescent="0.25">
      <c r="A71" t="s">
        <v>7944</v>
      </c>
      <c r="B71" s="13">
        <v>45307</v>
      </c>
      <c r="C71" t="s">
        <v>1</v>
      </c>
      <c r="D71" t="s">
        <v>9047</v>
      </c>
      <c r="E71" t="s">
        <v>9330</v>
      </c>
      <c r="F71" t="s">
        <v>9331</v>
      </c>
      <c r="G71">
        <v>767</v>
      </c>
      <c r="H71">
        <v>767</v>
      </c>
      <c r="I71">
        <v>767</v>
      </c>
      <c r="J71">
        <v>767</v>
      </c>
      <c r="K71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364.28</v>
      </c>
      <c r="S71" s="2">
        <v>0</v>
      </c>
      <c r="T71" s="2">
        <v>0</v>
      </c>
      <c r="U71" s="2">
        <v>364.28</v>
      </c>
      <c r="V71" t="s">
        <v>55</v>
      </c>
    </row>
    <row r="72" spans="1:22" x14ac:dyDescent="0.25">
      <c r="A72" t="s">
        <v>7944</v>
      </c>
      <c r="B72" s="13">
        <v>45307</v>
      </c>
      <c r="C72" t="s">
        <v>1</v>
      </c>
      <c r="D72" t="s">
        <v>9047</v>
      </c>
      <c r="E72" t="s">
        <v>9330</v>
      </c>
      <c r="F72" t="s">
        <v>9331</v>
      </c>
      <c r="G72">
        <v>766</v>
      </c>
      <c r="H72">
        <v>766</v>
      </c>
      <c r="I72">
        <v>766</v>
      </c>
      <c r="J72">
        <v>766</v>
      </c>
      <c r="K7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475</v>
      </c>
      <c r="S72" s="2">
        <v>0</v>
      </c>
      <c r="T72" s="2">
        <v>0</v>
      </c>
      <c r="U72" s="2">
        <v>475</v>
      </c>
      <c r="V72" t="s">
        <v>55</v>
      </c>
    </row>
    <row r="73" spans="1:22" x14ac:dyDescent="0.25">
      <c r="A73" t="s">
        <v>7944</v>
      </c>
      <c r="B73" s="13">
        <v>45307</v>
      </c>
      <c r="C73" t="s">
        <v>1</v>
      </c>
      <c r="D73" t="s">
        <v>9047</v>
      </c>
      <c r="E73" t="s">
        <v>9330</v>
      </c>
      <c r="F73" t="s">
        <v>9331</v>
      </c>
      <c r="G73">
        <v>765</v>
      </c>
      <c r="H73">
        <v>765</v>
      </c>
      <c r="I73">
        <v>765</v>
      </c>
      <c r="J73">
        <v>765</v>
      </c>
      <c r="K73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450</v>
      </c>
      <c r="S73" s="2">
        <v>0</v>
      </c>
      <c r="T73" s="2">
        <v>0</v>
      </c>
      <c r="U73" s="2">
        <v>450</v>
      </c>
      <c r="V73" t="s">
        <v>55</v>
      </c>
    </row>
    <row r="74" spans="1:22" x14ac:dyDescent="0.25">
      <c r="A74" t="s">
        <v>7944</v>
      </c>
      <c r="B74" s="13">
        <v>45307</v>
      </c>
      <c r="C74" t="s">
        <v>1</v>
      </c>
      <c r="D74" t="s">
        <v>9047</v>
      </c>
      <c r="E74" t="s">
        <v>9330</v>
      </c>
      <c r="F74" t="s">
        <v>9331</v>
      </c>
      <c r="G74">
        <v>764</v>
      </c>
      <c r="H74">
        <v>764</v>
      </c>
      <c r="I74">
        <v>764</v>
      </c>
      <c r="J74">
        <v>764</v>
      </c>
      <c r="K74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700</v>
      </c>
      <c r="S74" s="2">
        <v>0</v>
      </c>
      <c r="T74" s="2">
        <v>0</v>
      </c>
      <c r="U74" s="2">
        <v>700</v>
      </c>
      <c r="V74" t="s">
        <v>55</v>
      </c>
    </row>
    <row r="75" spans="1:22" x14ac:dyDescent="0.25">
      <c r="A75" t="s">
        <v>7944</v>
      </c>
      <c r="B75" s="13">
        <v>45306</v>
      </c>
      <c r="C75" t="s">
        <v>1</v>
      </c>
      <c r="D75" t="s">
        <v>9047</v>
      </c>
      <c r="E75" t="s">
        <v>9330</v>
      </c>
      <c r="F75" t="s">
        <v>9331</v>
      </c>
      <c r="G75">
        <v>763</v>
      </c>
      <c r="H75">
        <v>763</v>
      </c>
      <c r="I75">
        <v>763</v>
      </c>
      <c r="J75">
        <v>763</v>
      </c>
      <c r="K75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844.8</v>
      </c>
      <c r="S75" s="2">
        <v>0</v>
      </c>
      <c r="T75" s="2">
        <v>0</v>
      </c>
      <c r="U75" s="2">
        <v>844.8</v>
      </c>
      <c r="V75" t="s">
        <v>55</v>
      </c>
    </row>
    <row r="76" spans="1:22" x14ac:dyDescent="0.25">
      <c r="A76" t="s">
        <v>7944</v>
      </c>
      <c r="B76" s="13">
        <v>45306</v>
      </c>
      <c r="C76" t="s">
        <v>1</v>
      </c>
      <c r="D76" t="s">
        <v>9047</v>
      </c>
      <c r="E76" t="s">
        <v>9330</v>
      </c>
      <c r="F76" t="s">
        <v>9331</v>
      </c>
      <c r="G76">
        <v>762</v>
      </c>
      <c r="H76">
        <v>762</v>
      </c>
      <c r="I76">
        <v>762</v>
      </c>
      <c r="J76">
        <v>762</v>
      </c>
      <c r="K76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450</v>
      </c>
      <c r="S76" s="2">
        <v>0</v>
      </c>
      <c r="T76" s="2">
        <v>0</v>
      </c>
      <c r="U76" s="2">
        <v>450</v>
      </c>
      <c r="V76" t="s">
        <v>55</v>
      </c>
    </row>
    <row r="77" spans="1:22" x14ac:dyDescent="0.25">
      <c r="A77" t="s">
        <v>7944</v>
      </c>
      <c r="B77" s="13">
        <v>45306</v>
      </c>
      <c r="C77" t="s">
        <v>1</v>
      </c>
      <c r="D77" t="s">
        <v>9047</v>
      </c>
      <c r="E77" t="s">
        <v>9330</v>
      </c>
      <c r="F77" t="s">
        <v>9331</v>
      </c>
      <c r="G77">
        <v>761</v>
      </c>
      <c r="H77">
        <v>761</v>
      </c>
      <c r="I77">
        <v>761</v>
      </c>
      <c r="J77">
        <v>761</v>
      </c>
      <c r="K77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550</v>
      </c>
      <c r="S77" s="2">
        <v>0</v>
      </c>
      <c r="T77" s="2">
        <v>0</v>
      </c>
      <c r="U77" s="2">
        <v>550</v>
      </c>
      <c r="V77" t="s">
        <v>55</v>
      </c>
    </row>
    <row r="78" spans="1:22" x14ac:dyDescent="0.25">
      <c r="A78" t="s">
        <v>7944</v>
      </c>
      <c r="B78" s="13">
        <v>45306</v>
      </c>
      <c r="C78" t="s">
        <v>1</v>
      </c>
      <c r="D78" t="s">
        <v>9047</v>
      </c>
      <c r="E78" t="s">
        <v>9330</v>
      </c>
      <c r="F78" t="s">
        <v>9331</v>
      </c>
      <c r="G78">
        <v>760</v>
      </c>
      <c r="H78">
        <v>760</v>
      </c>
      <c r="I78">
        <v>760</v>
      </c>
      <c r="J78">
        <v>760</v>
      </c>
      <c r="K78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880</v>
      </c>
      <c r="S78" s="2">
        <v>0</v>
      </c>
      <c r="T78" s="2">
        <v>0</v>
      </c>
      <c r="U78" s="2">
        <v>880</v>
      </c>
      <c r="V78" t="s">
        <v>55</v>
      </c>
    </row>
    <row r="79" spans="1:22" x14ac:dyDescent="0.25">
      <c r="A79" t="s">
        <v>7944</v>
      </c>
      <c r="B79" s="13">
        <v>45306</v>
      </c>
      <c r="C79" t="s">
        <v>1</v>
      </c>
      <c r="D79" t="s">
        <v>9047</v>
      </c>
      <c r="E79" t="s">
        <v>9330</v>
      </c>
      <c r="F79" t="s">
        <v>9331</v>
      </c>
      <c r="G79">
        <v>759</v>
      </c>
      <c r="H79">
        <v>759</v>
      </c>
      <c r="I79">
        <v>759</v>
      </c>
      <c r="J79">
        <v>759</v>
      </c>
      <c r="K79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975</v>
      </c>
      <c r="S79" s="2">
        <v>0</v>
      </c>
      <c r="T79" s="2">
        <v>0</v>
      </c>
      <c r="U79" s="2">
        <v>975</v>
      </c>
      <c r="V79" t="s">
        <v>55</v>
      </c>
    </row>
    <row r="80" spans="1:22" x14ac:dyDescent="0.25">
      <c r="A80" t="s">
        <v>7944</v>
      </c>
      <c r="B80" s="13">
        <v>45306</v>
      </c>
      <c r="C80" t="s">
        <v>1</v>
      </c>
      <c r="D80" t="s">
        <v>9047</v>
      </c>
      <c r="E80" t="s">
        <v>9330</v>
      </c>
      <c r="F80" t="s">
        <v>9331</v>
      </c>
      <c r="G80">
        <v>758</v>
      </c>
      <c r="H80">
        <v>758</v>
      </c>
      <c r="I80">
        <v>758</v>
      </c>
      <c r="J80">
        <v>758</v>
      </c>
      <c r="K80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775</v>
      </c>
      <c r="S80" s="2">
        <v>0</v>
      </c>
      <c r="T80" s="2">
        <v>0</v>
      </c>
      <c r="U80" s="2">
        <v>775</v>
      </c>
      <c r="V80" t="s">
        <v>55</v>
      </c>
    </row>
    <row r="81" spans="1:22" x14ac:dyDescent="0.25">
      <c r="A81" t="s">
        <v>7944</v>
      </c>
      <c r="B81" s="13">
        <v>45306</v>
      </c>
      <c r="C81" t="s">
        <v>1</v>
      </c>
      <c r="D81" t="s">
        <v>9047</v>
      </c>
      <c r="E81" t="s">
        <v>9330</v>
      </c>
      <c r="F81" t="s">
        <v>9331</v>
      </c>
      <c r="G81">
        <v>757</v>
      </c>
      <c r="H81">
        <v>757</v>
      </c>
      <c r="I81">
        <v>757</v>
      </c>
      <c r="J81">
        <v>757</v>
      </c>
      <c r="K81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412.5</v>
      </c>
      <c r="S81" s="2">
        <v>0</v>
      </c>
      <c r="T81" s="2">
        <v>0</v>
      </c>
      <c r="U81" s="2">
        <v>412.5</v>
      </c>
      <c r="V81" t="s">
        <v>55</v>
      </c>
    </row>
    <row r="82" spans="1:22" x14ac:dyDescent="0.25">
      <c r="A82" t="s">
        <v>7944</v>
      </c>
      <c r="B82" s="13">
        <v>45306</v>
      </c>
      <c r="C82" t="s">
        <v>1</v>
      </c>
      <c r="D82" t="s">
        <v>9047</v>
      </c>
      <c r="E82" t="s">
        <v>9330</v>
      </c>
      <c r="F82" t="s">
        <v>9331</v>
      </c>
      <c r="G82">
        <v>756</v>
      </c>
      <c r="H82">
        <v>756</v>
      </c>
      <c r="I82">
        <v>756</v>
      </c>
      <c r="J82">
        <v>756</v>
      </c>
      <c r="K8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1260</v>
      </c>
      <c r="S82" s="2">
        <v>0</v>
      </c>
      <c r="T82" s="2">
        <v>0</v>
      </c>
      <c r="U82" s="2">
        <v>1260</v>
      </c>
      <c r="V82" t="s">
        <v>55</v>
      </c>
    </row>
    <row r="83" spans="1:22" x14ac:dyDescent="0.25">
      <c r="A83" t="s">
        <v>7944</v>
      </c>
      <c r="B83" s="13">
        <v>45306</v>
      </c>
      <c r="C83" t="s">
        <v>1</v>
      </c>
      <c r="D83" t="s">
        <v>9047</v>
      </c>
      <c r="E83" t="s">
        <v>9330</v>
      </c>
      <c r="F83" t="s">
        <v>9331</v>
      </c>
      <c r="G83">
        <v>755</v>
      </c>
      <c r="H83">
        <v>755</v>
      </c>
      <c r="I83">
        <v>755</v>
      </c>
      <c r="J83">
        <v>755</v>
      </c>
      <c r="K83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125</v>
      </c>
      <c r="S83" s="2">
        <v>0</v>
      </c>
      <c r="T83" s="2">
        <v>0</v>
      </c>
      <c r="U83" s="2">
        <v>125</v>
      </c>
      <c r="V83" t="s">
        <v>55</v>
      </c>
    </row>
    <row r="84" spans="1:22" x14ac:dyDescent="0.25">
      <c r="A84" t="s">
        <v>7944</v>
      </c>
      <c r="B84" s="13">
        <v>45303</v>
      </c>
      <c r="C84" t="s">
        <v>1</v>
      </c>
      <c r="D84" t="s">
        <v>9047</v>
      </c>
      <c r="E84" t="s">
        <v>9330</v>
      </c>
      <c r="F84" t="s">
        <v>9331</v>
      </c>
      <c r="G84">
        <v>754</v>
      </c>
      <c r="H84">
        <v>754</v>
      </c>
      <c r="I84">
        <v>754</v>
      </c>
      <c r="J84">
        <v>754</v>
      </c>
      <c r="K84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275</v>
      </c>
      <c r="S84" s="2">
        <v>0</v>
      </c>
      <c r="T84" s="2">
        <v>0</v>
      </c>
      <c r="U84" s="2">
        <v>275</v>
      </c>
      <c r="V84" t="s">
        <v>55</v>
      </c>
    </row>
    <row r="85" spans="1:22" x14ac:dyDescent="0.25">
      <c r="A85" t="s">
        <v>7944</v>
      </c>
      <c r="B85" s="13">
        <v>45303</v>
      </c>
      <c r="C85" t="s">
        <v>1</v>
      </c>
      <c r="D85" t="s">
        <v>9047</v>
      </c>
      <c r="E85" t="s">
        <v>9330</v>
      </c>
      <c r="F85" t="s">
        <v>9331</v>
      </c>
      <c r="G85">
        <v>753</v>
      </c>
      <c r="H85">
        <v>753</v>
      </c>
      <c r="I85">
        <v>753</v>
      </c>
      <c r="J85">
        <v>753</v>
      </c>
      <c r="K85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412.5</v>
      </c>
      <c r="S85" s="2">
        <v>0</v>
      </c>
      <c r="T85" s="2">
        <v>0</v>
      </c>
      <c r="U85" s="2">
        <v>412.5</v>
      </c>
      <c r="V85" t="s">
        <v>55</v>
      </c>
    </row>
    <row r="86" spans="1:22" x14ac:dyDescent="0.25">
      <c r="A86" t="s">
        <v>7944</v>
      </c>
      <c r="B86" s="13">
        <v>45303</v>
      </c>
      <c r="C86" t="s">
        <v>1</v>
      </c>
      <c r="D86" t="s">
        <v>9047</v>
      </c>
      <c r="E86" t="s">
        <v>9330</v>
      </c>
      <c r="F86" t="s">
        <v>9331</v>
      </c>
      <c r="G86">
        <v>752</v>
      </c>
      <c r="H86">
        <v>752</v>
      </c>
      <c r="I86">
        <v>752</v>
      </c>
      <c r="J86">
        <v>752</v>
      </c>
      <c r="K86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850</v>
      </c>
      <c r="S86" s="2">
        <v>0</v>
      </c>
      <c r="T86" s="2">
        <v>0</v>
      </c>
      <c r="U86" s="2">
        <v>850</v>
      </c>
      <c r="V86" t="s">
        <v>55</v>
      </c>
    </row>
    <row r="87" spans="1:22" x14ac:dyDescent="0.25">
      <c r="A87" t="s">
        <v>7944</v>
      </c>
      <c r="B87" s="13">
        <v>45303</v>
      </c>
      <c r="C87" t="s">
        <v>1</v>
      </c>
      <c r="D87" t="s">
        <v>9047</v>
      </c>
      <c r="E87" t="s">
        <v>9330</v>
      </c>
      <c r="F87" t="s">
        <v>9331</v>
      </c>
      <c r="G87">
        <v>751</v>
      </c>
      <c r="H87">
        <v>751</v>
      </c>
      <c r="I87">
        <v>751</v>
      </c>
      <c r="J87">
        <v>751</v>
      </c>
      <c r="K87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302.5</v>
      </c>
      <c r="S87" s="2">
        <v>0</v>
      </c>
      <c r="T87" s="2">
        <v>0</v>
      </c>
      <c r="U87" s="2">
        <v>302.5</v>
      </c>
      <c r="V87" t="s">
        <v>55</v>
      </c>
    </row>
    <row r="88" spans="1:22" x14ac:dyDescent="0.25">
      <c r="A88" t="s">
        <v>7944</v>
      </c>
      <c r="B88" s="13">
        <v>45303</v>
      </c>
      <c r="C88" t="s">
        <v>1</v>
      </c>
      <c r="D88" t="s">
        <v>9047</v>
      </c>
      <c r="E88" t="s">
        <v>9330</v>
      </c>
      <c r="F88" t="s">
        <v>9331</v>
      </c>
      <c r="G88">
        <v>750</v>
      </c>
      <c r="H88">
        <v>750</v>
      </c>
      <c r="I88">
        <v>750</v>
      </c>
      <c r="J88">
        <v>750</v>
      </c>
      <c r="K88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254.57</v>
      </c>
      <c r="S88" s="2">
        <v>0</v>
      </c>
      <c r="T88" s="2">
        <v>0</v>
      </c>
      <c r="U88" s="2">
        <v>254.57</v>
      </c>
      <c r="V88" t="s">
        <v>55</v>
      </c>
    </row>
    <row r="89" spans="1:22" x14ac:dyDescent="0.25">
      <c r="A89" t="s">
        <v>7944</v>
      </c>
      <c r="B89" s="13">
        <v>45303</v>
      </c>
      <c r="C89" t="s">
        <v>1</v>
      </c>
      <c r="D89" t="s">
        <v>9047</v>
      </c>
      <c r="E89" t="s">
        <v>9330</v>
      </c>
      <c r="F89" t="s">
        <v>9331</v>
      </c>
      <c r="G89">
        <v>749</v>
      </c>
      <c r="H89">
        <v>749</v>
      </c>
      <c r="I89">
        <v>749</v>
      </c>
      <c r="J89">
        <v>749</v>
      </c>
      <c r="K89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710.4</v>
      </c>
      <c r="S89" s="2">
        <v>0</v>
      </c>
      <c r="T89" s="2">
        <v>0</v>
      </c>
      <c r="U89" s="2">
        <v>710.4</v>
      </c>
      <c r="V89" t="s">
        <v>55</v>
      </c>
    </row>
    <row r="90" spans="1:22" x14ac:dyDescent="0.25">
      <c r="A90" t="s">
        <v>7944</v>
      </c>
      <c r="B90" s="13">
        <v>45303</v>
      </c>
      <c r="C90" t="s">
        <v>1</v>
      </c>
      <c r="D90" t="s">
        <v>9047</v>
      </c>
      <c r="E90" t="s">
        <v>9330</v>
      </c>
      <c r="F90" t="s">
        <v>9331</v>
      </c>
      <c r="G90">
        <v>748</v>
      </c>
      <c r="H90">
        <v>748</v>
      </c>
      <c r="I90">
        <v>748</v>
      </c>
      <c r="J90">
        <v>748</v>
      </c>
      <c r="K90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472.5</v>
      </c>
      <c r="S90" s="2">
        <v>0</v>
      </c>
      <c r="T90" s="2">
        <v>0</v>
      </c>
      <c r="U90" s="2">
        <v>472.5</v>
      </c>
      <c r="V90" t="s">
        <v>55</v>
      </c>
    </row>
    <row r="91" spans="1:22" x14ac:dyDescent="0.25">
      <c r="A91" t="s">
        <v>7944</v>
      </c>
      <c r="B91" s="13">
        <v>45303</v>
      </c>
      <c r="C91" t="s">
        <v>1</v>
      </c>
      <c r="D91" t="s">
        <v>9047</v>
      </c>
      <c r="E91" t="s">
        <v>9330</v>
      </c>
      <c r="F91" t="s">
        <v>9331</v>
      </c>
      <c r="G91">
        <v>747</v>
      </c>
      <c r="H91">
        <v>747</v>
      </c>
      <c r="I91">
        <v>747</v>
      </c>
      <c r="J91">
        <v>747</v>
      </c>
      <c r="K91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472.5</v>
      </c>
      <c r="S91" s="2">
        <v>0</v>
      </c>
      <c r="T91" s="2">
        <v>0</v>
      </c>
      <c r="U91" s="2">
        <v>472.5</v>
      </c>
      <c r="V91" t="s">
        <v>55</v>
      </c>
    </row>
    <row r="92" spans="1:22" x14ac:dyDescent="0.25">
      <c r="A92" t="s">
        <v>7944</v>
      </c>
      <c r="B92" s="13">
        <v>45303</v>
      </c>
      <c r="C92" t="s">
        <v>1</v>
      </c>
      <c r="D92" t="s">
        <v>9047</v>
      </c>
      <c r="E92" t="s">
        <v>9330</v>
      </c>
      <c r="F92" t="s">
        <v>9331</v>
      </c>
      <c r="G92">
        <v>746</v>
      </c>
      <c r="H92">
        <v>746</v>
      </c>
      <c r="I92">
        <v>746</v>
      </c>
      <c r="J92">
        <v>746</v>
      </c>
      <c r="K9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462.5</v>
      </c>
      <c r="S92" s="2">
        <v>0</v>
      </c>
      <c r="T92" s="2">
        <v>0</v>
      </c>
      <c r="U92" s="2">
        <v>462.5</v>
      </c>
      <c r="V92" t="s">
        <v>55</v>
      </c>
    </row>
    <row r="93" spans="1:22" x14ac:dyDescent="0.25">
      <c r="A93" t="s">
        <v>7944</v>
      </c>
      <c r="B93" s="13">
        <v>45303</v>
      </c>
      <c r="C93" t="s">
        <v>1</v>
      </c>
      <c r="D93" t="s">
        <v>9047</v>
      </c>
      <c r="E93" t="s">
        <v>9330</v>
      </c>
      <c r="F93" t="s">
        <v>9331</v>
      </c>
      <c r="G93">
        <v>745</v>
      </c>
      <c r="H93">
        <v>745</v>
      </c>
      <c r="I93">
        <v>745</v>
      </c>
      <c r="J93">
        <v>745</v>
      </c>
      <c r="K93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65</v>
      </c>
      <c r="S93" s="2">
        <v>0</v>
      </c>
      <c r="T93" s="2">
        <v>0</v>
      </c>
      <c r="U93" s="2">
        <v>65</v>
      </c>
      <c r="V93" t="s">
        <v>55</v>
      </c>
    </row>
    <row r="94" spans="1:22" x14ac:dyDescent="0.25">
      <c r="A94" t="s">
        <v>7944</v>
      </c>
      <c r="B94" s="13">
        <v>45303</v>
      </c>
      <c r="C94" t="s">
        <v>1</v>
      </c>
      <c r="D94" t="s">
        <v>9047</v>
      </c>
      <c r="E94" t="s">
        <v>9330</v>
      </c>
      <c r="F94" t="s">
        <v>9331</v>
      </c>
      <c r="G94">
        <v>744</v>
      </c>
      <c r="H94">
        <v>744</v>
      </c>
      <c r="I94">
        <v>744</v>
      </c>
      <c r="J94">
        <v>744</v>
      </c>
      <c r="K94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850</v>
      </c>
      <c r="S94" s="2">
        <v>0</v>
      </c>
      <c r="T94" s="2">
        <v>0</v>
      </c>
      <c r="U94" s="2">
        <v>850</v>
      </c>
      <c r="V94" t="s">
        <v>55</v>
      </c>
    </row>
    <row r="95" spans="1:22" x14ac:dyDescent="0.25">
      <c r="A95" t="s">
        <v>7944</v>
      </c>
      <c r="B95" s="13">
        <v>45303</v>
      </c>
      <c r="C95" t="s">
        <v>1</v>
      </c>
      <c r="D95" t="s">
        <v>9047</v>
      </c>
      <c r="E95" t="s">
        <v>9330</v>
      </c>
      <c r="F95" t="s">
        <v>9331</v>
      </c>
      <c r="G95">
        <v>743</v>
      </c>
      <c r="H95">
        <v>743</v>
      </c>
      <c r="I95">
        <v>743</v>
      </c>
      <c r="J95">
        <v>743</v>
      </c>
      <c r="K95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287.5</v>
      </c>
      <c r="S95" s="2">
        <v>0</v>
      </c>
      <c r="T95" s="2">
        <v>0</v>
      </c>
      <c r="U95" s="2">
        <v>287.5</v>
      </c>
      <c r="V95" t="s">
        <v>55</v>
      </c>
    </row>
    <row r="96" spans="1:22" x14ac:dyDescent="0.25">
      <c r="A96" t="s">
        <v>7944</v>
      </c>
      <c r="B96" s="13">
        <v>45303</v>
      </c>
      <c r="C96" t="s">
        <v>1</v>
      </c>
      <c r="D96" t="s">
        <v>9047</v>
      </c>
      <c r="E96" t="s">
        <v>9330</v>
      </c>
      <c r="F96" t="s">
        <v>9331</v>
      </c>
      <c r="G96">
        <v>742</v>
      </c>
      <c r="H96">
        <v>742</v>
      </c>
      <c r="I96">
        <v>742</v>
      </c>
      <c r="J96">
        <v>742</v>
      </c>
      <c r="K96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266.5</v>
      </c>
      <c r="S96" s="2">
        <v>0</v>
      </c>
      <c r="T96" s="2">
        <v>0</v>
      </c>
      <c r="U96" s="2">
        <v>266.5</v>
      </c>
      <c r="V96" t="s">
        <v>55</v>
      </c>
    </row>
    <row r="97" spans="1:22" x14ac:dyDescent="0.25">
      <c r="A97" t="s">
        <v>7944</v>
      </c>
      <c r="B97" s="13">
        <v>45303</v>
      </c>
      <c r="C97" t="s">
        <v>1</v>
      </c>
      <c r="D97" t="s">
        <v>9047</v>
      </c>
      <c r="E97" t="s">
        <v>9330</v>
      </c>
      <c r="F97" t="s">
        <v>9331</v>
      </c>
      <c r="G97">
        <v>741</v>
      </c>
      <c r="H97">
        <v>741</v>
      </c>
      <c r="I97">
        <v>741</v>
      </c>
      <c r="J97">
        <v>741</v>
      </c>
      <c r="K97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250</v>
      </c>
      <c r="S97" s="2">
        <v>0</v>
      </c>
      <c r="T97" s="2">
        <v>0</v>
      </c>
      <c r="U97" s="2">
        <v>250</v>
      </c>
      <c r="V97" t="s">
        <v>55</v>
      </c>
    </row>
    <row r="98" spans="1:22" hidden="1" x14ac:dyDescent="0.25">
      <c r="A98" t="s">
        <v>7944</v>
      </c>
      <c r="B98" s="13">
        <v>45302</v>
      </c>
      <c r="C98" t="s">
        <v>1</v>
      </c>
      <c r="D98" t="s">
        <v>9047</v>
      </c>
      <c r="E98" t="s">
        <v>9330</v>
      </c>
      <c r="F98" t="s">
        <v>9331</v>
      </c>
      <c r="G98">
        <v>740</v>
      </c>
      <c r="H98">
        <v>740</v>
      </c>
      <c r="I98">
        <v>740</v>
      </c>
      <c r="J98">
        <v>740</v>
      </c>
      <c r="K98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t="s">
        <v>55</v>
      </c>
    </row>
    <row r="99" spans="1:22" hidden="1" x14ac:dyDescent="0.25">
      <c r="A99" t="s">
        <v>7944</v>
      </c>
      <c r="B99" s="13">
        <v>45302</v>
      </c>
      <c r="C99" t="s">
        <v>1</v>
      </c>
      <c r="D99" t="s">
        <v>9047</v>
      </c>
      <c r="E99" t="s">
        <v>9330</v>
      </c>
      <c r="F99" t="s">
        <v>9331</v>
      </c>
      <c r="G99">
        <v>739</v>
      </c>
      <c r="H99">
        <v>739</v>
      </c>
      <c r="I99">
        <v>739</v>
      </c>
      <c r="J99">
        <v>739</v>
      </c>
      <c r="K99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t="s">
        <v>55</v>
      </c>
    </row>
    <row r="100" spans="1:22" x14ac:dyDescent="0.25">
      <c r="A100" t="s">
        <v>7944</v>
      </c>
      <c r="B100" s="13">
        <v>45302</v>
      </c>
      <c r="C100" t="s">
        <v>1</v>
      </c>
      <c r="D100" t="s">
        <v>9047</v>
      </c>
      <c r="E100" t="s">
        <v>9330</v>
      </c>
      <c r="F100" t="s">
        <v>9331</v>
      </c>
      <c r="G100">
        <v>738</v>
      </c>
      <c r="H100">
        <v>738</v>
      </c>
      <c r="I100">
        <v>738</v>
      </c>
      <c r="J100">
        <v>738</v>
      </c>
      <c r="K100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275</v>
      </c>
      <c r="S100" s="2">
        <v>0</v>
      </c>
      <c r="T100" s="2">
        <v>0</v>
      </c>
      <c r="U100" s="2">
        <v>275</v>
      </c>
      <c r="V100" t="s">
        <v>55</v>
      </c>
    </row>
    <row r="101" spans="1:22" x14ac:dyDescent="0.25">
      <c r="A101" t="s">
        <v>7944</v>
      </c>
      <c r="B101" s="13">
        <v>45302</v>
      </c>
      <c r="C101" t="s">
        <v>1</v>
      </c>
      <c r="D101" t="s">
        <v>9047</v>
      </c>
      <c r="E101" t="s">
        <v>9330</v>
      </c>
      <c r="F101" t="s">
        <v>9331</v>
      </c>
      <c r="G101">
        <v>737</v>
      </c>
      <c r="H101">
        <v>737</v>
      </c>
      <c r="I101">
        <v>737</v>
      </c>
      <c r="J101">
        <v>737</v>
      </c>
      <c r="K101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250</v>
      </c>
      <c r="S101" s="2">
        <v>0</v>
      </c>
      <c r="T101" s="2">
        <v>0</v>
      </c>
      <c r="U101" s="2">
        <v>250</v>
      </c>
      <c r="V101" t="s">
        <v>55</v>
      </c>
    </row>
    <row r="102" spans="1:22" x14ac:dyDescent="0.25">
      <c r="A102" t="s">
        <v>7944</v>
      </c>
      <c r="B102" s="13">
        <v>45301</v>
      </c>
      <c r="C102" t="s">
        <v>1</v>
      </c>
      <c r="D102" t="s">
        <v>9047</v>
      </c>
      <c r="E102" t="s">
        <v>9330</v>
      </c>
      <c r="F102" t="s">
        <v>9331</v>
      </c>
      <c r="G102">
        <v>736</v>
      </c>
      <c r="H102">
        <v>736</v>
      </c>
      <c r="I102">
        <v>736</v>
      </c>
      <c r="J102">
        <v>736</v>
      </c>
      <c r="K10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939.29</v>
      </c>
      <c r="S102" s="2">
        <v>0</v>
      </c>
      <c r="T102" s="2">
        <v>0</v>
      </c>
      <c r="U102" s="2">
        <v>939.29</v>
      </c>
      <c r="V102" t="s">
        <v>55</v>
      </c>
    </row>
    <row r="103" spans="1:22" x14ac:dyDescent="0.25">
      <c r="A103" t="s">
        <v>7944</v>
      </c>
      <c r="B103" s="13">
        <v>45300</v>
      </c>
      <c r="C103" t="s">
        <v>1</v>
      </c>
      <c r="D103" t="s">
        <v>9047</v>
      </c>
      <c r="E103" t="s">
        <v>9330</v>
      </c>
      <c r="F103" t="s">
        <v>9331</v>
      </c>
      <c r="G103">
        <v>735</v>
      </c>
      <c r="H103">
        <v>735</v>
      </c>
      <c r="I103">
        <v>735</v>
      </c>
      <c r="J103">
        <v>735</v>
      </c>
      <c r="K103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412.5</v>
      </c>
      <c r="S103" s="2">
        <v>0</v>
      </c>
      <c r="T103" s="2">
        <v>0</v>
      </c>
      <c r="U103" s="2">
        <v>412.5</v>
      </c>
      <c r="V103" t="s">
        <v>55</v>
      </c>
    </row>
    <row r="104" spans="1:22" x14ac:dyDescent="0.25">
      <c r="A104" t="s">
        <v>7944</v>
      </c>
      <c r="B104" s="13">
        <v>45300</v>
      </c>
      <c r="C104" t="s">
        <v>1</v>
      </c>
      <c r="D104" t="s">
        <v>9047</v>
      </c>
      <c r="E104" t="s">
        <v>9330</v>
      </c>
      <c r="F104" t="s">
        <v>9331</v>
      </c>
      <c r="G104">
        <v>734</v>
      </c>
      <c r="H104">
        <v>734</v>
      </c>
      <c r="I104">
        <v>734</v>
      </c>
      <c r="J104">
        <v>734</v>
      </c>
      <c r="K104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150</v>
      </c>
      <c r="S104" s="2">
        <v>0</v>
      </c>
      <c r="T104" s="2">
        <v>0</v>
      </c>
      <c r="U104" s="2">
        <v>150</v>
      </c>
      <c r="V104" t="s">
        <v>55</v>
      </c>
    </row>
    <row r="105" spans="1:22" x14ac:dyDescent="0.25">
      <c r="A105" t="s">
        <v>7944</v>
      </c>
      <c r="B105" s="13">
        <v>45299</v>
      </c>
      <c r="C105" t="s">
        <v>1</v>
      </c>
      <c r="D105" t="s">
        <v>9047</v>
      </c>
      <c r="E105" t="s">
        <v>9330</v>
      </c>
      <c r="F105" t="s">
        <v>9331</v>
      </c>
      <c r="G105">
        <v>733</v>
      </c>
      <c r="H105">
        <v>733</v>
      </c>
      <c r="I105">
        <v>733</v>
      </c>
      <c r="J105">
        <v>733</v>
      </c>
      <c r="K105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125</v>
      </c>
      <c r="S105" s="2">
        <v>0</v>
      </c>
      <c r="T105" s="2">
        <v>0</v>
      </c>
      <c r="U105" s="2">
        <v>125</v>
      </c>
      <c r="V105" t="s">
        <v>55</v>
      </c>
    </row>
    <row r="106" spans="1:22" x14ac:dyDescent="0.25">
      <c r="A106" t="s">
        <v>7944</v>
      </c>
      <c r="B106" s="13">
        <v>45299</v>
      </c>
      <c r="C106" t="s">
        <v>1</v>
      </c>
      <c r="D106" t="s">
        <v>9047</v>
      </c>
      <c r="E106" t="s">
        <v>9330</v>
      </c>
      <c r="F106" t="s">
        <v>9331</v>
      </c>
      <c r="G106">
        <v>732</v>
      </c>
      <c r="H106">
        <v>732</v>
      </c>
      <c r="I106">
        <v>732</v>
      </c>
      <c r="J106">
        <v>732</v>
      </c>
      <c r="K106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800</v>
      </c>
      <c r="S106" s="2">
        <v>0</v>
      </c>
      <c r="T106" s="2">
        <v>0</v>
      </c>
      <c r="U106" s="2">
        <v>800</v>
      </c>
      <c r="V106" t="s">
        <v>55</v>
      </c>
    </row>
    <row r="107" spans="1:22" hidden="1" x14ac:dyDescent="0.25">
      <c r="A107" t="s">
        <v>7944</v>
      </c>
      <c r="B107" s="13">
        <v>45299</v>
      </c>
      <c r="C107" t="s">
        <v>1</v>
      </c>
      <c r="D107" t="s">
        <v>9047</v>
      </c>
      <c r="E107" t="s">
        <v>9330</v>
      </c>
      <c r="F107" t="s">
        <v>9331</v>
      </c>
      <c r="G107">
        <v>731</v>
      </c>
      <c r="H107">
        <v>731</v>
      </c>
      <c r="I107">
        <v>731</v>
      </c>
      <c r="J107">
        <v>731</v>
      </c>
      <c r="K107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t="s">
        <v>55</v>
      </c>
    </row>
    <row r="108" spans="1:22" x14ac:dyDescent="0.25">
      <c r="A108" t="s">
        <v>7944</v>
      </c>
      <c r="B108" s="13">
        <v>45299</v>
      </c>
      <c r="C108" t="s">
        <v>1</v>
      </c>
      <c r="D108" t="s">
        <v>9047</v>
      </c>
      <c r="E108" t="s">
        <v>9330</v>
      </c>
      <c r="F108" t="s">
        <v>9331</v>
      </c>
      <c r="G108">
        <v>730</v>
      </c>
      <c r="H108">
        <v>730</v>
      </c>
      <c r="I108">
        <v>730</v>
      </c>
      <c r="J108">
        <v>730</v>
      </c>
      <c r="K108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80</v>
      </c>
      <c r="S108" s="2">
        <v>0</v>
      </c>
      <c r="T108" s="2">
        <v>0</v>
      </c>
      <c r="U108" s="2">
        <v>80</v>
      </c>
      <c r="V108" t="s">
        <v>55</v>
      </c>
    </row>
    <row r="109" spans="1:22" x14ac:dyDescent="0.25">
      <c r="A109" t="s">
        <v>7944</v>
      </c>
      <c r="B109" s="13">
        <v>45299</v>
      </c>
      <c r="C109" t="s">
        <v>1</v>
      </c>
      <c r="D109" t="s">
        <v>9047</v>
      </c>
      <c r="E109" t="s">
        <v>9330</v>
      </c>
      <c r="F109" t="s">
        <v>9331</v>
      </c>
      <c r="G109">
        <v>729</v>
      </c>
      <c r="H109">
        <v>729</v>
      </c>
      <c r="I109">
        <v>729</v>
      </c>
      <c r="J109">
        <v>729</v>
      </c>
      <c r="K109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50</v>
      </c>
      <c r="S109" s="2">
        <v>0</v>
      </c>
      <c r="T109" s="2">
        <v>0</v>
      </c>
      <c r="U109" s="2">
        <v>50</v>
      </c>
      <c r="V109" t="s">
        <v>55</v>
      </c>
    </row>
    <row r="110" spans="1:22" x14ac:dyDescent="0.25">
      <c r="A110" t="s">
        <v>7944</v>
      </c>
      <c r="B110" s="13">
        <v>45297</v>
      </c>
      <c r="C110" t="s">
        <v>1</v>
      </c>
      <c r="D110" t="s">
        <v>9047</v>
      </c>
      <c r="E110" t="s">
        <v>9330</v>
      </c>
      <c r="F110" t="s">
        <v>9331</v>
      </c>
      <c r="G110">
        <v>728</v>
      </c>
      <c r="H110">
        <v>728</v>
      </c>
      <c r="I110">
        <v>728</v>
      </c>
      <c r="J110">
        <v>728</v>
      </c>
      <c r="K110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412.5</v>
      </c>
      <c r="S110" s="2">
        <v>0</v>
      </c>
      <c r="T110" s="2">
        <v>0</v>
      </c>
      <c r="U110" s="2">
        <v>412.5</v>
      </c>
      <c r="V110" t="s">
        <v>55</v>
      </c>
    </row>
    <row r="111" spans="1:22" x14ac:dyDescent="0.25">
      <c r="A111" t="s">
        <v>7944</v>
      </c>
      <c r="B111" s="13">
        <v>45296</v>
      </c>
      <c r="C111" t="s">
        <v>1</v>
      </c>
      <c r="D111" t="s">
        <v>9047</v>
      </c>
      <c r="E111" t="s">
        <v>9330</v>
      </c>
      <c r="F111" t="s">
        <v>9331</v>
      </c>
      <c r="G111">
        <v>727</v>
      </c>
      <c r="H111">
        <v>727</v>
      </c>
      <c r="I111">
        <v>727</v>
      </c>
      <c r="J111">
        <v>727</v>
      </c>
      <c r="K111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889.02</v>
      </c>
      <c r="S111" s="2">
        <v>0</v>
      </c>
      <c r="T111" s="2">
        <v>0</v>
      </c>
      <c r="U111" s="2">
        <v>889.02</v>
      </c>
      <c r="V111" t="s">
        <v>55</v>
      </c>
    </row>
    <row r="112" spans="1:22" x14ac:dyDescent="0.25">
      <c r="A112" t="s">
        <v>7944</v>
      </c>
      <c r="B112" s="13">
        <v>45296</v>
      </c>
      <c r="C112" t="s">
        <v>1</v>
      </c>
      <c r="D112" t="s">
        <v>9047</v>
      </c>
      <c r="E112" t="s">
        <v>9330</v>
      </c>
      <c r="F112" t="s">
        <v>9331</v>
      </c>
      <c r="G112">
        <v>726</v>
      </c>
      <c r="H112">
        <v>726</v>
      </c>
      <c r="I112">
        <v>726</v>
      </c>
      <c r="J112">
        <v>726</v>
      </c>
      <c r="K11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440</v>
      </c>
      <c r="S112" s="2">
        <v>0</v>
      </c>
      <c r="T112" s="2">
        <v>0</v>
      </c>
      <c r="U112" s="2">
        <v>440</v>
      </c>
      <c r="V112" t="s">
        <v>55</v>
      </c>
    </row>
    <row r="113" spans="1:22" x14ac:dyDescent="0.25">
      <c r="A113" t="s">
        <v>7944</v>
      </c>
      <c r="B113" s="13">
        <v>45295</v>
      </c>
      <c r="C113" t="s">
        <v>1</v>
      </c>
      <c r="D113" t="s">
        <v>9047</v>
      </c>
      <c r="E113" t="s">
        <v>9330</v>
      </c>
      <c r="F113" t="s">
        <v>9331</v>
      </c>
      <c r="G113">
        <v>725</v>
      </c>
      <c r="H113">
        <v>725</v>
      </c>
      <c r="I113">
        <v>725</v>
      </c>
      <c r="J113">
        <v>725</v>
      </c>
      <c r="K113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550</v>
      </c>
      <c r="S113" s="2">
        <v>0</v>
      </c>
      <c r="T113" s="2">
        <v>0</v>
      </c>
      <c r="U113" s="2">
        <v>550</v>
      </c>
      <c r="V113" t="s">
        <v>55</v>
      </c>
    </row>
    <row r="114" spans="1:22" x14ac:dyDescent="0.25">
      <c r="A114" t="s">
        <v>7944</v>
      </c>
      <c r="B114" s="13">
        <v>45295</v>
      </c>
      <c r="C114" t="s">
        <v>1</v>
      </c>
      <c r="D114" t="s">
        <v>9047</v>
      </c>
      <c r="E114" t="s">
        <v>9330</v>
      </c>
      <c r="F114" t="s">
        <v>9331</v>
      </c>
      <c r="G114">
        <v>724</v>
      </c>
      <c r="H114">
        <v>724</v>
      </c>
      <c r="I114">
        <v>724</v>
      </c>
      <c r="J114">
        <v>724</v>
      </c>
      <c r="K114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250</v>
      </c>
      <c r="S114" s="2">
        <v>0</v>
      </c>
      <c r="T114" s="2">
        <v>0</v>
      </c>
      <c r="U114" s="2">
        <v>250</v>
      </c>
      <c r="V114" t="s">
        <v>55</v>
      </c>
    </row>
    <row r="115" spans="1:22" x14ac:dyDescent="0.25">
      <c r="A115" t="s">
        <v>7944</v>
      </c>
      <c r="B115" s="13">
        <v>45294</v>
      </c>
      <c r="C115" t="s">
        <v>1</v>
      </c>
      <c r="D115" t="s">
        <v>9047</v>
      </c>
      <c r="E115" t="s">
        <v>9330</v>
      </c>
      <c r="F115" t="s">
        <v>9331</v>
      </c>
      <c r="G115">
        <v>723</v>
      </c>
      <c r="H115">
        <v>723</v>
      </c>
      <c r="I115">
        <v>723</v>
      </c>
      <c r="J115">
        <v>723</v>
      </c>
      <c r="K115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400</v>
      </c>
      <c r="S115" s="2">
        <v>0</v>
      </c>
      <c r="T115" s="2">
        <v>0</v>
      </c>
      <c r="U115" s="2">
        <v>400</v>
      </c>
      <c r="V115" t="s">
        <v>55</v>
      </c>
    </row>
    <row r="116" spans="1:22" x14ac:dyDescent="0.25">
      <c r="A116" t="s">
        <v>7944</v>
      </c>
      <c r="B116" t="s">
        <v>9385</v>
      </c>
      <c r="C116" t="s">
        <v>1</v>
      </c>
      <c r="D116" t="s">
        <v>9047</v>
      </c>
      <c r="E116" t="s">
        <v>9330</v>
      </c>
      <c r="F116" t="s">
        <v>9331</v>
      </c>
      <c r="G116">
        <v>722</v>
      </c>
      <c r="H116">
        <v>722</v>
      </c>
      <c r="I116">
        <v>722</v>
      </c>
      <c r="J116">
        <v>722</v>
      </c>
      <c r="K116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975</v>
      </c>
      <c r="S116" s="2">
        <v>0</v>
      </c>
      <c r="T116" s="2">
        <v>0</v>
      </c>
      <c r="U116" s="2">
        <v>975</v>
      </c>
      <c r="V116" t="s">
        <v>55</v>
      </c>
    </row>
    <row r="117" spans="1:22" x14ac:dyDescent="0.25">
      <c r="A117" t="s">
        <v>7944</v>
      </c>
      <c r="B117" t="s">
        <v>9385</v>
      </c>
      <c r="C117" t="s">
        <v>1</v>
      </c>
      <c r="D117" t="s">
        <v>9047</v>
      </c>
      <c r="E117" t="s">
        <v>9330</v>
      </c>
      <c r="F117" t="s">
        <v>9331</v>
      </c>
      <c r="G117">
        <v>721</v>
      </c>
      <c r="H117">
        <v>721</v>
      </c>
      <c r="I117">
        <v>721</v>
      </c>
      <c r="J117">
        <v>721</v>
      </c>
      <c r="K117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350</v>
      </c>
      <c r="S117" s="2">
        <v>0</v>
      </c>
      <c r="T117" s="2">
        <v>0</v>
      </c>
      <c r="U117" s="2">
        <v>350</v>
      </c>
      <c r="V117" t="s">
        <v>55</v>
      </c>
    </row>
    <row r="118" spans="1:22" x14ac:dyDescent="0.25">
      <c r="A118" t="s">
        <v>7944</v>
      </c>
      <c r="B118" t="s">
        <v>9385</v>
      </c>
      <c r="C118" t="s">
        <v>1</v>
      </c>
      <c r="D118" t="s">
        <v>9047</v>
      </c>
      <c r="E118" t="s">
        <v>9330</v>
      </c>
      <c r="F118" t="s">
        <v>9331</v>
      </c>
      <c r="G118">
        <v>720</v>
      </c>
      <c r="H118">
        <v>720</v>
      </c>
      <c r="I118">
        <v>720</v>
      </c>
      <c r="J118">
        <v>720</v>
      </c>
      <c r="K118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350</v>
      </c>
      <c r="S118" s="2">
        <v>0</v>
      </c>
      <c r="T118" s="2">
        <v>0</v>
      </c>
      <c r="U118" s="2">
        <v>350</v>
      </c>
      <c r="V118" t="s">
        <v>55</v>
      </c>
    </row>
    <row r="119" spans="1:22" ht="15.75" thickBot="1" x14ac:dyDescent="0.3">
      <c r="A119" t="s">
        <v>7944</v>
      </c>
      <c r="B119" t="s">
        <v>9385</v>
      </c>
      <c r="C119" t="s">
        <v>1</v>
      </c>
      <c r="D119" t="s">
        <v>9047</v>
      </c>
      <c r="E119" t="s">
        <v>9330</v>
      </c>
      <c r="F119" t="s">
        <v>9331</v>
      </c>
      <c r="G119">
        <v>719</v>
      </c>
      <c r="H119">
        <v>719</v>
      </c>
      <c r="I119">
        <v>719</v>
      </c>
      <c r="J119">
        <v>719</v>
      </c>
      <c r="K119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275</v>
      </c>
      <c r="S119" s="2">
        <v>0</v>
      </c>
      <c r="T119" s="2">
        <v>0</v>
      </c>
      <c r="U119" s="2">
        <v>275</v>
      </c>
      <c r="V119" t="s">
        <v>55</v>
      </c>
    </row>
    <row r="120" spans="1:22" ht="15.75" hidden="1" thickBot="1" x14ac:dyDescent="0.3">
      <c r="A120" t="s">
        <v>8329</v>
      </c>
      <c r="B120" t="s">
        <v>9365</v>
      </c>
      <c r="C120" t="s">
        <v>1</v>
      </c>
      <c r="D120" t="s">
        <v>9047</v>
      </c>
      <c r="E120" t="s">
        <v>9330</v>
      </c>
      <c r="F120" t="s">
        <v>9331</v>
      </c>
      <c r="G120">
        <v>718</v>
      </c>
      <c r="H120">
        <v>718</v>
      </c>
      <c r="I120">
        <v>718</v>
      </c>
      <c r="J120">
        <v>718</v>
      </c>
      <c r="K120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650</v>
      </c>
      <c r="S120" s="2">
        <v>0</v>
      </c>
      <c r="T120" s="2">
        <v>0</v>
      </c>
      <c r="U120" s="2">
        <v>650</v>
      </c>
      <c r="V120" t="s">
        <v>55</v>
      </c>
    </row>
    <row r="121" spans="1:22" ht="15.75" hidden="1" thickBot="1" x14ac:dyDescent="0.3">
      <c r="A121" t="s">
        <v>8329</v>
      </c>
      <c r="B121" t="s">
        <v>9364</v>
      </c>
      <c r="C121" t="s">
        <v>1</v>
      </c>
      <c r="D121" t="s">
        <v>9047</v>
      </c>
      <c r="E121" t="s">
        <v>9330</v>
      </c>
      <c r="F121" t="s">
        <v>9331</v>
      </c>
      <c r="G121">
        <v>717</v>
      </c>
      <c r="H121">
        <v>717</v>
      </c>
      <c r="I121">
        <v>717</v>
      </c>
      <c r="J121">
        <v>717</v>
      </c>
      <c r="K121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495</v>
      </c>
      <c r="S121" s="2">
        <v>0</v>
      </c>
      <c r="T121" s="2">
        <v>0</v>
      </c>
      <c r="U121" s="2">
        <v>495</v>
      </c>
      <c r="V121" t="s">
        <v>55</v>
      </c>
    </row>
    <row r="122" spans="1:22" ht="15.75" hidden="1" thickBot="1" x14ac:dyDescent="0.3">
      <c r="A122" t="s">
        <v>8329</v>
      </c>
      <c r="B122" t="s">
        <v>9363</v>
      </c>
      <c r="C122" t="s">
        <v>1</v>
      </c>
      <c r="D122" t="s">
        <v>9047</v>
      </c>
      <c r="E122" t="s">
        <v>9330</v>
      </c>
      <c r="F122" t="s">
        <v>9331</v>
      </c>
      <c r="G122">
        <v>716</v>
      </c>
      <c r="H122">
        <v>716</v>
      </c>
      <c r="I122">
        <v>716</v>
      </c>
      <c r="J122">
        <v>716</v>
      </c>
      <c r="K12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254.57</v>
      </c>
      <c r="S122" s="2">
        <v>0</v>
      </c>
      <c r="T122" s="2">
        <v>0</v>
      </c>
      <c r="U122" s="2">
        <v>254.57</v>
      </c>
      <c r="V122" t="s">
        <v>55</v>
      </c>
    </row>
    <row r="123" spans="1:22" ht="15.75" hidden="1" thickBot="1" x14ac:dyDescent="0.3">
      <c r="A123" t="s">
        <v>8329</v>
      </c>
      <c r="B123" t="s">
        <v>9363</v>
      </c>
      <c r="C123" t="s">
        <v>1</v>
      </c>
      <c r="D123" t="s">
        <v>9047</v>
      </c>
      <c r="E123" t="s">
        <v>9330</v>
      </c>
      <c r="F123" t="s">
        <v>9331</v>
      </c>
      <c r="G123">
        <v>715</v>
      </c>
      <c r="H123">
        <v>715</v>
      </c>
      <c r="I123">
        <v>715</v>
      </c>
      <c r="J123">
        <v>715</v>
      </c>
      <c r="K123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1320</v>
      </c>
      <c r="S123" s="2">
        <v>0</v>
      </c>
      <c r="T123" s="2">
        <v>0</v>
      </c>
      <c r="U123" s="2">
        <v>1320</v>
      </c>
      <c r="V123" t="s">
        <v>55</v>
      </c>
    </row>
    <row r="124" spans="1:22" ht="15.75" hidden="1" thickBot="1" x14ac:dyDescent="0.3">
      <c r="A124" t="s">
        <v>8329</v>
      </c>
      <c r="B124" t="s">
        <v>9363</v>
      </c>
      <c r="C124" t="s">
        <v>1</v>
      </c>
      <c r="D124" t="s">
        <v>9047</v>
      </c>
      <c r="E124" t="s">
        <v>9330</v>
      </c>
      <c r="F124" t="s">
        <v>9331</v>
      </c>
      <c r="G124">
        <v>714</v>
      </c>
      <c r="H124">
        <v>714</v>
      </c>
      <c r="I124">
        <v>714</v>
      </c>
      <c r="J124">
        <v>714</v>
      </c>
      <c r="K124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700</v>
      </c>
      <c r="S124" s="2">
        <v>0</v>
      </c>
      <c r="T124" s="2">
        <v>0</v>
      </c>
      <c r="U124" s="2">
        <v>700</v>
      </c>
      <c r="V124" t="s">
        <v>55</v>
      </c>
    </row>
    <row r="125" spans="1:22" ht="15.75" hidden="1" thickBot="1" x14ac:dyDescent="0.3">
      <c r="A125" t="s">
        <v>8329</v>
      </c>
      <c r="B125" t="s">
        <v>9363</v>
      </c>
      <c r="C125" t="s">
        <v>1</v>
      </c>
      <c r="D125" t="s">
        <v>9047</v>
      </c>
      <c r="E125" t="s">
        <v>9330</v>
      </c>
      <c r="F125" t="s">
        <v>9331</v>
      </c>
      <c r="G125">
        <v>713</v>
      </c>
      <c r="H125">
        <v>713</v>
      </c>
      <c r="I125">
        <v>713</v>
      </c>
      <c r="J125">
        <v>713</v>
      </c>
      <c r="K125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467.15</v>
      </c>
      <c r="S125" s="2">
        <v>0</v>
      </c>
      <c r="T125" s="2">
        <v>0</v>
      </c>
      <c r="U125" s="2">
        <v>467.15</v>
      </c>
      <c r="V125" t="s">
        <v>55</v>
      </c>
    </row>
    <row r="126" spans="1:22" ht="15.75" hidden="1" thickBot="1" x14ac:dyDescent="0.3">
      <c r="A126" t="s">
        <v>8329</v>
      </c>
      <c r="B126" t="s">
        <v>9363</v>
      </c>
      <c r="C126" t="s">
        <v>1</v>
      </c>
      <c r="D126" t="s">
        <v>9047</v>
      </c>
      <c r="E126" t="s">
        <v>9330</v>
      </c>
      <c r="F126" t="s">
        <v>9331</v>
      </c>
      <c r="G126">
        <v>712</v>
      </c>
      <c r="H126">
        <v>712</v>
      </c>
      <c r="I126">
        <v>712</v>
      </c>
      <c r="J126">
        <v>712</v>
      </c>
      <c r="K126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892.5</v>
      </c>
      <c r="S126" s="2">
        <v>0</v>
      </c>
      <c r="T126" s="2">
        <v>0</v>
      </c>
      <c r="U126" s="2">
        <v>892.5</v>
      </c>
      <c r="V126" t="s">
        <v>55</v>
      </c>
    </row>
    <row r="127" spans="1:22" ht="15.75" hidden="1" thickBot="1" x14ac:dyDescent="0.3">
      <c r="A127" t="s">
        <v>8329</v>
      </c>
      <c r="B127" t="s">
        <v>9363</v>
      </c>
      <c r="C127" t="s">
        <v>1</v>
      </c>
      <c r="D127" t="s">
        <v>9047</v>
      </c>
      <c r="E127" t="s">
        <v>9330</v>
      </c>
      <c r="F127" t="s">
        <v>9331</v>
      </c>
      <c r="G127">
        <v>711</v>
      </c>
      <c r="H127">
        <v>711</v>
      </c>
      <c r="I127">
        <v>711</v>
      </c>
      <c r="J127">
        <v>711</v>
      </c>
      <c r="K127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792.35</v>
      </c>
      <c r="S127" s="2">
        <v>0</v>
      </c>
      <c r="T127" s="2">
        <v>0</v>
      </c>
      <c r="U127" s="2">
        <v>792.35</v>
      </c>
      <c r="V127" t="s">
        <v>55</v>
      </c>
    </row>
    <row r="128" spans="1:22" ht="15.75" hidden="1" thickBot="1" x14ac:dyDescent="0.3">
      <c r="A128" t="s">
        <v>8329</v>
      </c>
      <c r="B128" t="s">
        <v>9362</v>
      </c>
      <c r="C128" t="s">
        <v>1</v>
      </c>
      <c r="D128" t="s">
        <v>9047</v>
      </c>
      <c r="E128" t="s">
        <v>9330</v>
      </c>
      <c r="F128" t="s">
        <v>9331</v>
      </c>
      <c r="G128">
        <v>710</v>
      </c>
      <c r="H128">
        <v>710</v>
      </c>
      <c r="I128">
        <v>710</v>
      </c>
      <c r="J128">
        <v>710</v>
      </c>
      <c r="K128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650</v>
      </c>
      <c r="S128" s="2">
        <v>0</v>
      </c>
      <c r="T128" s="2">
        <v>0</v>
      </c>
      <c r="U128" s="2">
        <v>650</v>
      </c>
      <c r="V128" t="s">
        <v>55</v>
      </c>
    </row>
    <row r="129" spans="1:22" ht="15.75" hidden="1" thickBot="1" x14ac:dyDescent="0.3">
      <c r="A129" t="s">
        <v>8329</v>
      </c>
      <c r="B129" t="s">
        <v>9362</v>
      </c>
      <c r="C129" t="s">
        <v>1</v>
      </c>
      <c r="D129" t="s">
        <v>9047</v>
      </c>
      <c r="E129" t="s">
        <v>9330</v>
      </c>
      <c r="F129" t="s">
        <v>9331</v>
      </c>
      <c r="G129">
        <v>200</v>
      </c>
      <c r="H129">
        <v>200</v>
      </c>
      <c r="I129">
        <v>200</v>
      </c>
      <c r="J129">
        <v>200</v>
      </c>
      <c r="K129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200</v>
      </c>
      <c r="S129" s="2">
        <v>0</v>
      </c>
      <c r="T129" s="2">
        <v>0</v>
      </c>
      <c r="U129" s="2">
        <v>200</v>
      </c>
      <c r="V129" t="s">
        <v>55</v>
      </c>
    </row>
    <row r="130" spans="1:22" ht="15.75" hidden="1" thickBot="1" x14ac:dyDescent="0.3">
      <c r="A130" t="s">
        <v>8329</v>
      </c>
      <c r="B130" t="s">
        <v>9361</v>
      </c>
      <c r="C130" t="s">
        <v>1</v>
      </c>
      <c r="D130" t="s">
        <v>9047</v>
      </c>
      <c r="E130" t="s">
        <v>9330</v>
      </c>
      <c r="F130" t="s">
        <v>9331</v>
      </c>
      <c r="G130">
        <v>708</v>
      </c>
      <c r="H130">
        <v>708</v>
      </c>
      <c r="I130">
        <v>708</v>
      </c>
      <c r="J130">
        <v>708</v>
      </c>
      <c r="K130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875</v>
      </c>
      <c r="S130" s="2">
        <v>0</v>
      </c>
      <c r="T130" s="2">
        <v>0</v>
      </c>
      <c r="U130" s="2">
        <v>875</v>
      </c>
      <c r="V130" t="s">
        <v>55</v>
      </c>
    </row>
    <row r="131" spans="1:22" ht="15.75" hidden="1" thickBot="1" x14ac:dyDescent="0.3">
      <c r="A131" t="s">
        <v>8329</v>
      </c>
      <c r="B131" t="s">
        <v>9361</v>
      </c>
      <c r="C131" t="s">
        <v>1</v>
      </c>
      <c r="D131" t="s">
        <v>9047</v>
      </c>
      <c r="E131" t="s">
        <v>9330</v>
      </c>
      <c r="F131" t="s">
        <v>9331</v>
      </c>
      <c r="G131">
        <v>707</v>
      </c>
      <c r="H131">
        <v>707</v>
      </c>
      <c r="I131">
        <v>707</v>
      </c>
      <c r="J131">
        <v>707</v>
      </c>
      <c r="K131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412.5</v>
      </c>
      <c r="S131" s="2">
        <v>0</v>
      </c>
      <c r="T131" s="2">
        <v>0</v>
      </c>
      <c r="U131" s="2">
        <v>412.5</v>
      </c>
      <c r="V131" t="s">
        <v>55</v>
      </c>
    </row>
    <row r="132" spans="1:22" ht="15.75" hidden="1" thickBot="1" x14ac:dyDescent="0.3">
      <c r="A132" t="s">
        <v>8329</v>
      </c>
      <c r="B132" t="s">
        <v>9361</v>
      </c>
      <c r="C132" t="s">
        <v>1</v>
      </c>
      <c r="D132" t="s">
        <v>9047</v>
      </c>
      <c r="E132" t="s">
        <v>9330</v>
      </c>
      <c r="F132" t="s">
        <v>9331</v>
      </c>
      <c r="G132">
        <v>706</v>
      </c>
      <c r="H132">
        <v>706</v>
      </c>
      <c r="I132">
        <v>706</v>
      </c>
      <c r="J132">
        <v>706</v>
      </c>
      <c r="K13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100</v>
      </c>
      <c r="S132" s="2">
        <v>0</v>
      </c>
      <c r="T132" s="2">
        <v>0</v>
      </c>
      <c r="U132" s="2">
        <v>100</v>
      </c>
      <c r="V132" t="s">
        <v>55</v>
      </c>
    </row>
    <row r="133" spans="1:22" ht="15.75" hidden="1" thickBot="1" x14ac:dyDescent="0.3">
      <c r="A133" t="s">
        <v>8329</v>
      </c>
      <c r="B133" t="s">
        <v>9361</v>
      </c>
      <c r="C133" t="s">
        <v>1</v>
      </c>
      <c r="D133" t="s">
        <v>9047</v>
      </c>
      <c r="E133" t="s">
        <v>9330</v>
      </c>
      <c r="F133" t="s">
        <v>9331</v>
      </c>
      <c r="G133">
        <v>705</v>
      </c>
      <c r="H133">
        <v>705</v>
      </c>
      <c r="I133">
        <v>705</v>
      </c>
      <c r="J133">
        <v>705</v>
      </c>
      <c r="K133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1028.55</v>
      </c>
      <c r="S133" s="2">
        <v>0</v>
      </c>
      <c r="T133" s="2">
        <v>0</v>
      </c>
      <c r="U133" s="2">
        <v>1028.55</v>
      </c>
      <c r="V133" t="s">
        <v>55</v>
      </c>
    </row>
    <row r="134" spans="1:22" ht="15.75" hidden="1" thickBot="1" x14ac:dyDescent="0.3">
      <c r="A134" t="s">
        <v>8329</v>
      </c>
      <c r="B134" t="s">
        <v>9361</v>
      </c>
      <c r="C134" t="s">
        <v>1</v>
      </c>
      <c r="D134" t="s">
        <v>9047</v>
      </c>
      <c r="E134" t="s">
        <v>9330</v>
      </c>
      <c r="F134" t="s">
        <v>9331</v>
      </c>
      <c r="G134">
        <v>704</v>
      </c>
      <c r="H134">
        <v>704</v>
      </c>
      <c r="I134">
        <v>704</v>
      </c>
      <c r="J134">
        <v>704</v>
      </c>
      <c r="K134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1045</v>
      </c>
      <c r="S134" s="2">
        <v>0</v>
      </c>
      <c r="T134" s="2">
        <v>0</v>
      </c>
      <c r="U134" s="2">
        <v>1045</v>
      </c>
      <c r="V134" t="s">
        <v>55</v>
      </c>
    </row>
    <row r="135" spans="1:22" ht="15.75" hidden="1" thickBot="1" x14ac:dyDescent="0.3">
      <c r="A135" t="s">
        <v>8329</v>
      </c>
      <c r="B135" t="s">
        <v>9361</v>
      </c>
      <c r="C135" t="s">
        <v>1</v>
      </c>
      <c r="D135" t="s">
        <v>9047</v>
      </c>
      <c r="E135" t="s">
        <v>9330</v>
      </c>
      <c r="F135" t="s">
        <v>9331</v>
      </c>
      <c r="G135">
        <v>703</v>
      </c>
      <c r="H135">
        <v>703</v>
      </c>
      <c r="I135">
        <v>703</v>
      </c>
      <c r="J135">
        <v>703</v>
      </c>
      <c r="K135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700</v>
      </c>
      <c r="S135" s="2">
        <v>0</v>
      </c>
      <c r="T135" s="2">
        <v>0</v>
      </c>
      <c r="U135" s="2">
        <v>700</v>
      </c>
      <c r="V135" t="s">
        <v>55</v>
      </c>
    </row>
    <row r="136" spans="1:22" ht="15.75" hidden="1" thickBot="1" x14ac:dyDescent="0.3">
      <c r="A136" t="s">
        <v>8329</v>
      </c>
      <c r="B136" t="s">
        <v>9360</v>
      </c>
      <c r="C136" t="s">
        <v>1</v>
      </c>
      <c r="D136" t="s">
        <v>9047</v>
      </c>
      <c r="E136" t="s">
        <v>9330</v>
      </c>
      <c r="F136" t="s">
        <v>9331</v>
      </c>
      <c r="G136">
        <v>702</v>
      </c>
      <c r="H136">
        <v>702</v>
      </c>
      <c r="I136">
        <v>702</v>
      </c>
      <c r="J136">
        <v>702</v>
      </c>
      <c r="K136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50</v>
      </c>
      <c r="S136" s="2">
        <v>0</v>
      </c>
      <c r="T136" s="2">
        <v>0</v>
      </c>
      <c r="U136" s="2">
        <v>50</v>
      </c>
      <c r="V136" t="s">
        <v>55</v>
      </c>
    </row>
    <row r="137" spans="1:22" ht="15.75" hidden="1" thickBot="1" x14ac:dyDescent="0.3">
      <c r="A137" t="s">
        <v>8329</v>
      </c>
      <c r="B137" t="s">
        <v>9360</v>
      </c>
      <c r="C137" t="s">
        <v>1</v>
      </c>
      <c r="D137" t="s">
        <v>9047</v>
      </c>
      <c r="E137" t="s">
        <v>9330</v>
      </c>
      <c r="F137" t="s">
        <v>9331</v>
      </c>
      <c r="G137">
        <v>701</v>
      </c>
      <c r="H137">
        <v>701</v>
      </c>
      <c r="I137">
        <v>701</v>
      </c>
      <c r="J137">
        <v>701</v>
      </c>
      <c r="K137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660</v>
      </c>
      <c r="S137" s="2">
        <v>0</v>
      </c>
      <c r="T137" s="2">
        <v>0</v>
      </c>
      <c r="U137" s="2">
        <v>660</v>
      </c>
      <c r="V137" t="s">
        <v>55</v>
      </c>
    </row>
    <row r="138" spans="1:22" ht="15.75" hidden="1" thickBot="1" x14ac:dyDescent="0.3">
      <c r="A138" t="s">
        <v>8329</v>
      </c>
      <c r="B138" t="s">
        <v>9360</v>
      </c>
      <c r="C138" t="s">
        <v>1</v>
      </c>
      <c r="D138" t="s">
        <v>9047</v>
      </c>
      <c r="E138" t="s">
        <v>9330</v>
      </c>
      <c r="F138" t="s">
        <v>9331</v>
      </c>
      <c r="G138">
        <v>700</v>
      </c>
      <c r="H138">
        <v>700</v>
      </c>
      <c r="I138">
        <v>700</v>
      </c>
      <c r="J138">
        <v>700</v>
      </c>
      <c r="K138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1000</v>
      </c>
      <c r="S138" s="2">
        <v>0</v>
      </c>
      <c r="T138" s="2">
        <v>0</v>
      </c>
      <c r="U138" s="2">
        <v>1000</v>
      </c>
      <c r="V138" t="s">
        <v>55</v>
      </c>
    </row>
    <row r="139" spans="1:22" ht="15.75" hidden="1" thickBot="1" x14ac:dyDescent="0.3">
      <c r="A139" t="s">
        <v>8329</v>
      </c>
      <c r="B139" t="s">
        <v>9360</v>
      </c>
      <c r="C139" t="s">
        <v>1</v>
      </c>
      <c r="D139" t="s">
        <v>9047</v>
      </c>
      <c r="E139" t="s">
        <v>9330</v>
      </c>
      <c r="F139" t="s">
        <v>9331</v>
      </c>
      <c r="G139">
        <v>699</v>
      </c>
      <c r="H139">
        <v>699</v>
      </c>
      <c r="I139">
        <v>699</v>
      </c>
      <c r="J139">
        <v>699</v>
      </c>
      <c r="K139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366.2</v>
      </c>
      <c r="S139" s="2">
        <v>0</v>
      </c>
      <c r="T139" s="2">
        <v>0</v>
      </c>
      <c r="U139" s="2">
        <v>366.2</v>
      </c>
      <c r="V139" t="s">
        <v>55</v>
      </c>
    </row>
    <row r="140" spans="1:22" ht="15.75" hidden="1" thickBot="1" x14ac:dyDescent="0.3">
      <c r="A140" t="s">
        <v>8329</v>
      </c>
      <c r="B140" t="s">
        <v>9360</v>
      </c>
      <c r="C140" t="s">
        <v>1</v>
      </c>
      <c r="D140" t="s">
        <v>9047</v>
      </c>
      <c r="E140" t="s">
        <v>9330</v>
      </c>
      <c r="F140" t="s">
        <v>9331</v>
      </c>
      <c r="G140">
        <v>698</v>
      </c>
      <c r="H140">
        <v>698</v>
      </c>
      <c r="I140">
        <v>698</v>
      </c>
      <c r="J140">
        <v>698</v>
      </c>
      <c r="K140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700</v>
      </c>
      <c r="S140" s="2">
        <v>0</v>
      </c>
      <c r="T140" s="2">
        <v>0</v>
      </c>
      <c r="U140" s="2">
        <v>700</v>
      </c>
      <c r="V140" t="s">
        <v>55</v>
      </c>
    </row>
    <row r="141" spans="1:22" ht="15.75" hidden="1" thickBot="1" x14ac:dyDescent="0.3">
      <c r="A141" t="s">
        <v>8329</v>
      </c>
      <c r="B141" t="s">
        <v>9360</v>
      </c>
      <c r="C141" t="s">
        <v>1</v>
      </c>
      <c r="D141" t="s">
        <v>9047</v>
      </c>
      <c r="E141" t="s">
        <v>9330</v>
      </c>
      <c r="F141" t="s">
        <v>9331</v>
      </c>
      <c r="G141">
        <v>697</v>
      </c>
      <c r="H141">
        <v>697</v>
      </c>
      <c r="I141">
        <v>697</v>
      </c>
      <c r="J141">
        <v>697</v>
      </c>
      <c r="K141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525</v>
      </c>
      <c r="S141" s="2">
        <v>0</v>
      </c>
      <c r="T141" s="2">
        <v>0</v>
      </c>
      <c r="U141" s="2">
        <v>525</v>
      </c>
      <c r="V141" t="s">
        <v>55</v>
      </c>
    </row>
    <row r="142" spans="1:22" ht="15.75" hidden="1" thickBot="1" x14ac:dyDescent="0.3">
      <c r="A142" t="s">
        <v>8329</v>
      </c>
      <c r="B142" t="s">
        <v>9359</v>
      </c>
      <c r="C142" t="s">
        <v>1</v>
      </c>
      <c r="D142" t="s">
        <v>9047</v>
      </c>
      <c r="E142" t="s">
        <v>9330</v>
      </c>
      <c r="F142" t="s">
        <v>9331</v>
      </c>
      <c r="G142">
        <v>696</v>
      </c>
      <c r="H142">
        <v>696</v>
      </c>
      <c r="I142">
        <v>696</v>
      </c>
      <c r="J142">
        <v>696</v>
      </c>
      <c r="K14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550</v>
      </c>
      <c r="S142" s="2">
        <v>0</v>
      </c>
      <c r="T142" s="2">
        <v>0</v>
      </c>
      <c r="U142" s="2">
        <v>550</v>
      </c>
      <c r="V142" t="s">
        <v>55</v>
      </c>
    </row>
    <row r="143" spans="1:22" ht="15.75" hidden="1" thickBot="1" x14ac:dyDescent="0.3">
      <c r="A143" t="s">
        <v>8329</v>
      </c>
      <c r="B143" t="s">
        <v>9359</v>
      </c>
      <c r="C143" t="s">
        <v>1</v>
      </c>
      <c r="D143" t="s">
        <v>9047</v>
      </c>
      <c r="E143" t="s">
        <v>9330</v>
      </c>
      <c r="F143" t="s">
        <v>9331</v>
      </c>
      <c r="G143">
        <v>695</v>
      </c>
      <c r="H143">
        <v>695</v>
      </c>
      <c r="I143">
        <v>695</v>
      </c>
      <c r="J143">
        <v>695</v>
      </c>
      <c r="K143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880</v>
      </c>
      <c r="S143" s="2">
        <v>0</v>
      </c>
      <c r="T143" s="2">
        <v>0</v>
      </c>
      <c r="U143" s="2">
        <v>880</v>
      </c>
      <c r="V143" t="s">
        <v>55</v>
      </c>
    </row>
    <row r="144" spans="1:22" ht="15.75" hidden="1" thickBot="1" x14ac:dyDescent="0.3">
      <c r="A144" t="s">
        <v>8329</v>
      </c>
      <c r="B144" t="s">
        <v>9359</v>
      </c>
      <c r="C144" t="s">
        <v>1</v>
      </c>
      <c r="D144" t="s">
        <v>9047</v>
      </c>
      <c r="E144" t="s">
        <v>9330</v>
      </c>
      <c r="F144" t="s">
        <v>9331</v>
      </c>
      <c r="G144">
        <v>694</v>
      </c>
      <c r="H144">
        <v>694</v>
      </c>
      <c r="I144">
        <v>694</v>
      </c>
      <c r="J144">
        <v>694</v>
      </c>
      <c r="K144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660</v>
      </c>
      <c r="S144" s="2">
        <v>0</v>
      </c>
      <c r="T144" s="2">
        <v>0</v>
      </c>
      <c r="U144" s="2">
        <v>660</v>
      </c>
      <c r="V144" t="s">
        <v>55</v>
      </c>
    </row>
    <row r="145" spans="1:22" ht="15.75" hidden="1" thickBot="1" x14ac:dyDescent="0.3">
      <c r="A145" t="s">
        <v>8329</v>
      </c>
      <c r="B145" t="s">
        <v>9359</v>
      </c>
      <c r="C145" t="s">
        <v>1</v>
      </c>
      <c r="D145" t="s">
        <v>9047</v>
      </c>
      <c r="E145" t="s">
        <v>9330</v>
      </c>
      <c r="F145" t="s">
        <v>9331</v>
      </c>
      <c r="G145">
        <v>693</v>
      </c>
      <c r="H145">
        <v>693</v>
      </c>
      <c r="I145">
        <v>693</v>
      </c>
      <c r="J145">
        <v>693</v>
      </c>
      <c r="K145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90</v>
      </c>
      <c r="S145" s="2">
        <v>0</v>
      </c>
      <c r="T145" s="2">
        <v>0</v>
      </c>
      <c r="U145" s="2">
        <v>90</v>
      </c>
      <c r="V145" t="s">
        <v>55</v>
      </c>
    </row>
    <row r="146" spans="1:22" ht="15.75" hidden="1" thickBot="1" x14ac:dyDescent="0.3">
      <c r="A146" t="s">
        <v>8329</v>
      </c>
      <c r="B146" t="s">
        <v>9359</v>
      </c>
      <c r="C146" t="s">
        <v>1</v>
      </c>
      <c r="D146" t="s">
        <v>9047</v>
      </c>
      <c r="E146" t="s">
        <v>9330</v>
      </c>
      <c r="F146" t="s">
        <v>9331</v>
      </c>
      <c r="G146">
        <v>692</v>
      </c>
      <c r="H146">
        <v>692</v>
      </c>
      <c r="I146">
        <v>692</v>
      </c>
      <c r="J146">
        <v>692</v>
      </c>
      <c r="K146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870</v>
      </c>
      <c r="S146" s="2">
        <v>0</v>
      </c>
      <c r="T146" s="2">
        <v>0</v>
      </c>
      <c r="U146" s="2">
        <v>870</v>
      </c>
      <c r="V146" t="s">
        <v>55</v>
      </c>
    </row>
    <row r="147" spans="1:22" ht="15.75" hidden="1" thickBot="1" x14ac:dyDescent="0.3">
      <c r="A147" t="s">
        <v>8329</v>
      </c>
      <c r="B147" t="s">
        <v>9359</v>
      </c>
      <c r="C147" t="s">
        <v>1</v>
      </c>
      <c r="D147" t="s">
        <v>9047</v>
      </c>
      <c r="E147" t="s">
        <v>9330</v>
      </c>
      <c r="F147" t="s">
        <v>9331</v>
      </c>
      <c r="G147">
        <v>691</v>
      </c>
      <c r="H147">
        <v>691</v>
      </c>
      <c r="I147">
        <v>691</v>
      </c>
      <c r="J147">
        <v>691</v>
      </c>
      <c r="K147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900</v>
      </c>
      <c r="S147" s="2">
        <v>0</v>
      </c>
      <c r="T147" s="2">
        <v>0</v>
      </c>
      <c r="U147" s="2">
        <v>900</v>
      </c>
      <c r="V147" t="s">
        <v>55</v>
      </c>
    </row>
    <row r="148" spans="1:22" ht="15.75" hidden="1" thickBot="1" x14ac:dyDescent="0.3">
      <c r="A148" t="s">
        <v>8329</v>
      </c>
      <c r="B148" t="s">
        <v>9359</v>
      </c>
      <c r="C148" t="s">
        <v>1</v>
      </c>
      <c r="D148" t="s">
        <v>9047</v>
      </c>
      <c r="E148" t="s">
        <v>9330</v>
      </c>
      <c r="F148" t="s">
        <v>9331</v>
      </c>
      <c r="G148">
        <v>690</v>
      </c>
      <c r="H148">
        <v>690</v>
      </c>
      <c r="I148">
        <v>690</v>
      </c>
      <c r="J148">
        <v>690</v>
      </c>
      <c r="K148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t="s">
        <v>55</v>
      </c>
    </row>
    <row r="149" spans="1:22" ht="15.75" hidden="1" thickBot="1" x14ac:dyDescent="0.3">
      <c r="A149" t="s">
        <v>8329</v>
      </c>
      <c r="B149" t="s">
        <v>9359</v>
      </c>
      <c r="C149" t="s">
        <v>1</v>
      </c>
      <c r="D149" t="s">
        <v>9047</v>
      </c>
      <c r="E149" t="s">
        <v>9330</v>
      </c>
      <c r="F149" t="s">
        <v>9331</v>
      </c>
      <c r="G149">
        <v>689</v>
      </c>
      <c r="H149">
        <v>689</v>
      </c>
      <c r="I149">
        <v>689</v>
      </c>
      <c r="J149">
        <v>689</v>
      </c>
      <c r="K149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302.5</v>
      </c>
      <c r="S149" s="2">
        <v>0</v>
      </c>
      <c r="T149" s="2">
        <v>0</v>
      </c>
      <c r="U149" s="2">
        <v>302.5</v>
      </c>
      <c r="V149" t="s">
        <v>55</v>
      </c>
    </row>
    <row r="150" spans="1:22" ht="15.75" hidden="1" thickBot="1" x14ac:dyDescent="0.3">
      <c r="A150" t="s">
        <v>8329</v>
      </c>
      <c r="B150" t="s">
        <v>9359</v>
      </c>
      <c r="C150" t="s">
        <v>1</v>
      </c>
      <c r="D150" t="s">
        <v>9047</v>
      </c>
      <c r="E150" t="s">
        <v>9330</v>
      </c>
      <c r="F150" t="s">
        <v>9331</v>
      </c>
      <c r="G150">
        <v>688</v>
      </c>
      <c r="H150">
        <v>688</v>
      </c>
      <c r="I150">
        <v>688</v>
      </c>
      <c r="J150">
        <v>688</v>
      </c>
      <c r="K150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1200</v>
      </c>
      <c r="S150" s="2">
        <v>0</v>
      </c>
      <c r="T150" s="2">
        <v>0</v>
      </c>
      <c r="U150" s="2">
        <v>1200</v>
      </c>
      <c r="V150" t="s">
        <v>55</v>
      </c>
    </row>
    <row r="151" spans="1:22" ht="15.75" hidden="1" thickBot="1" x14ac:dyDescent="0.3">
      <c r="A151" t="s">
        <v>8329</v>
      </c>
      <c r="B151" t="s">
        <v>9359</v>
      </c>
      <c r="C151" t="s">
        <v>1</v>
      </c>
      <c r="D151" t="s">
        <v>9047</v>
      </c>
      <c r="E151" t="s">
        <v>9330</v>
      </c>
      <c r="F151" t="s">
        <v>9331</v>
      </c>
      <c r="G151">
        <v>687</v>
      </c>
      <c r="H151">
        <v>687</v>
      </c>
      <c r="I151">
        <v>687</v>
      </c>
      <c r="J151">
        <v>687</v>
      </c>
      <c r="K151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319</v>
      </c>
      <c r="S151" s="2">
        <v>0</v>
      </c>
      <c r="T151" s="2">
        <v>0</v>
      </c>
      <c r="U151" s="2">
        <v>319</v>
      </c>
      <c r="V151" t="s">
        <v>55</v>
      </c>
    </row>
    <row r="152" spans="1:22" ht="15.75" hidden="1" thickBot="1" x14ac:dyDescent="0.3">
      <c r="A152" t="s">
        <v>8329</v>
      </c>
      <c r="B152" t="s">
        <v>9359</v>
      </c>
      <c r="C152" t="s">
        <v>1</v>
      </c>
      <c r="D152" t="s">
        <v>9047</v>
      </c>
      <c r="E152" t="s">
        <v>9330</v>
      </c>
      <c r="F152" t="s">
        <v>9331</v>
      </c>
      <c r="G152">
        <v>686</v>
      </c>
      <c r="H152">
        <v>686</v>
      </c>
      <c r="I152">
        <v>686</v>
      </c>
      <c r="J152">
        <v>686</v>
      </c>
      <c r="K15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375</v>
      </c>
      <c r="S152" s="2">
        <v>0</v>
      </c>
      <c r="T152" s="2">
        <v>0</v>
      </c>
      <c r="U152" s="2">
        <v>375</v>
      </c>
      <c r="V152" t="s">
        <v>55</v>
      </c>
    </row>
    <row r="153" spans="1:22" ht="15.75" hidden="1" thickBot="1" x14ac:dyDescent="0.3">
      <c r="A153" t="s">
        <v>8329</v>
      </c>
      <c r="B153" t="s">
        <v>9358</v>
      </c>
      <c r="C153" t="s">
        <v>1</v>
      </c>
      <c r="D153" t="s">
        <v>9047</v>
      </c>
      <c r="E153" t="s">
        <v>9330</v>
      </c>
      <c r="F153" t="s">
        <v>9331</v>
      </c>
      <c r="G153">
        <v>685</v>
      </c>
      <c r="H153">
        <v>685</v>
      </c>
      <c r="I153">
        <v>685</v>
      </c>
      <c r="J153">
        <v>685</v>
      </c>
      <c r="K153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237.5</v>
      </c>
      <c r="S153" s="2">
        <v>0</v>
      </c>
      <c r="T153" s="2">
        <v>0</v>
      </c>
      <c r="U153" s="2">
        <v>237.5</v>
      </c>
      <c r="V153" t="s">
        <v>55</v>
      </c>
    </row>
    <row r="154" spans="1:22" ht="15.75" hidden="1" thickBot="1" x14ac:dyDescent="0.3">
      <c r="A154" t="s">
        <v>8329</v>
      </c>
      <c r="B154" t="s">
        <v>9358</v>
      </c>
      <c r="C154" t="s">
        <v>1</v>
      </c>
      <c r="D154" t="s">
        <v>9047</v>
      </c>
      <c r="E154" t="s">
        <v>9330</v>
      </c>
      <c r="F154" t="s">
        <v>9331</v>
      </c>
      <c r="G154">
        <v>684</v>
      </c>
      <c r="H154">
        <v>684</v>
      </c>
      <c r="I154">
        <v>684</v>
      </c>
      <c r="J154">
        <v>684</v>
      </c>
      <c r="K154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325</v>
      </c>
      <c r="S154" s="2">
        <v>0</v>
      </c>
      <c r="T154" s="2">
        <v>0</v>
      </c>
      <c r="U154" s="2">
        <v>325</v>
      </c>
      <c r="V154" t="s">
        <v>55</v>
      </c>
    </row>
    <row r="155" spans="1:22" ht="15.75" hidden="1" thickBot="1" x14ac:dyDescent="0.3">
      <c r="A155" t="s">
        <v>8329</v>
      </c>
      <c r="B155" t="s">
        <v>9358</v>
      </c>
      <c r="C155" t="s">
        <v>1</v>
      </c>
      <c r="D155" t="s">
        <v>9047</v>
      </c>
      <c r="E155" t="s">
        <v>9330</v>
      </c>
      <c r="F155" t="s">
        <v>9331</v>
      </c>
      <c r="G155">
        <v>683</v>
      </c>
      <c r="H155">
        <v>683</v>
      </c>
      <c r="I155">
        <v>683</v>
      </c>
      <c r="J155">
        <v>683</v>
      </c>
      <c r="K155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257.5</v>
      </c>
      <c r="S155" s="2">
        <v>0</v>
      </c>
      <c r="T155" s="2">
        <v>0</v>
      </c>
      <c r="U155" s="2">
        <v>257.5</v>
      </c>
      <c r="V155" t="s">
        <v>55</v>
      </c>
    </row>
    <row r="156" spans="1:22" ht="15.75" hidden="1" thickBot="1" x14ac:dyDescent="0.3">
      <c r="A156" t="s">
        <v>8329</v>
      </c>
      <c r="B156" t="s">
        <v>9358</v>
      </c>
      <c r="C156" t="s">
        <v>1</v>
      </c>
      <c r="D156" t="s">
        <v>9047</v>
      </c>
      <c r="E156" t="s">
        <v>9330</v>
      </c>
      <c r="F156" t="s">
        <v>9331</v>
      </c>
      <c r="G156">
        <v>682</v>
      </c>
      <c r="H156">
        <v>682</v>
      </c>
      <c r="I156">
        <v>682</v>
      </c>
      <c r="J156">
        <v>682</v>
      </c>
      <c r="K156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262.5</v>
      </c>
      <c r="S156" s="2">
        <v>0</v>
      </c>
      <c r="T156" s="2">
        <v>0</v>
      </c>
      <c r="U156" s="2">
        <v>262.5</v>
      </c>
      <c r="V156" t="s">
        <v>55</v>
      </c>
    </row>
    <row r="157" spans="1:22" ht="15.75" hidden="1" thickBot="1" x14ac:dyDescent="0.3">
      <c r="A157" t="s">
        <v>8329</v>
      </c>
      <c r="B157" t="s">
        <v>9357</v>
      </c>
      <c r="C157" t="s">
        <v>1</v>
      </c>
      <c r="D157" t="s">
        <v>9047</v>
      </c>
      <c r="E157" t="s">
        <v>9330</v>
      </c>
      <c r="F157" t="s">
        <v>9331</v>
      </c>
      <c r="G157">
        <v>681</v>
      </c>
      <c r="H157">
        <v>681</v>
      </c>
      <c r="I157">
        <v>681</v>
      </c>
      <c r="J157">
        <v>681</v>
      </c>
      <c r="K157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t="s">
        <v>55</v>
      </c>
    </row>
    <row r="158" spans="1:22" ht="15.75" hidden="1" thickBot="1" x14ac:dyDescent="0.3">
      <c r="A158" t="s">
        <v>8329</v>
      </c>
      <c r="B158" t="s">
        <v>9357</v>
      </c>
      <c r="C158" t="s">
        <v>1</v>
      </c>
      <c r="D158" t="s">
        <v>9047</v>
      </c>
      <c r="E158" t="s">
        <v>9330</v>
      </c>
      <c r="F158" t="s">
        <v>9331</v>
      </c>
      <c r="G158">
        <v>680</v>
      </c>
      <c r="H158">
        <v>680</v>
      </c>
      <c r="I158">
        <v>680</v>
      </c>
      <c r="J158">
        <v>680</v>
      </c>
      <c r="K158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262.5</v>
      </c>
      <c r="S158" s="2">
        <v>0</v>
      </c>
      <c r="T158" s="2">
        <v>0</v>
      </c>
      <c r="U158" s="2">
        <v>262.5</v>
      </c>
      <c r="V158" t="s">
        <v>55</v>
      </c>
    </row>
    <row r="159" spans="1:22" ht="15.75" hidden="1" thickBot="1" x14ac:dyDescent="0.3">
      <c r="A159" t="s">
        <v>8329</v>
      </c>
      <c r="B159" t="s">
        <v>9357</v>
      </c>
      <c r="C159" t="s">
        <v>1</v>
      </c>
      <c r="D159" t="s">
        <v>9047</v>
      </c>
      <c r="E159" t="s">
        <v>9330</v>
      </c>
      <c r="F159" t="s">
        <v>9331</v>
      </c>
      <c r="G159">
        <v>679</v>
      </c>
      <c r="H159">
        <v>679</v>
      </c>
      <c r="I159">
        <v>679</v>
      </c>
      <c r="J159">
        <v>679</v>
      </c>
      <c r="K159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290</v>
      </c>
      <c r="S159" s="2">
        <v>0</v>
      </c>
      <c r="T159" s="2">
        <v>0</v>
      </c>
      <c r="U159" s="2">
        <v>290</v>
      </c>
      <c r="V159" t="s">
        <v>55</v>
      </c>
    </row>
    <row r="160" spans="1:22" ht="15.75" hidden="1" thickBot="1" x14ac:dyDescent="0.3">
      <c r="A160" t="s">
        <v>8329</v>
      </c>
      <c r="B160" t="s">
        <v>9347</v>
      </c>
      <c r="C160" t="s">
        <v>1</v>
      </c>
      <c r="D160" t="s">
        <v>9047</v>
      </c>
      <c r="E160" t="s">
        <v>9330</v>
      </c>
      <c r="F160" t="s">
        <v>9331</v>
      </c>
      <c r="G160">
        <v>678</v>
      </c>
      <c r="H160">
        <v>678</v>
      </c>
      <c r="I160">
        <v>678</v>
      </c>
      <c r="J160">
        <v>678</v>
      </c>
      <c r="K160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275</v>
      </c>
      <c r="S160" s="2">
        <v>0</v>
      </c>
      <c r="T160" s="2">
        <v>0</v>
      </c>
      <c r="U160" s="2">
        <v>275</v>
      </c>
      <c r="V160" t="s">
        <v>55</v>
      </c>
    </row>
    <row r="161" spans="1:22" ht="15.75" hidden="1" thickBot="1" x14ac:dyDescent="0.3">
      <c r="A161" t="s">
        <v>8329</v>
      </c>
      <c r="B161" t="s">
        <v>9347</v>
      </c>
      <c r="C161" t="s">
        <v>1</v>
      </c>
      <c r="D161" t="s">
        <v>9047</v>
      </c>
      <c r="E161" t="s">
        <v>9330</v>
      </c>
      <c r="F161" t="s">
        <v>9331</v>
      </c>
      <c r="G161">
        <v>677</v>
      </c>
      <c r="H161">
        <v>677</v>
      </c>
      <c r="I161">
        <v>677</v>
      </c>
      <c r="J161">
        <v>677</v>
      </c>
      <c r="K161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443.3</v>
      </c>
      <c r="S161" s="2">
        <v>0</v>
      </c>
      <c r="T161" s="2">
        <v>0</v>
      </c>
      <c r="U161" s="2">
        <v>443.3</v>
      </c>
      <c r="V161" t="s">
        <v>55</v>
      </c>
    </row>
    <row r="162" spans="1:22" ht="15.75" hidden="1" thickBot="1" x14ac:dyDescent="0.3">
      <c r="A162" t="s">
        <v>8329</v>
      </c>
      <c r="B162" t="s">
        <v>9347</v>
      </c>
      <c r="C162" t="s">
        <v>1</v>
      </c>
      <c r="D162" t="s">
        <v>9047</v>
      </c>
      <c r="E162" t="s">
        <v>9330</v>
      </c>
      <c r="F162" t="s">
        <v>9331</v>
      </c>
      <c r="G162">
        <v>676</v>
      </c>
      <c r="H162">
        <v>676</v>
      </c>
      <c r="I162">
        <v>676</v>
      </c>
      <c r="J162">
        <v>676</v>
      </c>
      <c r="K16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450</v>
      </c>
      <c r="S162" s="2">
        <v>0</v>
      </c>
      <c r="T162" s="2">
        <v>0</v>
      </c>
      <c r="U162" s="2">
        <v>450</v>
      </c>
      <c r="V162" t="s">
        <v>55</v>
      </c>
    </row>
    <row r="163" spans="1:22" ht="15.75" hidden="1" thickBot="1" x14ac:dyDescent="0.3">
      <c r="A163" t="s">
        <v>8329</v>
      </c>
      <c r="B163" t="s">
        <v>9347</v>
      </c>
      <c r="C163" t="s">
        <v>1</v>
      </c>
      <c r="D163" t="s">
        <v>9047</v>
      </c>
      <c r="E163" t="s">
        <v>9330</v>
      </c>
      <c r="F163" t="s">
        <v>9331</v>
      </c>
      <c r="G163">
        <v>675</v>
      </c>
      <c r="H163">
        <v>675</v>
      </c>
      <c r="I163">
        <v>675</v>
      </c>
      <c r="J163">
        <v>675</v>
      </c>
      <c r="K163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804.57</v>
      </c>
      <c r="S163" s="2">
        <v>0</v>
      </c>
      <c r="T163" s="2">
        <v>0</v>
      </c>
      <c r="U163" s="2">
        <v>804.57</v>
      </c>
      <c r="V163" t="s">
        <v>55</v>
      </c>
    </row>
    <row r="164" spans="1:22" ht="15.75" hidden="1" thickBot="1" x14ac:dyDescent="0.3">
      <c r="A164" t="s">
        <v>8329</v>
      </c>
      <c r="B164" t="s">
        <v>9347</v>
      </c>
      <c r="C164" t="s">
        <v>1</v>
      </c>
      <c r="D164" t="s">
        <v>9047</v>
      </c>
      <c r="E164" t="s">
        <v>9330</v>
      </c>
      <c r="F164" t="s">
        <v>9331</v>
      </c>
      <c r="G164">
        <v>674</v>
      </c>
      <c r="H164">
        <v>674</v>
      </c>
      <c r="I164">
        <v>674</v>
      </c>
      <c r="J164">
        <v>674</v>
      </c>
      <c r="K164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854.57</v>
      </c>
      <c r="S164" s="2">
        <v>0</v>
      </c>
      <c r="T164" s="2">
        <v>0</v>
      </c>
      <c r="U164" s="2">
        <v>854.57</v>
      </c>
      <c r="V164" t="s">
        <v>55</v>
      </c>
    </row>
    <row r="165" spans="1:22" ht="15.75" hidden="1" thickBot="1" x14ac:dyDescent="0.3">
      <c r="A165" t="s">
        <v>8329</v>
      </c>
      <c r="B165" t="s">
        <v>9347</v>
      </c>
      <c r="C165" t="s">
        <v>1</v>
      </c>
      <c r="D165" t="s">
        <v>9047</v>
      </c>
      <c r="E165" t="s">
        <v>9330</v>
      </c>
      <c r="F165" t="s">
        <v>9331</v>
      </c>
      <c r="G165">
        <v>673</v>
      </c>
      <c r="H165">
        <v>673</v>
      </c>
      <c r="I165">
        <v>673</v>
      </c>
      <c r="J165">
        <v>673</v>
      </c>
      <c r="K165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1054.57</v>
      </c>
      <c r="S165" s="2">
        <v>0</v>
      </c>
      <c r="T165" s="2">
        <v>0</v>
      </c>
      <c r="U165" s="2">
        <v>1054.57</v>
      </c>
      <c r="V165" t="s">
        <v>55</v>
      </c>
    </row>
    <row r="166" spans="1:22" ht="15.75" hidden="1" thickBot="1" x14ac:dyDescent="0.3">
      <c r="A166" t="s">
        <v>8329</v>
      </c>
      <c r="B166" t="s">
        <v>9356</v>
      </c>
      <c r="C166" t="s">
        <v>1</v>
      </c>
      <c r="D166" t="s">
        <v>9047</v>
      </c>
      <c r="E166" t="s">
        <v>9330</v>
      </c>
      <c r="F166" t="s">
        <v>9331</v>
      </c>
      <c r="G166">
        <v>672</v>
      </c>
      <c r="H166">
        <v>672</v>
      </c>
      <c r="I166">
        <v>672</v>
      </c>
      <c r="J166">
        <v>672</v>
      </c>
      <c r="K166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700</v>
      </c>
      <c r="S166" s="2">
        <v>0</v>
      </c>
      <c r="T166" s="2">
        <v>0</v>
      </c>
      <c r="U166" s="2">
        <v>700</v>
      </c>
      <c r="V166" t="s">
        <v>55</v>
      </c>
    </row>
    <row r="167" spans="1:22" ht="15.75" hidden="1" thickBot="1" x14ac:dyDescent="0.3">
      <c r="A167" t="s">
        <v>8329</v>
      </c>
      <c r="B167" t="s">
        <v>9356</v>
      </c>
      <c r="C167" t="s">
        <v>1</v>
      </c>
      <c r="D167" t="s">
        <v>9047</v>
      </c>
      <c r="E167" t="s">
        <v>9330</v>
      </c>
      <c r="F167" t="s">
        <v>9331</v>
      </c>
      <c r="G167">
        <v>671</v>
      </c>
      <c r="H167">
        <v>671</v>
      </c>
      <c r="I167">
        <v>671</v>
      </c>
      <c r="J167">
        <v>671</v>
      </c>
      <c r="K167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800</v>
      </c>
      <c r="S167" s="2">
        <v>0</v>
      </c>
      <c r="T167" s="2">
        <v>0</v>
      </c>
      <c r="U167" s="2">
        <v>800</v>
      </c>
      <c r="V167" t="s">
        <v>55</v>
      </c>
    </row>
    <row r="168" spans="1:22" ht="15.75" hidden="1" thickBot="1" x14ac:dyDescent="0.3">
      <c r="A168" t="s">
        <v>8329</v>
      </c>
      <c r="B168" t="s">
        <v>9356</v>
      </c>
      <c r="C168" t="s">
        <v>1</v>
      </c>
      <c r="D168" t="s">
        <v>9047</v>
      </c>
      <c r="E168" t="s">
        <v>9330</v>
      </c>
      <c r="F168" t="s">
        <v>9331</v>
      </c>
      <c r="G168">
        <v>670</v>
      </c>
      <c r="H168">
        <v>670</v>
      </c>
      <c r="I168">
        <v>670</v>
      </c>
      <c r="J168">
        <v>670</v>
      </c>
      <c r="K168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550</v>
      </c>
      <c r="S168" s="2">
        <v>0</v>
      </c>
      <c r="T168" s="2">
        <v>0</v>
      </c>
      <c r="U168" s="2">
        <v>550</v>
      </c>
      <c r="V168" t="s">
        <v>55</v>
      </c>
    </row>
    <row r="169" spans="1:22" ht="15.75" hidden="1" thickBot="1" x14ac:dyDescent="0.3">
      <c r="A169" t="s">
        <v>8329</v>
      </c>
      <c r="B169" t="s">
        <v>9356</v>
      </c>
      <c r="C169" t="s">
        <v>1</v>
      </c>
      <c r="D169" t="s">
        <v>9047</v>
      </c>
      <c r="E169" t="s">
        <v>9330</v>
      </c>
      <c r="F169" t="s">
        <v>9331</v>
      </c>
      <c r="G169">
        <v>669</v>
      </c>
      <c r="H169">
        <v>669</v>
      </c>
      <c r="I169">
        <v>669</v>
      </c>
      <c r="J169">
        <v>669</v>
      </c>
      <c r="K169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600</v>
      </c>
      <c r="S169" s="2">
        <v>0</v>
      </c>
      <c r="T169" s="2">
        <v>0</v>
      </c>
      <c r="U169" s="2">
        <v>600</v>
      </c>
      <c r="V169" t="s">
        <v>55</v>
      </c>
    </row>
    <row r="170" spans="1:22" ht="15.75" hidden="1" thickBot="1" x14ac:dyDescent="0.3">
      <c r="A170" t="s">
        <v>8329</v>
      </c>
      <c r="B170" t="s">
        <v>9355</v>
      </c>
      <c r="C170" t="s">
        <v>1</v>
      </c>
      <c r="D170" t="s">
        <v>9047</v>
      </c>
      <c r="E170" t="s">
        <v>9330</v>
      </c>
      <c r="F170" t="s">
        <v>9331</v>
      </c>
      <c r="G170">
        <v>668</v>
      </c>
      <c r="H170">
        <v>668</v>
      </c>
      <c r="I170">
        <v>668</v>
      </c>
      <c r="J170">
        <v>668</v>
      </c>
      <c r="K170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880</v>
      </c>
      <c r="S170" s="2">
        <v>0</v>
      </c>
      <c r="T170" s="2">
        <v>0</v>
      </c>
      <c r="U170" s="2">
        <v>880</v>
      </c>
      <c r="V170" t="s">
        <v>55</v>
      </c>
    </row>
    <row r="171" spans="1:22" ht="15.75" hidden="1" thickBot="1" x14ac:dyDescent="0.3">
      <c r="A171" t="s">
        <v>8329</v>
      </c>
      <c r="B171" t="s">
        <v>9355</v>
      </c>
      <c r="C171" t="s">
        <v>1</v>
      </c>
      <c r="D171" t="s">
        <v>9047</v>
      </c>
      <c r="E171" t="s">
        <v>9330</v>
      </c>
      <c r="F171" t="s">
        <v>9331</v>
      </c>
      <c r="G171">
        <v>667</v>
      </c>
      <c r="H171">
        <v>667</v>
      </c>
      <c r="I171">
        <v>667</v>
      </c>
      <c r="J171">
        <v>667</v>
      </c>
      <c r="K171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265.3</v>
      </c>
      <c r="S171" s="2">
        <v>0</v>
      </c>
      <c r="T171" s="2">
        <v>0</v>
      </c>
      <c r="U171" s="2">
        <v>265.3</v>
      </c>
      <c r="V171" t="s">
        <v>55</v>
      </c>
    </row>
    <row r="172" spans="1:22" ht="15.75" hidden="1" thickBot="1" x14ac:dyDescent="0.3">
      <c r="A172" t="s">
        <v>8329</v>
      </c>
      <c r="B172" t="s">
        <v>9355</v>
      </c>
      <c r="C172" t="s">
        <v>1</v>
      </c>
      <c r="D172" t="s">
        <v>9047</v>
      </c>
      <c r="E172" t="s">
        <v>9330</v>
      </c>
      <c r="F172" t="s">
        <v>9331</v>
      </c>
      <c r="G172">
        <v>666</v>
      </c>
      <c r="H172">
        <v>666</v>
      </c>
      <c r="I172">
        <v>666</v>
      </c>
      <c r="J172">
        <v>666</v>
      </c>
      <c r="K17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t="s">
        <v>55</v>
      </c>
    </row>
    <row r="173" spans="1:22" ht="15.75" hidden="1" thickBot="1" x14ac:dyDescent="0.3">
      <c r="A173" t="s">
        <v>8329</v>
      </c>
      <c r="B173" t="s">
        <v>9355</v>
      </c>
      <c r="C173" t="s">
        <v>1</v>
      </c>
      <c r="D173" t="s">
        <v>9047</v>
      </c>
      <c r="E173" t="s">
        <v>9330</v>
      </c>
      <c r="F173" t="s">
        <v>9331</v>
      </c>
      <c r="G173">
        <v>665</v>
      </c>
      <c r="H173">
        <v>665</v>
      </c>
      <c r="I173">
        <v>665</v>
      </c>
      <c r="J173">
        <v>665</v>
      </c>
      <c r="K173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275</v>
      </c>
      <c r="S173" s="2">
        <v>0</v>
      </c>
      <c r="T173" s="2">
        <v>0</v>
      </c>
      <c r="U173" s="2">
        <v>275</v>
      </c>
      <c r="V173" t="s">
        <v>55</v>
      </c>
    </row>
    <row r="174" spans="1:22" ht="15.75" hidden="1" thickBot="1" x14ac:dyDescent="0.3">
      <c r="A174" t="s">
        <v>8329</v>
      </c>
      <c r="B174" t="s">
        <v>9355</v>
      </c>
      <c r="C174" t="s">
        <v>1</v>
      </c>
      <c r="D174" t="s">
        <v>9047</v>
      </c>
      <c r="E174" t="s">
        <v>9330</v>
      </c>
      <c r="F174" t="s">
        <v>9331</v>
      </c>
      <c r="G174">
        <v>664</v>
      </c>
      <c r="H174">
        <v>664</v>
      </c>
      <c r="I174">
        <v>664</v>
      </c>
      <c r="J174">
        <v>664</v>
      </c>
      <c r="K174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739.8</v>
      </c>
      <c r="S174" s="2">
        <v>0</v>
      </c>
      <c r="T174" s="2">
        <v>0</v>
      </c>
      <c r="U174" s="2">
        <v>739.8</v>
      </c>
      <c r="V174" t="s">
        <v>55</v>
      </c>
    </row>
    <row r="175" spans="1:22" ht="15.75" hidden="1" thickBot="1" x14ac:dyDescent="0.3">
      <c r="A175" t="s">
        <v>8329</v>
      </c>
      <c r="B175" t="s">
        <v>9355</v>
      </c>
      <c r="C175" t="s">
        <v>1</v>
      </c>
      <c r="D175" t="s">
        <v>9047</v>
      </c>
      <c r="E175" t="s">
        <v>9330</v>
      </c>
      <c r="F175" t="s">
        <v>9331</v>
      </c>
      <c r="G175">
        <v>663</v>
      </c>
      <c r="H175">
        <v>663</v>
      </c>
      <c r="I175">
        <v>663</v>
      </c>
      <c r="J175">
        <v>663</v>
      </c>
      <c r="K175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250</v>
      </c>
      <c r="S175" s="2">
        <v>0</v>
      </c>
      <c r="T175" s="2">
        <v>0</v>
      </c>
      <c r="U175" s="2">
        <v>250</v>
      </c>
      <c r="V175" t="s">
        <v>55</v>
      </c>
    </row>
    <row r="176" spans="1:22" ht="15.75" hidden="1" thickBot="1" x14ac:dyDescent="0.3">
      <c r="A176" t="s">
        <v>8329</v>
      </c>
      <c r="B176" t="s">
        <v>9355</v>
      </c>
      <c r="C176" t="s">
        <v>1</v>
      </c>
      <c r="D176" t="s">
        <v>9047</v>
      </c>
      <c r="E176" t="s">
        <v>9330</v>
      </c>
      <c r="F176" t="s">
        <v>9331</v>
      </c>
      <c r="G176">
        <v>662</v>
      </c>
      <c r="H176">
        <v>662</v>
      </c>
      <c r="I176">
        <v>662</v>
      </c>
      <c r="J176">
        <v>662</v>
      </c>
      <c r="K176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1081.05</v>
      </c>
      <c r="S176" s="2">
        <v>0</v>
      </c>
      <c r="T176" s="2">
        <v>0</v>
      </c>
      <c r="U176" s="2">
        <v>1081.05</v>
      </c>
      <c r="V176" t="s">
        <v>55</v>
      </c>
    </row>
    <row r="177" spans="1:22" ht="15.75" hidden="1" thickBot="1" x14ac:dyDescent="0.3">
      <c r="A177" t="s">
        <v>8329</v>
      </c>
      <c r="B177" t="s">
        <v>9355</v>
      </c>
      <c r="C177" t="s">
        <v>1</v>
      </c>
      <c r="D177" t="s">
        <v>9047</v>
      </c>
      <c r="E177" t="s">
        <v>9330</v>
      </c>
      <c r="F177" t="s">
        <v>9331</v>
      </c>
      <c r="G177">
        <v>661</v>
      </c>
      <c r="H177">
        <v>661</v>
      </c>
      <c r="I177">
        <v>661</v>
      </c>
      <c r="J177">
        <v>661</v>
      </c>
      <c r="K177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420</v>
      </c>
      <c r="S177" s="2">
        <v>0</v>
      </c>
      <c r="T177" s="2">
        <v>0</v>
      </c>
      <c r="U177" s="2">
        <v>420</v>
      </c>
      <c r="V177" t="s">
        <v>55</v>
      </c>
    </row>
    <row r="178" spans="1:22" ht="15.75" hidden="1" thickBot="1" x14ac:dyDescent="0.3">
      <c r="A178" t="s">
        <v>8329</v>
      </c>
      <c r="B178" t="s">
        <v>9355</v>
      </c>
      <c r="C178" t="s">
        <v>1</v>
      </c>
      <c r="D178" t="s">
        <v>9047</v>
      </c>
      <c r="E178" t="s">
        <v>9330</v>
      </c>
      <c r="F178" t="s">
        <v>9331</v>
      </c>
      <c r="G178">
        <v>660</v>
      </c>
      <c r="H178">
        <v>660</v>
      </c>
      <c r="I178">
        <v>660</v>
      </c>
      <c r="J178">
        <v>660</v>
      </c>
      <c r="K178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1250</v>
      </c>
      <c r="S178" s="2">
        <v>0</v>
      </c>
      <c r="T178" s="2">
        <v>0</v>
      </c>
      <c r="U178" s="2">
        <v>1250</v>
      </c>
      <c r="V178" t="s">
        <v>55</v>
      </c>
    </row>
    <row r="179" spans="1:22" ht="15.75" hidden="1" thickBot="1" x14ac:dyDescent="0.3">
      <c r="A179" t="s">
        <v>8329</v>
      </c>
      <c r="B179" t="s">
        <v>9354</v>
      </c>
      <c r="C179" t="s">
        <v>1</v>
      </c>
      <c r="D179" t="s">
        <v>9047</v>
      </c>
      <c r="E179" t="s">
        <v>9330</v>
      </c>
      <c r="F179" t="s">
        <v>9331</v>
      </c>
      <c r="G179">
        <v>659</v>
      </c>
      <c r="H179">
        <v>659</v>
      </c>
      <c r="I179">
        <v>659</v>
      </c>
      <c r="J179">
        <v>659</v>
      </c>
      <c r="K179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80</v>
      </c>
      <c r="S179" s="2">
        <v>0</v>
      </c>
      <c r="T179" s="2">
        <v>0</v>
      </c>
      <c r="U179" s="2">
        <v>80</v>
      </c>
      <c r="V179" t="s">
        <v>55</v>
      </c>
    </row>
    <row r="180" spans="1:22" ht="15.75" hidden="1" thickBot="1" x14ac:dyDescent="0.3">
      <c r="A180" t="s">
        <v>8329</v>
      </c>
      <c r="B180" t="s">
        <v>9354</v>
      </c>
      <c r="C180" t="s">
        <v>1</v>
      </c>
      <c r="D180" t="s">
        <v>9047</v>
      </c>
      <c r="E180" t="s">
        <v>9330</v>
      </c>
      <c r="F180" t="s">
        <v>9331</v>
      </c>
      <c r="G180">
        <v>658</v>
      </c>
      <c r="H180">
        <v>658</v>
      </c>
      <c r="I180">
        <v>658</v>
      </c>
      <c r="J180">
        <v>658</v>
      </c>
      <c r="K180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254.57</v>
      </c>
      <c r="S180" s="2">
        <v>0</v>
      </c>
      <c r="T180" s="2">
        <v>0</v>
      </c>
      <c r="U180" s="2">
        <v>254.57</v>
      </c>
      <c r="V180" t="s">
        <v>55</v>
      </c>
    </row>
    <row r="181" spans="1:22" ht="15.75" hidden="1" thickBot="1" x14ac:dyDescent="0.3">
      <c r="A181" t="s">
        <v>8329</v>
      </c>
      <c r="B181" t="s">
        <v>9354</v>
      </c>
      <c r="C181" t="s">
        <v>1</v>
      </c>
      <c r="D181" t="s">
        <v>9047</v>
      </c>
      <c r="E181" t="s">
        <v>9330</v>
      </c>
      <c r="F181" t="s">
        <v>9331</v>
      </c>
      <c r="G181">
        <v>657</v>
      </c>
      <c r="H181">
        <v>657</v>
      </c>
      <c r="I181">
        <v>657</v>
      </c>
      <c r="J181">
        <v>657</v>
      </c>
      <c r="K181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700</v>
      </c>
      <c r="S181" s="2">
        <v>0</v>
      </c>
      <c r="T181" s="2">
        <v>0</v>
      </c>
      <c r="U181" s="2">
        <v>700</v>
      </c>
      <c r="V181" t="s">
        <v>55</v>
      </c>
    </row>
    <row r="182" spans="1:22" ht="15.75" hidden="1" thickBot="1" x14ac:dyDescent="0.3">
      <c r="A182" t="s">
        <v>8329</v>
      </c>
      <c r="B182" t="s">
        <v>9353</v>
      </c>
      <c r="C182" t="s">
        <v>1</v>
      </c>
      <c r="D182" t="s">
        <v>9047</v>
      </c>
      <c r="E182" t="s">
        <v>9330</v>
      </c>
      <c r="F182" t="s">
        <v>9331</v>
      </c>
      <c r="G182">
        <v>656</v>
      </c>
      <c r="H182">
        <v>656</v>
      </c>
      <c r="I182">
        <v>656</v>
      </c>
      <c r="J182">
        <v>656</v>
      </c>
      <c r="K18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525</v>
      </c>
      <c r="S182" s="2">
        <v>0</v>
      </c>
      <c r="T182" s="2">
        <v>0</v>
      </c>
      <c r="U182" s="2">
        <v>525</v>
      </c>
      <c r="V182" t="s">
        <v>55</v>
      </c>
    </row>
    <row r="183" spans="1:22" ht="15.75" hidden="1" thickBot="1" x14ac:dyDescent="0.3">
      <c r="A183" t="s">
        <v>8329</v>
      </c>
      <c r="B183" t="s">
        <v>9353</v>
      </c>
      <c r="C183" t="s">
        <v>1</v>
      </c>
      <c r="D183" t="s">
        <v>9047</v>
      </c>
      <c r="E183" t="s">
        <v>9330</v>
      </c>
      <c r="F183" t="s">
        <v>9331</v>
      </c>
      <c r="G183">
        <v>655</v>
      </c>
      <c r="H183">
        <v>655</v>
      </c>
      <c r="I183">
        <v>655</v>
      </c>
      <c r="J183">
        <v>655</v>
      </c>
      <c r="K183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739.8</v>
      </c>
      <c r="S183" s="2">
        <v>0</v>
      </c>
      <c r="T183" s="2">
        <v>0</v>
      </c>
      <c r="U183" s="2">
        <v>739.8</v>
      </c>
      <c r="V183" t="s">
        <v>55</v>
      </c>
    </row>
    <row r="184" spans="1:22" ht="15.75" hidden="1" thickBot="1" x14ac:dyDescent="0.3">
      <c r="A184" t="s">
        <v>8329</v>
      </c>
      <c r="B184" t="s">
        <v>9353</v>
      </c>
      <c r="C184" t="s">
        <v>1</v>
      </c>
      <c r="D184" t="s">
        <v>9047</v>
      </c>
      <c r="E184" t="s">
        <v>9330</v>
      </c>
      <c r="F184" t="s">
        <v>9331</v>
      </c>
      <c r="G184">
        <v>654</v>
      </c>
      <c r="H184">
        <v>654</v>
      </c>
      <c r="I184">
        <v>654</v>
      </c>
      <c r="J184">
        <v>654</v>
      </c>
      <c r="K184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420</v>
      </c>
      <c r="S184" s="2">
        <v>0</v>
      </c>
      <c r="T184" s="2">
        <v>0</v>
      </c>
      <c r="U184" s="2">
        <v>420</v>
      </c>
      <c r="V184" t="s">
        <v>55</v>
      </c>
    </row>
    <row r="185" spans="1:22" ht="15.75" hidden="1" thickBot="1" x14ac:dyDescent="0.3">
      <c r="A185" t="s">
        <v>8329</v>
      </c>
      <c r="B185" t="s">
        <v>9353</v>
      </c>
      <c r="C185" t="s">
        <v>1</v>
      </c>
      <c r="D185" t="s">
        <v>9047</v>
      </c>
      <c r="E185" t="s">
        <v>9330</v>
      </c>
      <c r="F185" t="s">
        <v>9331</v>
      </c>
      <c r="G185">
        <v>653</v>
      </c>
      <c r="H185">
        <v>653</v>
      </c>
      <c r="I185">
        <v>653</v>
      </c>
      <c r="J185">
        <v>653</v>
      </c>
      <c r="K185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450</v>
      </c>
      <c r="S185" s="2">
        <v>0</v>
      </c>
      <c r="T185" s="2">
        <v>0</v>
      </c>
      <c r="U185" s="2">
        <v>450</v>
      </c>
      <c r="V185" t="s">
        <v>55</v>
      </c>
    </row>
    <row r="186" spans="1:22" ht="15.75" hidden="1" thickBot="1" x14ac:dyDescent="0.3">
      <c r="A186" t="s">
        <v>8329</v>
      </c>
      <c r="B186" t="s">
        <v>9353</v>
      </c>
      <c r="C186" t="s">
        <v>1</v>
      </c>
      <c r="D186" t="s">
        <v>9047</v>
      </c>
      <c r="E186" t="s">
        <v>9330</v>
      </c>
      <c r="F186" t="s">
        <v>9331</v>
      </c>
      <c r="G186">
        <v>652</v>
      </c>
      <c r="H186">
        <v>652</v>
      </c>
      <c r="I186">
        <v>652</v>
      </c>
      <c r="J186">
        <v>652</v>
      </c>
      <c r="K186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175</v>
      </c>
      <c r="S186" s="2">
        <v>0</v>
      </c>
      <c r="T186" s="2">
        <v>0</v>
      </c>
      <c r="U186" s="2">
        <v>175</v>
      </c>
      <c r="V186" t="s">
        <v>55</v>
      </c>
    </row>
    <row r="187" spans="1:22" ht="15.75" hidden="1" thickBot="1" x14ac:dyDescent="0.3">
      <c r="A187" t="s">
        <v>8329</v>
      </c>
      <c r="B187" t="s">
        <v>9353</v>
      </c>
      <c r="C187" t="s">
        <v>1</v>
      </c>
      <c r="D187" t="s">
        <v>9047</v>
      </c>
      <c r="E187" t="s">
        <v>9330</v>
      </c>
      <c r="F187" t="s">
        <v>9331</v>
      </c>
      <c r="G187">
        <v>651</v>
      </c>
      <c r="H187">
        <v>651</v>
      </c>
      <c r="I187">
        <v>651</v>
      </c>
      <c r="J187">
        <v>651</v>
      </c>
      <c r="K187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237.5</v>
      </c>
      <c r="S187" s="2">
        <v>0</v>
      </c>
      <c r="T187" s="2">
        <v>0</v>
      </c>
      <c r="U187" s="2">
        <v>237.5</v>
      </c>
      <c r="V187" t="s">
        <v>55</v>
      </c>
    </row>
    <row r="188" spans="1:22" ht="15.75" hidden="1" thickBot="1" x14ac:dyDescent="0.3">
      <c r="A188" t="s">
        <v>8329</v>
      </c>
      <c r="B188" t="s">
        <v>9353</v>
      </c>
      <c r="C188" t="s">
        <v>1</v>
      </c>
      <c r="D188" t="s">
        <v>9047</v>
      </c>
      <c r="E188" t="s">
        <v>9330</v>
      </c>
      <c r="F188" t="s">
        <v>9331</v>
      </c>
      <c r="G188">
        <v>650</v>
      </c>
      <c r="H188">
        <v>650</v>
      </c>
      <c r="I188">
        <v>650</v>
      </c>
      <c r="J188">
        <v>650</v>
      </c>
      <c r="K188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938.63</v>
      </c>
      <c r="S188" s="2">
        <v>0</v>
      </c>
      <c r="T188" s="2">
        <v>0</v>
      </c>
      <c r="U188" s="2">
        <v>938.63</v>
      </c>
      <c r="V188" t="s">
        <v>55</v>
      </c>
    </row>
    <row r="189" spans="1:22" ht="15.75" hidden="1" thickBot="1" x14ac:dyDescent="0.3">
      <c r="A189" t="s">
        <v>8329</v>
      </c>
      <c r="B189" t="s">
        <v>9353</v>
      </c>
      <c r="C189" t="s">
        <v>1</v>
      </c>
      <c r="D189" t="s">
        <v>9047</v>
      </c>
      <c r="E189" t="s">
        <v>9330</v>
      </c>
      <c r="F189" t="s">
        <v>9331</v>
      </c>
      <c r="G189">
        <v>649</v>
      </c>
      <c r="H189">
        <v>649</v>
      </c>
      <c r="I189">
        <v>649</v>
      </c>
      <c r="J189">
        <v>649</v>
      </c>
      <c r="K189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600</v>
      </c>
      <c r="S189" s="2">
        <v>0</v>
      </c>
      <c r="T189" s="2">
        <v>0</v>
      </c>
      <c r="U189" s="2">
        <v>600</v>
      </c>
      <c r="V189" t="s">
        <v>55</v>
      </c>
    </row>
    <row r="190" spans="1:22" ht="15.75" hidden="1" thickBot="1" x14ac:dyDescent="0.3">
      <c r="A190" t="s">
        <v>8329</v>
      </c>
      <c r="B190" t="s">
        <v>9353</v>
      </c>
      <c r="C190" t="s">
        <v>1</v>
      </c>
      <c r="D190" t="s">
        <v>9047</v>
      </c>
      <c r="E190" t="s">
        <v>9330</v>
      </c>
      <c r="F190" t="s">
        <v>9331</v>
      </c>
      <c r="G190">
        <v>648</v>
      </c>
      <c r="H190">
        <v>648</v>
      </c>
      <c r="I190">
        <v>648</v>
      </c>
      <c r="J190">
        <v>648</v>
      </c>
      <c r="K190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854.57</v>
      </c>
      <c r="S190" s="2">
        <v>0</v>
      </c>
      <c r="T190" s="2">
        <v>0</v>
      </c>
      <c r="U190" s="2">
        <v>854.57</v>
      </c>
      <c r="V190" t="s">
        <v>55</v>
      </c>
    </row>
    <row r="191" spans="1:22" ht="15.75" hidden="1" thickBot="1" x14ac:dyDescent="0.3">
      <c r="A191" t="s">
        <v>8329</v>
      </c>
      <c r="B191" t="s">
        <v>9353</v>
      </c>
      <c r="C191" t="s">
        <v>1</v>
      </c>
      <c r="D191" t="s">
        <v>9047</v>
      </c>
      <c r="E191" t="s">
        <v>9330</v>
      </c>
      <c r="F191" t="s">
        <v>9331</v>
      </c>
      <c r="G191">
        <v>647</v>
      </c>
      <c r="H191">
        <v>647</v>
      </c>
      <c r="I191">
        <v>647</v>
      </c>
      <c r="J191">
        <v>647</v>
      </c>
      <c r="K191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100</v>
      </c>
      <c r="S191" s="2">
        <v>0</v>
      </c>
      <c r="T191" s="2">
        <v>0</v>
      </c>
      <c r="U191" s="2">
        <v>100</v>
      </c>
      <c r="V191" t="s">
        <v>55</v>
      </c>
    </row>
    <row r="192" spans="1:22" ht="15.75" hidden="1" thickBot="1" x14ac:dyDescent="0.3">
      <c r="A192" t="s">
        <v>8329</v>
      </c>
      <c r="B192" t="s">
        <v>9352</v>
      </c>
      <c r="C192" t="s">
        <v>1</v>
      </c>
      <c r="D192" t="s">
        <v>9047</v>
      </c>
      <c r="E192" t="s">
        <v>9330</v>
      </c>
      <c r="F192" t="s">
        <v>9331</v>
      </c>
      <c r="G192">
        <v>646</v>
      </c>
      <c r="H192">
        <v>646</v>
      </c>
      <c r="I192">
        <v>646</v>
      </c>
      <c r="J192">
        <v>646</v>
      </c>
      <c r="K19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362.5</v>
      </c>
      <c r="S192" s="2">
        <v>0</v>
      </c>
      <c r="T192" s="2">
        <v>0</v>
      </c>
      <c r="U192" s="2">
        <v>362.5</v>
      </c>
      <c r="V192" t="s">
        <v>55</v>
      </c>
    </row>
    <row r="193" spans="1:22" ht="15.75" hidden="1" thickBot="1" x14ac:dyDescent="0.3">
      <c r="A193" t="s">
        <v>8329</v>
      </c>
      <c r="B193" t="s">
        <v>9352</v>
      </c>
      <c r="C193" t="s">
        <v>1</v>
      </c>
      <c r="D193" t="s">
        <v>9047</v>
      </c>
      <c r="E193" t="s">
        <v>9330</v>
      </c>
      <c r="F193" t="s">
        <v>9331</v>
      </c>
      <c r="G193">
        <v>645</v>
      </c>
      <c r="H193">
        <v>645</v>
      </c>
      <c r="I193">
        <v>645</v>
      </c>
      <c r="J193">
        <v>645</v>
      </c>
      <c r="K193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800</v>
      </c>
      <c r="S193" s="2">
        <v>0</v>
      </c>
      <c r="T193" s="2">
        <v>0</v>
      </c>
      <c r="U193" s="2">
        <v>800</v>
      </c>
      <c r="V193" t="s">
        <v>55</v>
      </c>
    </row>
    <row r="194" spans="1:22" ht="15.75" hidden="1" thickBot="1" x14ac:dyDescent="0.3">
      <c r="A194" t="s">
        <v>8329</v>
      </c>
      <c r="B194" t="s">
        <v>9352</v>
      </c>
      <c r="C194" t="s">
        <v>1</v>
      </c>
      <c r="D194" t="s">
        <v>9047</v>
      </c>
      <c r="E194" t="s">
        <v>9330</v>
      </c>
      <c r="F194" t="s">
        <v>9331</v>
      </c>
      <c r="G194">
        <v>644</v>
      </c>
      <c r="H194">
        <v>644</v>
      </c>
      <c r="I194">
        <v>644</v>
      </c>
      <c r="J194">
        <v>644</v>
      </c>
      <c r="K194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t="s">
        <v>55</v>
      </c>
    </row>
    <row r="195" spans="1:22" ht="15.75" hidden="1" thickBot="1" x14ac:dyDescent="0.3">
      <c r="A195" t="s">
        <v>8329</v>
      </c>
      <c r="B195" t="s">
        <v>9351</v>
      </c>
      <c r="C195" t="s">
        <v>1</v>
      </c>
      <c r="D195" t="s">
        <v>9047</v>
      </c>
      <c r="E195" t="s">
        <v>9330</v>
      </c>
      <c r="F195" t="s">
        <v>9331</v>
      </c>
      <c r="G195">
        <v>643</v>
      </c>
      <c r="H195">
        <v>643</v>
      </c>
      <c r="I195">
        <v>643</v>
      </c>
      <c r="J195">
        <v>643</v>
      </c>
      <c r="K195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254.57</v>
      </c>
      <c r="S195" s="2">
        <v>0</v>
      </c>
      <c r="T195" s="2">
        <v>0</v>
      </c>
      <c r="U195" s="2">
        <v>254.57</v>
      </c>
      <c r="V195" t="s">
        <v>55</v>
      </c>
    </row>
    <row r="196" spans="1:22" ht="15.75" hidden="1" thickBot="1" x14ac:dyDescent="0.3">
      <c r="A196" t="s">
        <v>8329</v>
      </c>
      <c r="B196" t="s">
        <v>9351</v>
      </c>
      <c r="C196" t="s">
        <v>1</v>
      </c>
      <c r="D196" t="s">
        <v>9047</v>
      </c>
      <c r="E196" t="s">
        <v>9330</v>
      </c>
      <c r="F196" t="s">
        <v>9331</v>
      </c>
      <c r="G196">
        <v>642</v>
      </c>
      <c r="H196">
        <v>642</v>
      </c>
      <c r="I196">
        <v>642</v>
      </c>
      <c r="J196">
        <v>642</v>
      </c>
      <c r="K196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605</v>
      </c>
      <c r="S196" s="2">
        <v>0</v>
      </c>
      <c r="T196" s="2">
        <v>0</v>
      </c>
      <c r="U196" s="2">
        <v>605</v>
      </c>
      <c r="V196" t="s">
        <v>55</v>
      </c>
    </row>
    <row r="197" spans="1:22" ht="15.75" hidden="1" thickBot="1" x14ac:dyDescent="0.3">
      <c r="A197" t="s">
        <v>8329</v>
      </c>
      <c r="B197" t="s">
        <v>9351</v>
      </c>
      <c r="C197" t="s">
        <v>1</v>
      </c>
      <c r="D197" t="s">
        <v>9047</v>
      </c>
      <c r="E197" t="s">
        <v>9330</v>
      </c>
      <c r="F197" t="s">
        <v>9331</v>
      </c>
      <c r="G197">
        <v>641</v>
      </c>
      <c r="H197">
        <v>641</v>
      </c>
      <c r="I197">
        <v>641</v>
      </c>
      <c r="J197">
        <v>641</v>
      </c>
      <c r="K197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500</v>
      </c>
      <c r="S197" s="2">
        <v>0</v>
      </c>
      <c r="T197" s="2">
        <v>0</v>
      </c>
      <c r="U197" s="2">
        <v>500</v>
      </c>
      <c r="V197" t="s">
        <v>55</v>
      </c>
    </row>
    <row r="198" spans="1:22" ht="15.75" hidden="1" thickBot="1" x14ac:dyDescent="0.3">
      <c r="A198" t="s">
        <v>8329</v>
      </c>
      <c r="B198" t="s">
        <v>9351</v>
      </c>
      <c r="C198" t="s">
        <v>1</v>
      </c>
      <c r="D198" t="s">
        <v>9047</v>
      </c>
      <c r="E198" t="s">
        <v>9330</v>
      </c>
      <c r="F198" t="s">
        <v>9331</v>
      </c>
      <c r="G198">
        <v>640</v>
      </c>
      <c r="H198">
        <v>640</v>
      </c>
      <c r="I198">
        <v>640</v>
      </c>
      <c r="J198">
        <v>640</v>
      </c>
      <c r="K198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700</v>
      </c>
      <c r="S198" s="2">
        <v>0</v>
      </c>
      <c r="T198" s="2">
        <v>0</v>
      </c>
      <c r="U198" s="2">
        <v>700</v>
      </c>
      <c r="V198" t="s">
        <v>55</v>
      </c>
    </row>
    <row r="199" spans="1:22" ht="15.75" hidden="1" thickBot="1" x14ac:dyDescent="0.3">
      <c r="A199" t="s">
        <v>8329</v>
      </c>
      <c r="B199" t="s">
        <v>9351</v>
      </c>
      <c r="C199" t="s">
        <v>1</v>
      </c>
      <c r="D199" t="s">
        <v>9047</v>
      </c>
      <c r="E199" t="s">
        <v>9330</v>
      </c>
      <c r="F199" t="s">
        <v>9331</v>
      </c>
      <c r="G199">
        <v>639</v>
      </c>
      <c r="H199">
        <v>639</v>
      </c>
      <c r="I199">
        <v>639</v>
      </c>
      <c r="J199">
        <v>639</v>
      </c>
      <c r="K199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150</v>
      </c>
      <c r="S199" s="2">
        <v>0</v>
      </c>
      <c r="T199" s="2">
        <v>0</v>
      </c>
      <c r="U199" s="2">
        <v>150</v>
      </c>
      <c r="V199" t="s">
        <v>55</v>
      </c>
    </row>
    <row r="200" spans="1:22" ht="15.75" hidden="1" thickBot="1" x14ac:dyDescent="0.3">
      <c r="A200" t="s">
        <v>8329</v>
      </c>
      <c r="B200" t="s">
        <v>9351</v>
      </c>
      <c r="C200" t="s">
        <v>1</v>
      </c>
      <c r="D200" t="s">
        <v>9047</v>
      </c>
      <c r="E200" t="s">
        <v>9330</v>
      </c>
      <c r="F200" t="s">
        <v>9331</v>
      </c>
      <c r="G200">
        <v>638</v>
      </c>
      <c r="H200">
        <v>638</v>
      </c>
      <c r="I200">
        <v>638</v>
      </c>
      <c r="J200">
        <v>638</v>
      </c>
      <c r="K200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t="s">
        <v>55</v>
      </c>
    </row>
    <row r="201" spans="1:22" ht="15.75" hidden="1" thickBot="1" x14ac:dyDescent="0.3">
      <c r="A201" t="s">
        <v>8329</v>
      </c>
      <c r="B201" s="125" t="s">
        <v>9350</v>
      </c>
      <c r="C201" t="s">
        <v>1</v>
      </c>
      <c r="D201" t="s">
        <v>9047</v>
      </c>
      <c r="E201" t="s">
        <v>9330</v>
      </c>
      <c r="F201" t="s">
        <v>9331</v>
      </c>
      <c r="G201">
        <v>637</v>
      </c>
      <c r="H201">
        <v>637</v>
      </c>
      <c r="I201">
        <v>637</v>
      </c>
      <c r="J201">
        <v>637</v>
      </c>
      <c r="K201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400</v>
      </c>
      <c r="S201" s="2">
        <v>0</v>
      </c>
      <c r="T201" s="2">
        <v>0</v>
      </c>
      <c r="U201" s="2">
        <v>400</v>
      </c>
      <c r="V201" t="s">
        <v>55</v>
      </c>
    </row>
    <row r="202" spans="1:22" ht="15.75" hidden="1" thickBot="1" x14ac:dyDescent="0.3">
      <c r="A202" t="s">
        <v>8329</v>
      </c>
      <c r="B202" s="125" t="s">
        <v>9350</v>
      </c>
      <c r="C202" t="s">
        <v>1</v>
      </c>
      <c r="D202" t="s">
        <v>9047</v>
      </c>
      <c r="E202" t="s">
        <v>9330</v>
      </c>
      <c r="F202" t="s">
        <v>9331</v>
      </c>
      <c r="G202">
        <v>636</v>
      </c>
      <c r="H202">
        <v>636</v>
      </c>
      <c r="I202">
        <v>636</v>
      </c>
      <c r="J202">
        <v>636</v>
      </c>
      <c r="K20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1028.55</v>
      </c>
      <c r="S202" s="2">
        <v>0</v>
      </c>
      <c r="T202" s="2">
        <v>0</v>
      </c>
      <c r="U202" s="2">
        <v>1028.55</v>
      </c>
      <c r="V202" t="s">
        <v>55</v>
      </c>
    </row>
    <row r="203" spans="1:22" ht="15.75" hidden="1" thickBot="1" x14ac:dyDescent="0.3">
      <c r="A203" t="s">
        <v>8329</v>
      </c>
      <c r="B203" t="s">
        <v>9350</v>
      </c>
      <c r="C203" t="s">
        <v>1</v>
      </c>
      <c r="D203" t="s">
        <v>9047</v>
      </c>
      <c r="E203" t="s">
        <v>9330</v>
      </c>
      <c r="F203" t="s">
        <v>9331</v>
      </c>
      <c r="G203">
        <v>635</v>
      </c>
      <c r="H203">
        <v>635</v>
      </c>
      <c r="I203">
        <v>635</v>
      </c>
      <c r="J203">
        <v>635</v>
      </c>
      <c r="K203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350</v>
      </c>
      <c r="S203" s="2">
        <v>0</v>
      </c>
      <c r="T203" s="2">
        <v>0</v>
      </c>
      <c r="U203" s="2">
        <v>350</v>
      </c>
      <c r="V203" t="s">
        <v>55</v>
      </c>
    </row>
    <row r="204" spans="1:22" ht="15.75" hidden="1" thickBot="1" x14ac:dyDescent="0.3">
      <c r="A204" t="s">
        <v>8329</v>
      </c>
      <c r="B204" t="s">
        <v>9350</v>
      </c>
      <c r="C204" t="s">
        <v>1</v>
      </c>
      <c r="D204" t="s">
        <v>9047</v>
      </c>
      <c r="E204" t="s">
        <v>9330</v>
      </c>
      <c r="F204" t="s">
        <v>9331</v>
      </c>
      <c r="G204">
        <v>634</v>
      </c>
      <c r="H204">
        <v>634</v>
      </c>
      <c r="I204">
        <v>634</v>
      </c>
      <c r="J204">
        <v>634</v>
      </c>
      <c r="K204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0</v>
      </c>
      <c r="S204" s="2">
        <v>0</v>
      </c>
      <c r="T204" s="2">
        <v>0</v>
      </c>
      <c r="U204" s="2">
        <v>0</v>
      </c>
      <c r="V204" t="s">
        <v>55</v>
      </c>
    </row>
    <row r="205" spans="1:22" ht="15.75" hidden="1" thickBot="1" x14ac:dyDescent="0.3">
      <c r="A205" t="s">
        <v>8329</v>
      </c>
      <c r="B205" t="s">
        <v>9350</v>
      </c>
      <c r="C205" t="s">
        <v>1</v>
      </c>
      <c r="D205" t="s">
        <v>9047</v>
      </c>
      <c r="E205" t="s">
        <v>9330</v>
      </c>
      <c r="F205" t="s">
        <v>9331</v>
      </c>
      <c r="G205">
        <v>633</v>
      </c>
      <c r="H205">
        <v>633</v>
      </c>
      <c r="I205">
        <v>633</v>
      </c>
      <c r="J205">
        <v>633</v>
      </c>
      <c r="K205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275</v>
      </c>
      <c r="S205" s="2">
        <v>0</v>
      </c>
      <c r="T205" s="2">
        <v>0</v>
      </c>
      <c r="U205" s="2">
        <v>275</v>
      </c>
      <c r="V205" t="s">
        <v>55</v>
      </c>
    </row>
    <row r="206" spans="1:22" ht="15.75" hidden="1" thickBot="1" x14ac:dyDescent="0.3">
      <c r="A206" t="s">
        <v>8329</v>
      </c>
      <c r="B206" t="s">
        <v>9350</v>
      </c>
      <c r="C206" t="s">
        <v>1</v>
      </c>
      <c r="D206" t="s">
        <v>9047</v>
      </c>
      <c r="E206" t="s">
        <v>9330</v>
      </c>
      <c r="F206" t="s">
        <v>9331</v>
      </c>
      <c r="G206">
        <v>632</v>
      </c>
      <c r="H206">
        <v>632</v>
      </c>
      <c r="I206">
        <v>632</v>
      </c>
      <c r="J206">
        <v>632</v>
      </c>
      <c r="K206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375</v>
      </c>
      <c r="S206" s="2">
        <v>0</v>
      </c>
      <c r="T206" s="2">
        <v>0</v>
      </c>
      <c r="U206" s="2">
        <v>375</v>
      </c>
      <c r="V206" t="s">
        <v>55</v>
      </c>
    </row>
    <row r="207" spans="1:22" ht="15.75" hidden="1" thickBot="1" x14ac:dyDescent="0.3">
      <c r="A207" t="s">
        <v>8329</v>
      </c>
      <c r="B207" t="s">
        <v>9350</v>
      </c>
      <c r="C207" t="s">
        <v>1</v>
      </c>
      <c r="D207" t="s">
        <v>9047</v>
      </c>
      <c r="E207" t="s">
        <v>9330</v>
      </c>
      <c r="F207" t="s">
        <v>9331</v>
      </c>
      <c r="G207">
        <v>631</v>
      </c>
      <c r="H207">
        <v>631</v>
      </c>
      <c r="I207">
        <v>631</v>
      </c>
      <c r="J207">
        <v>631</v>
      </c>
      <c r="K207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254.57</v>
      </c>
      <c r="S207" s="2">
        <v>0</v>
      </c>
      <c r="T207" s="2">
        <v>0</v>
      </c>
      <c r="U207" s="2">
        <v>254.57</v>
      </c>
      <c r="V207" t="s">
        <v>55</v>
      </c>
    </row>
    <row r="208" spans="1:22" ht="15.75" hidden="1" thickBot="1" x14ac:dyDescent="0.3">
      <c r="A208" t="s">
        <v>8329</v>
      </c>
      <c r="B208" t="s">
        <v>9350</v>
      </c>
      <c r="C208" t="s">
        <v>1</v>
      </c>
      <c r="D208" t="s">
        <v>9047</v>
      </c>
      <c r="E208" t="s">
        <v>9330</v>
      </c>
      <c r="F208" t="s">
        <v>9331</v>
      </c>
      <c r="G208">
        <v>630</v>
      </c>
      <c r="H208">
        <v>630</v>
      </c>
      <c r="I208">
        <v>630</v>
      </c>
      <c r="J208">
        <v>630</v>
      </c>
      <c r="K208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125</v>
      </c>
      <c r="S208" s="2">
        <v>0</v>
      </c>
      <c r="T208" s="2">
        <v>0</v>
      </c>
      <c r="U208" s="2">
        <v>125</v>
      </c>
      <c r="V208" t="s">
        <v>55</v>
      </c>
    </row>
    <row r="209" spans="1:22" ht="15.75" hidden="1" thickBot="1" x14ac:dyDescent="0.3">
      <c r="A209" t="s">
        <v>8329</v>
      </c>
      <c r="B209" t="s">
        <v>9350</v>
      </c>
      <c r="C209" t="s">
        <v>1</v>
      </c>
      <c r="D209" t="s">
        <v>9047</v>
      </c>
      <c r="E209" t="s">
        <v>9330</v>
      </c>
      <c r="F209" t="s">
        <v>9331</v>
      </c>
      <c r="G209">
        <v>629</v>
      </c>
      <c r="H209">
        <v>629</v>
      </c>
      <c r="I209">
        <v>629</v>
      </c>
      <c r="J209">
        <v>629</v>
      </c>
      <c r="K209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550</v>
      </c>
      <c r="S209" s="2">
        <v>0</v>
      </c>
      <c r="T209" s="2">
        <v>0</v>
      </c>
      <c r="U209" s="2">
        <v>550</v>
      </c>
      <c r="V209" t="s">
        <v>55</v>
      </c>
    </row>
    <row r="210" spans="1:22" ht="15.75" hidden="1" thickBot="1" x14ac:dyDescent="0.3">
      <c r="A210" t="s">
        <v>8329</v>
      </c>
      <c r="B210" t="s">
        <v>9350</v>
      </c>
      <c r="C210" t="s">
        <v>1</v>
      </c>
      <c r="D210" t="s">
        <v>9047</v>
      </c>
      <c r="E210" t="s">
        <v>9330</v>
      </c>
      <c r="F210" t="s">
        <v>9331</v>
      </c>
      <c r="G210">
        <v>628</v>
      </c>
      <c r="H210">
        <v>628</v>
      </c>
      <c r="I210">
        <v>628</v>
      </c>
      <c r="J210">
        <v>628</v>
      </c>
      <c r="K210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375</v>
      </c>
      <c r="S210" s="2">
        <v>0</v>
      </c>
      <c r="T210" s="2">
        <v>0</v>
      </c>
      <c r="U210" s="2">
        <v>375</v>
      </c>
      <c r="V210" t="s">
        <v>55</v>
      </c>
    </row>
    <row r="211" spans="1:22" ht="15.75" hidden="1" thickBot="1" x14ac:dyDescent="0.3">
      <c r="A211" t="s">
        <v>8329</v>
      </c>
      <c r="B211" t="s">
        <v>9350</v>
      </c>
      <c r="C211" t="s">
        <v>1</v>
      </c>
      <c r="D211" t="s">
        <v>9047</v>
      </c>
      <c r="E211" t="s">
        <v>9330</v>
      </c>
      <c r="F211" t="s">
        <v>9331</v>
      </c>
      <c r="G211">
        <v>627</v>
      </c>
      <c r="H211">
        <v>627</v>
      </c>
      <c r="I211">
        <v>627</v>
      </c>
      <c r="J211">
        <v>627</v>
      </c>
      <c r="K211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250</v>
      </c>
      <c r="S211" s="2">
        <v>0</v>
      </c>
      <c r="T211" s="2">
        <v>0</v>
      </c>
      <c r="U211" s="2">
        <v>250</v>
      </c>
      <c r="V211" t="s">
        <v>55</v>
      </c>
    </row>
    <row r="212" spans="1:22" ht="15.75" hidden="1" thickBot="1" x14ac:dyDescent="0.3">
      <c r="A212" t="s">
        <v>8329</v>
      </c>
      <c r="B212" t="s">
        <v>9350</v>
      </c>
      <c r="C212" t="s">
        <v>1</v>
      </c>
      <c r="D212" t="s">
        <v>9047</v>
      </c>
      <c r="E212" t="s">
        <v>9330</v>
      </c>
      <c r="F212" t="s">
        <v>9331</v>
      </c>
      <c r="G212">
        <v>626</v>
      </c>
      <c r="H212">
        <v>626</v>
      </c>
      <c r="I212">
        <v>626</v>
      </c>
      <c r="J212">
        <v>626</v>
      </c>
      <c r="K21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714.43</v>
      </c>
      <c r="S212" s="2">
        <v>0</v>
      </c>
      <c r="T212" s="2">
        <v>0</v>
      </c>
      <c r="U212" s="2">
        <v>714.43</v>
      </c>
      <c r="V212" t="s">
        <v>55</v>
      </c>
    </row>
    <row r="213" spans="1:22" ht="15.75" hidden="1" thickBot="1" x14ac:dyDescent="0.3">
      <c r="A213" t="s">
        <v>8329</v>
      </c>
      <c r="B213" t="s">
        <v>9350</v>
      </c>
      <c r="C213" t="s">
        <v>1</v>
      </c>
      <c r="D213" t="s">
        <v>9047</v>
      </c>
      <c r="E213" t="s">
        <v>9330</v>
      </c>
      <c r="F213" t="s">
        <v>9331</v>
      </c>
      <c r="G213">
        <v>625</v>
      </c>
      <c r="H213">
        <v>625</v>
      </c>
      <c r="I213">
        <v>625</v>
      </c>
      <c r="J213">
        <v>625</v>
      </c>
      <c r="K213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t="s">
        <v>55</v>
      </c>
    </row>
    <row r="214" spans="1:22" ht="15.75" hidden="1" thickBot="1" x14ac:dyDescent="0.3">
      <c r="A214" t="s">
        <v>8329</v>
      </c>
      <c r="B214" t="s">
        <v>9348</v>
      </c>
      <c r="C214" t="s">
        <v>1</v>
      </c>
      <c r="D214" t="s">
        <v>9047</v>
      </c>
      <c r="E214" t="s">
        <v>9330</v>
      </c>
      <c r="F214" t="s">
        <v>9331</v>
      </c>
      <c r="G214">
        <v>624</v>
      </c>
      <c r="H214">
        <v>624</v>
      </c>
      <c r="I214">
        <v>624</v>
      </c>
      <c r="J214">
        <v>624</v>
      </c>
      <c r="K214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400</v>
      </c>
      <c r="S214" s="2">
        <v>0</v>
      </c>
      <c r="T214" s="2">
        <v>0</v>
      </c>
      <c r="U214" s="2">
        <v>400</v>
      </c>
      <c r="V214" t="s">
        <v>55</v>
      </c>
    </row>
    <row r="215" spans="1:22" ht="15.75" hidden="1" thickBot="1" x14ac:dyDescent="0.3">
      <c r="A215" t="s">
        <v>8329</v>
      </c>
      <c r="B215" t="s">
        <v>9348</v>
      </c>
      <c r="C215" t="s">
        <v>1</v>
      </c>
      <c r="D215" t="s">
        <v>9047</v>
      </c>
      <c r="E215" t="s">
        <v>9330</v>
      </c>
      <c r="F215" t="s">
        <v>9331</v>
      </c>
      <c r="G215">
        <v>623</v>
      </c>
      <c r="H215">
        <v>623</v>
      </c>
      <c r="I215">
        <v>623</v>
      </c>
      <c r="J215">
        <v>623</v>
      </c>
      <c r="K215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891.71</v>
      </c>
      <c r="S215" s="2">
        <v>0</v>
      </c>
      <c r="T215" s="2">
        <v>0</v>
      </c>
      <c r="U215" s="2">
        <v>891.71</v>
      </c>
      <c r="V215" t="s">
        <v>55</v>
      </c>
    </row>
    <row r="216" spans="1:22" ht="15.75" hidden="1" thickBot="1" x14ac:dyDescent="0.3">
      <c r="A216" t="s">
        <v>8329</v>
      </c>
      <c r="B216" t="s">
        <v>9348</v>
      </c>
      <c r="C216" t="s">
        <v>1</v>
      </c>
      <c r="D216" t="s">
        <v>9047</v>
      </c>
      <c r="E216" t="s">
        <v>9330</v>
      </c>
      <c r="F216" t="s">
        <v>9331</v>
      </c>
      <c r="G216">
        <v>622</v>
      </c>
      <c r="H216">
        <v>622</v>
      </c>
      <c r="I216">
        <v>622</v>
      </c>
      <c r="J216">
        <v>622</v>
      </c>
      <c r="K216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225</v>
      </c>
      <c r="S216" s="2">
        <v>0</v>
      </c>
      <c r="T216" s="2">
        <v>0</v>
      </c>
      <c r="U216" s="2">
        <v>225</v>
      </c>
      <c r="V216" t="s">
        <v>55</v>
      </c>
    </row>
    <row r="217" spans="1:22" ht="15.75" hidden="1" thickBot="1" x14ac:dyDescent="0.3">
      <c r="A217" t="s">
        <v>8329</v>
      </c>
      <c r="B217" t="s">
        <v>9348</v>
      </c>
      <c r="C217" t="s">
        <v>1</v>
      </c>
      <c r="D217" t="s">
        <v>9047</v>
      </c>
      <c r="E217" t="s">
        <v>9330</v>
      </c>
      <c r="F217" t="s">
        <v>9331</v>
      </c>
      <c r="G217">
        <v>621</v>
      </c>
      <c r="H217">
        <v>621</v>
      </c>
      <c r="I217">
        <v>621</v>
      </c>
      <c r="J217">
        <v>621</v>
      </c>
      <c r="K217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387</v>
      </c>
      <c r="S217" s="2">
        <v>0</v>
      </c>
      <c r="T217" s="2">
        <v>0</v>
      </c>
      <c r="U217" s="2">
        <v>387</v>
      </c>
      <c r="V217" t="s">
        <v>55</v>
      </c>
    </row>
    <row r="218" spans="1:22" ht="15.75" hidden="1" thickBot="1" x14ac:dyDescent="0.3">
      <c r="A218" t="s">
        <v>8329</v>
      </c>
      <c r="B218" t="s">
        <v>9349</v>
      </c>
      <c r="C218" t="s">
        <v>1</v>
      </c>
      <c r="D218" t="s">
        <v>9047</v>
      </c>
      <c r="E218" t="s">
        <v>9330</v>
      </c>
      <c r="F218" t="s">
        <v>9331</v>
      </c>
      <c r="G218">
        <v>620</v>
      </c>
      <c r="H218">
        <v>620</v>
      </c>
      <c r="I218">
        <v>620</v>
      </c>
      <c r="J218">
        <v>620</v>
      </c>
      <c r="K218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237.5</v>
      </c>
      <c r="S218" s="2">
        <v>0</v>
      </c>
      <c r="T218" s="2">
        <v>0</v>
      </c>
      <c r="U218" s="2">
        <v>237.5</v>
      </c>
      <c r="V218" t="s">
        <v>55</v>
      </c>
    </row>
    <row r="219" spans="1:22" ht="15.75" hidden="1" thickBot="1" x14ac:dyDescent="0.3">
      <c r="A219" t="s">
        <v>8329</v>
      </c>
      <c r="B219" t="s">
        <v>9349</v>
      </c>
      <c r="C219" t="s">
        <v>1</v>
      </c>
      <c r="D219" t="s">
        <v>9047</v>
      </c>
      <c r="E219" t="s">
        <v>9330</v>
      </c>
      <c r="F219" t="s">
        <v>9331</v>
      </c>
      <c r="G219">
        <v>619</v>
      </c>
      <c r="H219">
        <v>619</v>
      </c>
      <c r="I219">
        <v>619</v>
      </c>
      <c r="J219">
        <v>619</v>
      </c>
      <c r="K219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527.5</v>
      </c>
      <c r="S219" s="2">
        <v>0</v>
      </c>
      <c r="T219" s="2">
        <v>0</v>
      </c>
      <c r="U219" s="2">
        <v>527.5</v>
      </c>
      <c r="V219" t="s">
        <v>55</v>
      </c>
    </row>
    <row r="220" spans="1:22" ht="15.75" hidden="1" thickBot="1" x14ac:dyDescent="0.3">
      <c r="A220" t="s">
        <v>8329</v>
      </c>
      <c r="B220" t="s">
        <v>9349</v>
      </c>
      <c r="C220" t="s">
        <v>1</v>
      </c>
      <c r="D220" t="s">
        <v>9047</v>
      </c>
      <c r="E220" t="s">
        <v>9330</v>
      </c>
      <c r="F220" t="s">
        <v>9331</v>
      </c>
      <c r="G220">
        <v>618</v>
      </c>
      <c r="H220">
        <v>618</v>
      </c>
      <c r="I220">
        <v>618</v>
      </c>
      <c r="J220">
        <v>618</v>
      </c>
      <c r="K220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1514.29</v>
      </c>
      <c r="S220" s="2">
        <v>0</v>
      </c>
      <c r="T220" s="2">
        <v>0</v>
      </c>
      <c r="U220" s="2">
        <v>1514.29</v>
      </c>
      <c r="V220" t="s">
        <v>55</v>
      </c>
    </row>
    <row r="221" spans="1:22" ht="15.75" hidden="1" thickBot="1" x14ac:dyDescent="0.3">
      <c r="A221" t="s">
        <v>8329</v>
      </c>
      <c r="B221" t="s">
        <v>9349</v>
      </c>
      <c r="C221" t="s">
        <v>1</v>
      </c>
      <c r="D221" t="s">
        <v>9047</v>
      </c>
      <c r="E221" t="s">
        <v>9330</v>
      </c>
      <c r="F221" t="s">
        <v>9331</v>
      </c>
      <c r="G221">
        <v>617</v>
      </c>
      <c r="H221">
        <v>617</v>
      </c>
      <c r="I221">
        <v>617</v>
      </c>
      <c r="J221">
        <v>617</v>
      </c>
      <c r="K221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55</v>
      </c>
      <c r="S221" s="2">
        <v>0</v>
      </c>
      <c r="T221" s="2">
        <v>0</v>
      </c>
      <c r="U221" s="2">
        <v>55</v>
      </c>
      <c r="V221" t="s">
        <v>55</v>
      </c>
    </row>
    <row r="222" spans="1:22" ht="15.75" hidden="1" thickBot="1" x14ac:dyDescent="0.3">
      <c r="A222" t="s">
        <v>8329</v>
      </c>
      <c r="B222" t="s">
        <v>9349</v>
      </c>
      <c r="C222" t="s">
        <v>1</v>
      </c>
      <c r="D222" t="s">
        <v>9047</v>
      </c>
      <c r="E222" t="s">
        <v>9330</v>
      </c>
      <c r="F222" t="s">
        <v>9331</v>
      </c>
      <c r="G222">
        <v>616</v>
      </c>
      <c r="H222">
        <v>616</v>
      </c>
      <c r="I222">
        <v>616</v>
      </c>
      <c r="J222">
        <v>616</v>
      </c>
      <c r="K22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100</v>
      </c>
      <c r="S222" s="2">
        <v>0</v>
      </c>
      <c r="T222" s="2">
        <v>0</v>
      </c>
      <c r="U222" s="2">
        <v>100</v>
      </c>
      <c r="V222" t="s">
        <v>55</v>
      </c>
    </row>
    <row r="223" spans="1:22" ht="15.75" hidden="1" thickBot="1" x14ac:dyDescent="0.3">
      <c r="A223" t="s">
        <v>8329</v>
      </c>
      <c r="B223" t="s">
        <v>9349</v>
      </c>
      <c r="C223" t="s">
        <v>1</v>
      </c>
      <c r="D223" t="s">
        <v>9047</v>
      </c>
      <c r="E223" t="s">
        <v>9330</v>
      </c>
      <c r="F223" t="s">
        <v>9331</v>
      </c>
      <c r="G223">
        <v>615</v>
      </c>
      <c r="H223">
        <v>615</v>
      </c>
      <c r="I223">
        <v>615</v>
      </c>
      <c r="J223">
        <v>615</v>
      </c>
      <c r="K223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472.5</v>
      </c>
      <c r="S223" s="2">
        <v>0</v>
      </c>
      <c r="T223" s="2">
        <v>0</v>
      </c>
      <c r="U223" s="2">
        <v>472.5</v>
      </c>
      <c r="V223" t="s">
        <v>55</v>
      </c>
    </row>
    <row r="224" spans="1:22" ht="15.75" hidden="1" thickBot="1" x14ac:dyDescent="0.3">
      <c r="A224" t="s">
        <v>8329</v>
      </c>
      <c r="B224" t="s">
        <v>9349</v>
      </c>
      <c r="C224" t="s">
        <v>1</v>
      </c>
      <c r="D224" t="s">
        <v>9047</v>
      </c>
      <c r="E224" t="s">
        <v>9330</v>
      </c>
      <c r="F224" t="s">
        <v>9331</v>
      </c>
      <c r="G224">
        <v>614</v>
      </c>
      <c r="H224">
        <v>614</v>
      </c>
      <c r="I224">
        <v>614</v>
      </c>
      <c r="J224">
        <v>614</v>
      </c>
      <c r="K224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0</v>
      </c>
      <c r="S224" s="2">
        <v>0</v>
      </c>
      <c r="T224" s="2">
        <v>0</v>
      </c>
      <c r="U224" s="2">
        <v>0</v>
      </c>
      <c r="V224" t="s">
        <v>55</v>
      </c>
    </row>
    <row r="225" spans="1:22" ht="15.75" hidden="1" thickBot="1" x14ac:dyDescent="0.3">
      <c r="A225" t="s">
        <v>8329</v>
      </c>
      <c r="B225" t="s">
        <v>9349</v>
      </c>
      <c r="C225" t="s">
        <v>1</v>
      </c>
      <c r="D225" t="s">
        <v>9047</v>
      </c>
      <c r="E225" t="s">
        <v>9330</v>
      </c>
      <c r="F225" t="s">
        <v>9331</v>
      </c>
      <c r="G225">
        <v>613</v>
      </c>
      <c r="H225">
        <v>613</v>
      </c>
      <c r="I225">
        <v>613</v>
      </c>
      <c r="J225">
        <v>613</v>
      </c>
      <c r="K225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t="s">
        <v>55</v>
      </c>
    </row>
    <row r="226" spans="1:22" ht="15.75" hidden="1" thickBot="1" x14ac:dyDescent="0.3">
      <c r="A226" t="s">
        <v>8329</v>
      </c>
      <c r="B226" s="125" t="s">
        <v>9347</v>
      </c>
      <c r="C226" t="s">
        <v>1</v>
      </c>
      <c r="D226" s="21" t="s">
        <v>7706</v>
      </c>
      <c r="E226" t="s">
        <v>9329</v>
      </c>
      <c r="F226" t="s">
        <v>9346</v>
      </c>
      <c r="G226">
        <v>3</v>
      </c>
      <c r="H226">
        <v>3</v>
      </c>
      <c r="I226">
        <v>3</v>
      </c>
      <c r="J226">
        <v>3</v>
      </c>
      <c r="K226">
        <v>0</v>
      </c>
      <c r="L226" s="2">
        <v>0</v>
      </c>
      <c r="M226" s="2">
        <v>0</v>
      </c>
      <c r="N226" s="2">
        <v>0</v>
      </c>
      <c r="O226" s="2">
        <v>960.5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960.5</v>
      </c>
      <c r="V226" t="s">
        <v>55</v>
      </c>
    </row>
    <row r="227" spans="1:22" ht="15.75" thickBot="1" x14ac:dyDescent="0.3">
      <c r="A227" s="150" t="s">
        <v>76</v>
      </c>
      <c r="B227" s="151"/>
      <c r="C227" s="151"/>
      <c r="D227" s="151"/>
      <c r="E227" s="151"/>
      <c r="F227" s="151"/>
      <c r="G227" s="151"/>
      <c r="H227" s="151"/>
      <c r="I227" s="151"/>
      <c r="J227" s="151"/>
      <c r="K227" s="152"/>
      <c r="L227" s="4">
        <f>+SUBTOTAL(9,Tabla3[V EXENTA])</f>
        <v>0</v>
      </c>
      <c r="M227" s="4">
        <f>+SUBTOTAL(9,Tabla3[VENTAS NO])</f>
        <v>0</v>
      </c>
      <c r="N227" s="4">
        <f>+SUBTOTAL(9,Tabla3[V NO SUJETAS])</f>
        <v>0</v>
      </c>
      <c r="O227" s="4">
        <f>+SUBTOTAL(9,Tabla3[V GRAVADAS])</f>
        <v>0</v>
      </c>
      <c r="P227" s="4">
        <f>+SUBTOTAL(9,Tabla3[EX IN CA])</f>
        <v>0</v>
      </c>
      <c r="Q227" s="4">
        <f>+SUBTOTAL(9,Tabla3[EX OUT CA])</f>
        <v>0</v>
      </c>
      <c r="R227" s="4">
        <f>+SUBTOTAL(9,Tabla3[EX SERVICE])</f>
        <v>52563.399999999994</v>
      </c>
      <c r="S227" s="4">
        <f>+SUBTOTAL(9,Tabla3[V ZONA FRAN])</f>
        <v>0</v>
      </c>
      <c r="T227" s="4">
        <f>+SUBTOTAL(9,Tabla3[V CTA A 3ERO])</f>
        <v>0</v>
      </c>
      <c r="U227" s="4">
        <f>+SUBTOTAL(9,Tabla3[TOTAL VENTA])</f>
        <v>52563.399999999994</v>
      </c>
    </row>
    <row r="228" spans="1:22" x14ac:dyDescent="0.25">
      <c r="O228" s="2">
        <f>O227/1.13</f>
        <v>0</v>
      </c>
    </row>
    <row r="229" spans="1:22" x14ac:dyDescent="0.25">
      <c r="O229" s="2">
        <f>O228*0.13</f>
        <v>0</v>
      </c>
    </row>
  </sheetData>
  <mergeCells count="1">
    <mergeCell ref="A227:K227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9" t="s">
        <v>8493</v>
      </c>
      <c r="B1" s="60" t="s">
        <v>8494</v>
      </c>
      <c r="C1" s="60" t="s">
        <v>8495</v>
      </c>
      <c r="D1" s="61" t="s">
        <v>8496</v>
      </c>
      <c r="E1" s="63" t="s">
        <v>8497</v>
      </c>
      <c r="F1" s="64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5" t="s">
        <v>8499</v>
      </c>
      <c r="B1" s="60" t="s">
        <v>8500</v>
      </c>
      <c r="C1" s="60" t="s">
        <v>8501</v>
      </c>
      <c r="D1" s="60" t="s">
        <v>8502</v>
      </c>
      <c r="E1" s="60" t="s">
        <v>8503</v>
      </c>
      <c r="F1" s="66" t="s">
        <v>8504</v>
      </c>
      <c r="G1" s="60" t="s">
        <v>8494</v>
      </c>
      <c r="H1" s="61" t="s">
        <v>8496</v>
      </c>
      <c r="I1" s="61" t="s">
        <v>14</v>
      </c>
      <c r="J1" s="62" t="s">
        <v>7737</v>
      </c>
      <c r="K1" s="62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8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5" t="s">
        <v>8482</v>
      </c>
      <c r="B1" s="55" t="s">
        <v>17</v>
      </c>
      <c r="C1" s="56" t="s">
        <v>8485</v>
      </c>
      <c r="D1" s="56" t="s">
        <v>8492</v>
      </c>
      <c r="E1" s="56" t="s">
        <v>2</v>
      </c>
      <c r="F1" s="56" t="s">
        <v>3</v>
      </c>
      <c r="G1" s="56" t="s">
        <v>4</v>
      </c>
      <c r="H1" s="56" t="s">
        <v>69</v>
      </c>
      <c r="I1" s="56" t="s">
        <v>68</v>
      </c>
      <c r="J1" s="56" t="s">
        <v>67</v>
      </c>
      <c r="K1" s="56" t="s">
        <v>66</v>
      </c>
      <c r="L1" s="56" t="s">
        <v>77</v>
      </c>
      <c r="M1" s="56" t="s">
        <v>78</v>
      </c>
      <c r="N1" s="58" t="s">
        <v>65</v>
      </c>
      <c r="O1" s="58" t="s">
        <v>64</v>
      </c>
      <c r="P1" s="58" t="s">
        <v>63</v>
      </c>
      <c r="Q1" s="58" t="s">
        <v>62</v>
      </c>
      <c r="R1" s="58" t="s">
        <v>61</v>
      </c>
      <c r="S1" s="58" t="s">
        <v>60</v>
      </c>
      <c r="T1" s="58" t="s">
        <v>59</v>
      </c>
      <c r="U1" s="58" t="s">
        <v>58</v>
      </c>
      <c r="V1" s="58" t="s">
        <v>57</v>
      </c>
      <c r="W1" s="58" t="s">
        <v>56</v>
      </c>
      <c r="X1" s="58" t="s">
        <v>19</v>
      </c>
      <c r="Y1" s="57" t="s">
        <v>18</v>
      </c>
      <c r="Z1" s="57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8921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8921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F20" sqref="F20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9" t="s">
        <v>567</v>
      </c>
    </row>
    <row r="6" spans="2:6" x14ac:dyDescent="0.25">
      <c r="B6" s="23" t="s">
        <v>2</v>
      </c>
      <c r="D6" s="50"/>
      <c r="F6" s="13"/>
    </row>
    <row r="7" spans="2:6" x14ac:dyDescent="0.25">
      <c r="B7" s="23" t="s">
        <v>4</v>
      </c>
      <c r="D7" s="51" t="s">
        <v>8264</v>
      </c>
    </row>
    <row r="8" spans="2:6" x14ac:dyDescent="0.25">
      <c r="B8" s="23" t="s">
        <v>68</v>
      </c>
      <c r="D8" s="51" t="s">
        <v>9008</v>
      </c>
    </row>
    <row r="9" spans="2:6" x14ac:dyDescent="0.25">
      <c r="B9" s="23" t="s">
        <v>5</v>
      </c>
      <c r="D9" s="51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3"/>
  <sheetViews>
    <sheetView showGridLines="0" workbookViewId="0"/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2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80" t="s">
        <v>7714</v>
      </c>
      <c r="E1" s="17" t="s">
        <v>7715</v>
      </c>
      <c r="F1" s="17" t="s">
        <v>7716</v>
      </c>
      <c r="G1" s="17" t="s">
        <v>7717</v>
      </c>
      <c r="H1" s="81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1708</v>
      </c>
      <c r="D2" s="13">
        <v>45291</v>
      </c>
      <c r="E2" s="1" t="s">
        <v>8264</v>
      </c>
      <c r="F2" s="34" t="s">
        <v>9391</v>
      </c>
      <c r="G2" s="34" t="s">
        <v>9392</v>
      </c>
      <c r="H2" s="77">
        <v>900</v>
      </c>
      <c r="I2" s="2">
        <v>9</v>
      </c>
      <c r="J2" s="83">
        <v>7</v>
      </c>
    </row>
    <row r="3" spans="1:10" s="18" customFormat="1" x14ac:dyDescent="0.25">
      <c r="A3" t="s">
        <v>7944</v>
      </c>
      <c r="B3"/>
      <c r="C3" t="s">
        <v>1708</v>
      </c>
      <c r="D3" s="13">
        <v>45260</v>
      </c>
      <c r="E3" s="1" t="s">
        <v>8264</v>
      </c>
      <c r="F3" s="34" t="s">
        <v>9391</v>
      </c>
      <c r="G3" s="34" t="s">
        <v>9393</v>
      </c>
      <c r="H3" s="77">
        <v>1725</v>
      </c>
      <c r="I3" s="2">
        <v>17.25</v>
      </c>
      <c r="J3" s="83">
        <v>7</v>
      </c>
    </row>
    <row r="4" spans="1:10" s="18" customFormat="1" x14ac:dyDescent="0.25">
      <c r="A4" s="1" t="s">
        <v>7944</v>
      </c>
      <c r="B4"/>
      <c r="C4" s="1" t="s">
        <v>1708</v>
      </c>
      <c r="D4" s="144">
        <v>45230</v>
      </c>
      <c r="E4" s="1" t="s">
        <v>8264</v>
      </c>
      <c r="F4" s="1" t="s">
        <v>9391</v>
      </c>
      <c r="G4" s="19" t="s">
        <v>9394</v>
      </c>
      <c r="H4" s="145">
        <v>1000</v>
      </c>
      <c r="I4" s="145">
        <v>10</v>
      </c>
      <c r="J4" s="146">
        <v>7</v>
      </c>
    </row>
    <row r="5" spans="1:10" s="18" customFormat="1" x14ac:dyDescent="0.25">
      <c r="A5" t="s">
        <v>7719</v>
      </c>
      <c r="B5"/>
      <c r="C5"/>
      <c r="D5" s="13"/>
      <c r="E5" s="15">
        <f>SUBTOTAL(109,Tabla6[Tipo de documento])</f>
        <v>0</v>
      </c>
      <c r="F5" s="15">
        <f>SUBTOTAL(109,Tabla6[Serie])</f>
        <v>0</v>
      </c>
      <c r="G5" s="15"/>
      <c r="H5" s="36">
        <f>SUBTOTAL(109,Tabla6[Monto sujeto])</f>
        <v>3625</v>
      </c>
      <c r="I5" s="36">
        <f>SUBTOTAL(109,Tabla6[Monto Retención 1%])</f>
        <v>36.25</v>
      </c>
      <c r="J5" s="19">
        <f>SUBTOTAL(109,Tabla6[ANEXO])</f>
        <v>21</v>
      </c>
    </row>
    <row r="6" spans="1:10" s="18" customFormat="1" x14ac:dyDescent="0.25">
      <c r="A6" s="1"/>
      <c r="B6" s="1"/>
      <c r="C6" s="1"/>
      <c r="D6" s="13"/>
      <c r="E6" s="1"/>
      <c r="F6" s="1"/>
      <c r="G6" s="19"/>
      <c r="H6" s="82"/>
      <c r="I6" s="82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2"/>
      <c r="I7" s="82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2"/>
      <c r="I8" s="82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2"/>
      <c r="I9" s="82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2"/>
      <c r="I10" s="82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2"/>
      <c r="I11" s="82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2"/>
      <c r="I12" s="82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2"/>
      <c r="I13" s="82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2"/>
      <c r="I14" s="82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2"/>
      <c r="I15" s="82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2"/>
      <c r="I16" s="82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2"/>
      <c r="I17" s="82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2"/>
      <c r="I18" s="82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2"/>
      <c r="I19" s="82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2"/>
      <c r="I20" s="82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2"/>
      <c r="I21" s="82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2"/>
      <c r="I22" s="82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2"/>
      <c r="I23" s="82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2"/>
      <c r="I24" s="82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2"/>
      <c r="I25" s="82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2"/>
      <c r="I26" s="82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2"/>
      <c r="I27" s="82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2"/>
      <c r="I28" s="82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2"/>
      <c r="I29" s="82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2"/>
      <c r="I30" s="82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2"/>
      <c r="I31" s="82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2"/>
      <c r="I32" s="82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2"/>
      <c r="I33" s="82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2"/>
      <c r="I34" s="82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2"/>
      <c r="I35" s="82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2"/>
      <c r="I36" s="82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2"/>
      <c r="I37" s="82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2"/>
      <c r="I38" s="82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2"/>
      <c r="I39" s="82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2"/>
      <c r="I40" s="82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2"/>
      <c r="I41" s="82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2"/>
      <c r="I42" s="82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2"/>
      <c r="I43" s="82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2"/>
      <c r="I44" s="82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2"/>
      <c r="I45" s="82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2"/>
      <c r="I46" s="82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2"/>
      <c r="I47" s="82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2"/>
      <c r="I48" s="82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2"/>
      <c r="I49" s="82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2"/>
      <c r="I50" s="82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2"/>
      <c r="I51" s="82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2"/>
      <c r="I52" s="82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2"/>
      <c r="I53" s="82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2"/>
      <c r="I54" s="82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2"/>
      <c r="I55" s="82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2"/>
      <c r="I56" s="82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2"/>
      <c r="I57" s="82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2"/>
      <c r="I58" s="82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2"/>
      <c r="I59" s="82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2"/>
      <c r="I60" s="82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2"/>
      <c r="I61" s="82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2"/>
      <c r="I62" s="82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2"/>
      <c r="I63" s="82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2"/>
      <c r="I64" s="82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2"/>
      <c r="I65" s="82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2"/>
      <c r="I66" s="82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2"/>
      <c r="I67" s="82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2"/>
      <c r="I68" s="82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2"/>
      <c r="I69" s="82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2"/>
      <c r="I70" s="82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2"/>
      <c r="I71" s="82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2"/>
      <c r="I72" s="82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2"/>
      <c r="I73" s="82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2"/>
      <c r="I74" s="82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2"/>
      <c r="I75" s="82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2"/>
      <c r="I76" s="82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2"/>
      <c r="I77" s="82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2"/>
      <c r="I78" s="82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2"/>
      <c r="I79" s="82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2"/>
      <c r="I80" s="82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2"/>
      <c r="I81" s="82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2"/>
      <c r="I82" s="82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2"/>
      <c r="I83" s="82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2"/>
      <c r="I84" s="82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2"/>
      <c r="I85" s="82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2"/>
      <c r="I86" s="82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2"/>
      <c r="I87" s="82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2"/>
      <c r="I88" s="82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2"/>
      <c r="I89" s="82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2"/>
      <c r="I90" s="82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2"/>
      <c r="I91" s="82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2"/>
      <c r="I92" s="82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2"/>
      <c r="I93" s="82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2"/>
      <c r="I94" s="82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2"/>
      <c r="I95" s="82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2"/>
      <c r="I96" s="82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2"/>
      <c r="I97" s="82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2"/>
      <c r="I98" s="82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2"/>
      <c r="I99" s="82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2"/>
      <c r="I100" s="82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2"/>
      <c r="I101" s="82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2"/>
      <c r="I102" s="82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2"/>
      <c r="I103" s="82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2"/>
      <c r="I104" s="82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2"/>
      <c r="I105" s="82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2"/>
      <c r="I106" s="82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2"/>
      <c r="I107" s="82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2"/>
      <c r="I108" s="82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2"/>
      <c r="I109" s="82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2"/>
      <c r="I110" s="82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2"/>
      <c r="I111" s="82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2"/>
      <c r="I112" s="82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2"/>
      <c r="I113" s="82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2"/>
      <c r="I114" s="82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2"/>
      <c r="I115" s="82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2"/>
      <c r="I116" s="82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2"/>
      <c r="I117" s="82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2"/>
      <c r="I118" s="82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2"/>
      <c r="I119" s="82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2"/>
      <c r="I120" s="82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2"/>
      <c r="I121" s="82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2"/>
      <c r="I122" s="82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2"/>
      <c r="I123" s="82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2"/>
      <c r="I124" s="82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2"/>
      <c r="I125" s="82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2"/>
      <c r="I126" s="82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2"/>
      <c r="I127" s="82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2"/>
      <c r="I128" s="82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2"/>
      <c r="I129" s="82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2"/>
      <c r="I130" s="82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2"/>
      <c r="I131" s="82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2"/>
      <c r="I132" s="82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2"/>
      <c r="I133" s="82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2"/>
      <c r="I134" s="82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2"/>
      <c r="I135" s="82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2"/>
      <c r="I136" s="82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2"/>
      <c r="I137" s="82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2"/>
      <c r="I138" s="82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2"/>
      <c r="I139" s="82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2"/>
      <c r="I140" s="82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2"/>
      <c r="I141" s="82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2"/>
      <c r="I142" s="82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2"/>
      <c r="I143" s="82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2"/>
      <c r="I144" s="82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2"/>
      <c r="I145" s="82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2"/>
      <c r="I146" s="82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2"/>
      <c r="I147" s="82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2"/>
      <c r="I148" s="82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2"/>
      <c r="I149" s="82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2"/>
      <c r="I150" s="82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2"/>
      <c r="I151" s="82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2"/>
      <c r="I152" s="82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2"/>
      <c r="I153" s="82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2"/>
      <c r="I154" s="82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2"/>
      <c r="I155" s="82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2"/>
      <c r="I156" s="82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2"/>
      <c r="I157" s="82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2"/>
      <c r="I158" s="82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2"/>
      <c r="I159" s="82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2"/>
      <c r="I160" s="82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2"/>
      <c r="I161" s="82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2"/>
      <c r="I162" s="82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2"/>
      <c r="I163" s="82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2"/>
      <c r="I164" s="82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2"/>
      <c r="I165" s="82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2"/>
      <c r="I166" s="82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2"/>
      <c r="I167" s="82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2"/>
      <c r="I168" s="82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2"/>
      <c r="I169" s="82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2"/>
      <c r="I170" s="82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2"/>
      <c r="I171" s="82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2"/>
      <c r="I172" s="82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2"/>
      <c r="I173" s="82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2"/>
      <c r="I174" s="82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2"/>
      <c r="I175" s="82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2"/>
      <c r="I176" s="82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2"/>
      <c r="I177" s="82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2"/>
      <c r="I178" s="82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2"/>
      <c r="I179" s="82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2"/>
      <c r="I180" s="82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2"/>
      <c r="I181" s="82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2"/>
      <c r="I182" s="82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2"/>
      <c r="I183" s="82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2"/>
      <c r="I184" s="82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2"/>
      <c r="I185" s="82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2"/>
      <c r="I186" s="82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2"/>
      <c r="I187" s="82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2"/>
      <c r="I188" s="82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2"/>
      <c r="I189" s="82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2"/>
      <c r="I190" s="82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2"/>
      <c r="I191" s="82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2"/>
      <c r="I192" s="82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2"/>
      <c r="I193" s="82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2"/>
      <c r="I194" s="82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2"/>
      <c r="I195" s="82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2"/>
      <c r="I196" s="82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2"/>
      <c r="I197" s="82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2"/>
      <c r="I198" s="82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2"/>
      <c r="I199" s="82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2"/>
      <c r="I200" s="82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2"/>
      <c r="I201" s="82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2"/>
      <c r="I202" s="82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2"/>
      <c r="I203" s="82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2"/>
      <c r="I204" s="82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2"/>
      <c r="I205" s="82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2"/>
      <c r="I206" s="82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2"/>
      <c r="I207" s="82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2"/>
      <c r="I208" s="82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2"/>
      <c r="I209" s="82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2"/>
      <c r="I210" s="82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2"/>
      <c r="I211" s="82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2"/>
      <c r="I212" s="82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2"/>
      <c r="I213" s="82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2"/>
      <c r="I214" s="82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2"/>
      <c r="I215" s="82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2"/>
      <c r="I216" s="82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2"/>
      <c r="I217" s="82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2"/>
      <c r="I218" s="82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2"/>
      <c r="I219" s="82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2"/>
      <c r="I220" s="82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2"/>
      <c r="I221" s="82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2"/>
      <c r="I222" s="82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2"/>
      <c r="I223" s="82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2"/>
      <c r="I224" s="82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2"/>
      <c r="I225" s="82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2"/>
      <c r="I226" s="82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2"/>
      <c r="I227" s="82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2"/>
      <c r="I228" s="82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2"/>
      <c r="I229" s="82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2"/>
      <c r="I230" s="82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2"/>
      <c r="I231" s="82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2"/>
      <c r="I232" s="82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2"/>
      <c r="I233" s="82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2"/>
      <c r="I234" s="82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2"/>
      <c r="I235" s="82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2"/>
      <c r="I236" s="82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2"/>
      <c r="I237" s="82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2"/>
      <c r="I238" s="82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2"/>
      <c r="I239" s="82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2"/>
      <c r="I240" s="82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2"/>
      <c r="I241" s="82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2"/>
      <c r="I242" s="82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2"/>
      <c r="I243" s="82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2"/>
      <c r="I244" s="82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2"/>
      <c r="I245" s="82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2"/>
      <c r="I246" s="82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2"/>
      <c r="I247" s="82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2"/>
      <c r="I248" s="82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2"/>
      <c r="I249" s="82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2"/>
      <c r="I250" s="82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2"/>
      <c r="I251" s="82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2"/>
      <c r="I252" s="82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2"/>
      <c r="I253" s="82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2"/>
      <c r="I254" s="82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2"/>
      <c r="I255" s="82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2"/>
      <c r="I256" s="82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2"/>
      <c r="I257" s="82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2"/>
      <c r="I258" s="82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2"/>
      <c r="I259" s="82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2"/>
      <c r="I260" s="82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2"/>
      <c r="I261" s="82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2"/>
      <c r="I262" s="82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2"/>
      <c r="I263" s="82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2"/>
      <c r="I264" s="82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2"/>
      <c r="I265" s="82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2"/>
      <c r="I266" s="82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2"/>
      <c r="I267" s="82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2"/>
      <c r="I268" s="82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2"/>
      <c r="I269" s="82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2"/>
      <c r="I270" s="82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2"/>
      <c r="I271" s="82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2"/>
      <c r="I272" s="82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2"/>
      <c r="I273" s="82"/>
      <c r="J273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8770</v>
      </c>
      <c r="E1" s="17" t="s">
        <v>8771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7"/>
      <c r="O4" s="2"/>
      <c r="P4" s="77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94"/>
  <sheetViews>
    <sheetView topLeftCell="A4572" workbookViewId="0">
      <selection activeCell="B4595" sqref="B4595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8797</v>
      </c>
      <c r="B427" t="s">
        <v>8798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8799</v>
      </c>
      <c r="B429" t="s">
        <v>8800</v>
      </c>
    </row>
    <row r="430" spans="1:2" x14ac:dyDescent="0.25">
      <c r="A430" s="1" t="s">
        <v>8626</v>
      </c>
      <c r="B430" t="s">
        <v>8801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8847</v>
      </c>
      <c r="B536" t="s">
        <v>8848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7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4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" t="s">
        <v>8650</v>
      </c>
      <c r="B4294" t="s">
        <v>8651</v>
      </c>
    </row>
    <row r="4295" spans="1:2" x14ac:dyDescent="0.25">
      <c r="A4295" s="1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126" t="s">
        <v>8661</v>
      </c>
      <c r="B4300" t="s">
        <v>8662</v>
      </c>
    </row>
    <row r="4301" spans="1:2" x14ac:dyDescent="0.25">
      <c r="A4301" s="14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6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52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" t="s">
        <v>8692</v>
      </c>
      <c r="B4312" t="s">
        <v>1212</v>
      </c>
    </row>
    <row r="4313" spans="1:2" x14ac:dyDescent="0.25">
      <c r="A4313" s="1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" t="s">
        <v>8697</v>
      </c>
      <c r="B4315" t="s">
        <v>8698</v>
      </c>
    </row>
    <row r="4316" spans="1:2" x14ac:dyDescent="0.25">
      <c r="A4316" s="1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4" t="s">
        <v>8740</v>
      </c>
      <c r="B4327" t="s">
        <v>8741</v>
      </c>
    </row>
    <row r="4328" spans="1:2" x14ac:dyDescent="0.25">
      <c r="A4328" s="14" t="s">
        <v>8744</v>
      </c>
      <c r="B4328" t="s">
        <v>7936</v>
      </c>
    </row>
    <row r="4329" spans="1:2" x14ac:dyDescent="0.25">
      <c r="A4329" s="14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8802</v>
      </c>
      <c r="B4332" t="s">
        <v>8803</v>
      </c>
    </row>
    <row r="4333" spans="1:2" x14ac:dyDescent="0.25">
      <c r="A4333" s="14" t="s">
        <v>8804</v>
      </c>
      <c r="B4333" t="s">
        <v>8805</v>
      </c>
    </row>
    <row r="4334" spans="1:2" x14ac:dyDescent="0.25">
      <c r="A4334" s="1" t="s">
        <v>8806</v>
      </c>
      <c r="B4334" t="s">
        <v>8807</v>
      </c>
    </row>
    <row r="4335" spans="1:2" x14ac:dyDescent="0.25">
      <c r="A4335" s="1" t="s">
        <v>8808</v>
      </c>
      <c r="B4335" t="s">
        <v>8809</v>
      </c>
    </row>
    <row r="4336" spans="1:2" x14ac:dyDescent="0.25">
      <c r="A4336" s="1" t="s">
        <v>8810</v>
      </c>
      <c r="B4336" t="s">
        <v>8811</v>
      </c>
    </row>
    <row r="4337" spans="1:2" x14ac:dyDescent="0.25">
      <c r="A4337" s="14" t="s">
        <v>8812</v>
      </c>
      <c r="B4337" t="s">
        <v>8813</v>
      </c>
    </row>
    <row r="4338" spans="1:2" x14ac:dyDescent="0.25">
      <c r="A4338" s="14" t="s">
        <v>8814</v>
      </c>
      <c r="B4338" t="s">
        <v>8815</v>
      </c>
    </row>
    <row r="4339" spans="1:2" x14ac:dyDescent="0.25">
      <c r="A4339" s="14" t="s">
        <v>8816</v>
      </c>
      <c r="B4339" t="s">
        <v>8817</v>
      </c>
    </row>
    <row r="4340" spans="1:2" x14ac:dyDescent="0.25">
      <c r="A4340" s="14" t="s">
        <v>8818</v>
      </c>
      <c r="B4340" t="s">
        <v>8819</v>
      </c>
    </row>
    <row r="4341" spans="1:2" x14ac:dyDescent="0.25">
      <c r="A4341" s="14" t="s">
        <v>8820</v>
      </c>
      <c r="B4341" t="s">
        <v>8821</v>
      </c>
    </row>
    <row r="4342" spans="1:2" x14ac:dyDescent="0.25">
      <c r="A4342" s="14" t="s">
        <v>8822</v>
      </c>
      <c r="B4342" t="s">
        <v>8823</v>
      </c>
    </row>
    <row r="4343" spans="1:2" x14ac:dyDescent="0.25">
      <c r="A4343" s="14" t="s">
        <v>8824</v>
      </c>
      <c r="B4343" t="s">
        <v>8825</v>
      </c>
    </row>
    <row r="4344" spans="1:2" x14ac:dyDescent="0.25">
      <c r="A4344" s="126" t="s">
        <v>8850</v>
      </c>
      <c r="B4344" t="s">
        <v>8851</v>
      </c>
    </row>
    <row r="4345" spans="1:2" x14ac:dyDescent="0.25">
      <c r="A4345" s="14" t="s">
        <v>8852</v>
      </c>
      <c r="B4345" t="s">
        <v>8853</v>
      </c>
    </row>
    <row r="4346" spans="1:2" x14ac:dyDescent="0.25">
      <c r="A4346" s="14" t="s">
        <v>8854</v>
      </c>
      <c r="B4346" t="s">
        <v>8855</v>
      </c>
    </row>
    <row r="4347" spans="1:2" x14ac:dyDescent="0.25">
      <c r="A4347" s="14" t="s">
        <v>8856</v>
      </c>
      <c r="B4347" t="s">
        <v>8857</v>
      </c>
    </row>
    <row r="4348" spans="1:2" x14ac:dyDescent="0.25">
      <c r="A4348" s="1" t="s">
        <v>8858</v>
      </c>
      <c r="B4348" t="s">
        <v>8859</v>
      </c>
    </row>
    <row r="4349" spans="1:2" x14ac:dyDescent="0.25">
      <c r="A4349" s="1" t="s">
        <v>8862</v>
      </c>
      <c r="B4349" t="s">
        <v>8863</v>
      </c>
    </row>
    <row r="4350" spans="1:2" x14ac:dyDescent="0.25">
      <c r="A4350" s="1" t="s">
        <v>8864</v>
      </c>
      <c r="B4350" t="s">
        <v>8865</v>
      </c>
    </row>
    <row r="4351" spans="1:2" x14ac:dyDescent="0.25">
      <c r="A4351" s="1" t="s">
        <v>8867</v>
      </c>
      <c r="B4351" t="s">
        <v>8868</v>
      </c>
    </row>
    <row r="4352" spans="1:2" x14ac:dyDescent="0.25">
      <c r="A4352" s="1" t="s">
        <v>8870</v>
      </c>
      <c r="B4352" t="s">
        <v>8871</v>
      </c>
    </row>
    <row r="4353" spans="1:2" x14ac:dyDescent="0.25">
      <c r="A4353" s="1" t="s">
        <v>8872</v>
      </c>
      <c r="B4353" t="s">
        <v>8873</v>
      </c>
    </row>
    <row r="4354" spans="1:2" x14ac:dyDescent="0.25">
      <c r="A4354" s="1" t="s">
        <v>8874</v>
      </c>
      <c r="B4354" t="s">
        <v>8875</v>
      </c>
    </row>
    <row r="4355" spans="1:2" x14ac:dyDescent="0.25">
      <c r="A4355" s="1" t="s">
        <v>8883</v>
      </c>
      <c r="B4355" t="s">
        <v>8884</v>
      </c>
    </row>
    <row r="4356" spans="1:2" x14ac:dyDescent="0.25">
      <c r="A4356" s="1" t="s">
        <v>8885</v>
      </c>
      <c r="B4356" t="s">
        <v>8886</v>
      </c>
    </row>
    <row r="4357" spans="1:2" x14ac:dyDescent="0.25">
      <c r="A4357" s="1" t="s">
        <v>8887</v>
      </c>
      <c r="B4357" t="s">
        <v>8888</v>
      </c>
    </row>
    <row r="4358" spans="1:2" x14ac:dyDescent="0.25">
      <c r="A4358" s="1" t="s">
        <v>8889</v>
      </c>
      <c r="B4358" t="s">
        <v>8890</v>
      </c>
    </row>
    <row r="4359" spans="1:2" x14ac:dyDescent="0.25">
      <c r="A4359" s="1" t="s">
        <v>8891</v>
      </c>
      <c r="B4359" t="s">
        <v>8892</v>
      </c>
    </row>
    <row r="4360" spans="1:2" x14ac:dyDescent="0.25">
      <c r="A4360" s="1" t="s">
        <v>8893</v>
      </c>
      <c r="B4360" t="s">
        <v>8894</v>
      </c>
    </row>
    <row r="4361" spans="1:2" x14ac:dyDescent="0.25">
      <c r="A4361" s="1" t="s">
        <v>8895</v>
      </c>
      <c r="B4361" t="s">
        <v>8896</v>
      </c>
    </row>
    <row r="4362" spans="1:2" x14ac:dyDescent="0.25">
      <c r="A4362" s="1" t="s">
        <v>8897</v>
      </c>
      <c r="B4362" t="s">
        <v>8898</v>
      </c>
    </row>
    <row r="4363" spans="1:2" x14ac:dyDescent="0.25">
      <c r="A4363" s="1" t="s">
        <v>8899</v>
      </c>
      <c r="B4363" t="s">
        <v>8900</v>
      </c>
    </row>
    <row r="4364" spans="1:2" x14ac:dyDescent="0.25">
      <c r="A4364" s="1" t="s">
        <v>8901</v>
      </c>
      <c r="B4364" t="s">
        <v>8902</v>
      </c>
    </row>
    <row r="4365" spans="1:2" x14ac:dyDescent="0.25">
      <c r="A4365" s="1" t="s">
        <v>8903</v>
      </c>
      <c r="B4365" t="s">
        <v>8904</v>
      </c>
    </row>
    <row r="4366" spans="1:2" x14ac:dyDescent="0.25">
      <c r="A4366" s="1" t="s">
        <v>8905</v>
      </c>
      <c r="B4366" t="s">
        <v>8906</v>
      </c>
    </row>
    <row r="4367" spans="1:2" x14ac:dyDescent="0.25">
      <c r="A4367" s="128" t="s">
        <v>8907</v>
      </c>
      <c r="B4367" t="s">
        <v>8908</v>
      </c>
    </row>
    <row r="4368" spans="1:2" x14ac:dyDescent="0.25">
      <c r="A4368" s="1" t="s">
        <v>8923</v>
      </c>
      <c r="B4368" t="s">
        <v>8924</v>
      </c>
    </row>
    <row r="4369" spans="1:2" x14ac:dyDescent="0.25">
      <c r="A4369" s="1" t="s">
        <v>8925</v>
      </c>
      <c r="B4369" t="s">
        <v>8926</v>
      </c>
    </row>
    <row r="4370" spans="1:2" x14ac:dyDescent="0.25">
      <c r="A4370" s="1" t="s">
        <v>8927</v>
      </c>
      <c r="B4370" t="s">
        <v>1301</v>
      </c>
    </row>
    <row r="4371" spans="1:2" x14ac:dyDescent="0.25">
      <c r="A4371" s="1" t="s">
        <v>8928</v>
      </c>
      <c r="B4371" t="s">
        <v>8929</v>
      </c>
    </row>
    <row r="4372" spans="1:2" x14ac:dyDescent="0.25">
      <c r="A4372" s="1" t="s">
        <v>8930</v>
      </c>
      <c r="B4372" t="s">
        <v>8931</v>
      </c>
    </row>
    <row r="4373" spans="1:2" x14ac:dyDescent="0.25">
      <c r="A4373" s="1" t="s">
        <v>8933</v>
      </c>
      <c r="B4373" t="s">
        <v>8934</v>
      </c>
    </row>
    <row r="4374" spans="1:2" x14ac:dyDescent="0.25">
      <c r="A4374" s="1" t="s">
        <v>8935</v>
      </c>
      <c r="B4374" t="s">
        <v>7936</v>
      </c>
    </row>
    <row r="4375" spans="1:2" x14ac:dyDescent="0.25">
      <c r="A4375" s="1" t="s">
        <v>8938</v>
      </c>
      <c r="B4375" t="s">
        <v>7936</v>
      </c>
    </row>
    <row r="4376" spans="1:2" x14ac:dyDescent="0.25">
      <c r="A4376" s="1" t="s">
        <v>8939</v>
      </c>
      <c r="B4376" t="s">
        <v>8940</v>
      </c>
    </row>
    <row r="4377" spans="1:2" x14ac:dyDescent="0.25">
      <c r="A4377" s="1" t="s">
        <v>8943</v>
      </c>
      <c r="B4377" t="s">
        <v>8944</v>
      </c>
    </row>
    <row r="4378" spans="1:2" x14ac:dyDescent="0.25">
      <c r="A4378" s="22" t="s">
        <v>8948</v>
      </c>
      <c r="B4378" t="s">
        <v>8949</v>
      </c>
    </row>
    <row r="4379" spans="1:2" x14ac:dyDescent="0.25">
      <c r="A4379" s="1" t="s">
        <v>8950</v>
      </c>
      <c r="B4379" t="s">
        <v>8951</v>
      </c>
    </row>
    <row r="4380" spans="1:2" x14ac:dyDescent="0.25">
      <c r="A4380" s="1" t="s">
        <v>8952</v>
      </c>
      <c r="B4380" t="s">
        <v>8953</v>
      </c>
    </row>
    <row r="4381" spans="1:2" x14ac:dyDescent="0.25">
      <c r="A4381" s="1" t="s">
        <v>8954</v>
      </c>
      <c r="B4381" t="s">
        <v>8955</v>
      </c>
    </row>
    <row r="4382" spans="1:2" x14ac:dyDescent="0.25">
      <c r="A4382" s="1" t="s">
        <v>8956</v>
      </c>
      <c r="B4382" t="s">
        <v>8957</v>
      </c>
    </row>
    <row r="4383" spans="1:2" x14ac:dyDescent="0.25">
      <c r="A4383" s="1" t="s">
        <v>8161</v>
      </c>
      <c r="B4383" t="s">
        <v>8958</v>
      </c>
    </row>
    <row r="4384" spans="1:2" x14ac:dyDescent="0.25">
      <c r="A4384" s="1" t="s">
        <v>8959</v>
      </c>
      <c r="B4384" t="s">
        <v>8960</v>
      </c>
    </row>
    <row r="4385" spans="1:2" x14ac:dyDescent="0.25">
      <c r="A4385" s="1" t="s">
        <v>8961</v>
      </c>
      <c r="B4385" t="s">
        <v>8962</v>
      </c>
    </row>
    <row r="4386" spans="1:2" x14ac:dyDescent="0.25">
      <c r="A4386" s="1" t="s">
        <v>8963</v>
      </c>
      <c r="B4386" t="s">
        <v>8964</v>
      </c>
    </row>
    <row r="4387" spans="1:2" x14ac:dyDescent="0.25">
      <c r="A4387" s="1" t="s">
        <v>8965</v>
      </c>
      <c r="B4387" t="s">
        <v>8966</v>
      </c>
    </row>
    <row r="4388" spans="1:2" x14ac:dyDescent="0.25">
      <c r="A4388" s="22" t="s">
        <v>8968</v>
      </c>
      <c r="B4388" t="s">
        <v>8969</v>
      </c>
    </row>
    <row r="4389" spans="1:2" x14ac:dyDescent="0.25">
      <c r="A4389" s="22" t="s">
        <v>8970</v>
      </c>
      <c r="B4389" t="s">
        <v>8971</v>
      </c>
    </row>
    <row r="4390" spans="1:2" x14ac:dyDescent="0.25">
      <c r="A4390" s="1" t="s">
        <v>8972</v>
      </c>
      <c r="B4390" t="s">
        <v>8973</v>
      </c>
    </row>
    <row r="4391" spans="1:2" x14ac:dyDescent="0.25">
      <c r="A4391" s="1" t="s">
        <v>8967</v>
      </c>
      <c r="B4391" t="s">
        <v>8974</v>
      </c>
    </row>
    <row r="4392" spans="1:2" x14ac:dyDescent="0.25">
      <c r="A4392" s="1" t="s">
        <v>8975</v>
      </c>
      <c r="B4392" t="s">
        <v>8976</v>
      </c>
    </row>
    <row r="4393" spans="1:2" x14ac:dyDescent="0.25">
      <c r="A4393" s="1" t="s">
        <v>8977</v>
      </c>
      <c r="B4393" t="s">
        <v>8978</v>
      </c>
    </row>
    <row r="4394" spans="1:2" x14ac:dyDescent="0.25">
      <c r="A4394" s="1" t="s">
        <v>8979</v>
      </c>
      <c r="B4394" t="s">
        <v>8980</v>
      </c>
    </row>
    <row r="4395" spans="1:2" x14ac:dyDescent="0.25">
      <c r="A4395" s="1" t="s">
        <v>8981</v>
      </c>
      <c r="B4395" t="s">
        <v>8982</v>
      </c>
    </row>
    <row r="4396" spans="1:2" x14ac:dyDescent="0.25">
      <c r="A4396" s="1" t="s">
        <v>8983</v>
      </c>
      <c r="B4396" t="s">
        <v>8984</v>
      </c>
    </row>
    <row r="4397" spans="1:2" x14ac:dyDescent="0.25">
      <c r="A4397" s="1" t="s">
        <v>8985</v>
      </c>
      <c r="B4397" t="s">
        <v>197</v>
      </c>
    </row>
    <row r="4398" spans="1:2" x14ac:dyDescent="0.25">
      <c r="A4398" s="1" t="s">
        <v>8986</v>
      </c>
      <c r="B4398" t="s">
        <v>8987</v>
      </c>
    </row>
    <row r="4399" spans="1:2" x14ac:dyDescent="0.25">
      <c r="A4399" s="1" t="s">
        <v>8988</v>
      </c>
      <c r="B4399" t="s">
        <v>8989</v>
      </c>
    </row>
    <row r="4400" spans="1:2" x14ac:dyDescent="0.25">
      <c r="A4400" s="1" t="s">
        <v>8990</v>
      </c>
      <c r="B4400" t="s">
        <v>8991</v>
      </c>
    </row>
    <row r="4401" spans="1:2" x14ac:dyDescent="0.25">
      <c r="A4401" s="1" t="s">
        <v>8992</v>
      </c>
      <c r="B4401" t="s">
        <v>8993</v>
      </c>
    </row>
    <row r="4402" spans="1:2" x14ac:dyDescent="0.25">
      <c r="A4402" s="1" t="s">
        <v>8994</v>
      </c>
      <c r="B4402" t="s">
        <v>8995</v>
      </c>
    </row>
    <row r="4403" spans="1:2" x14ac:dyDescent="0.25">
      <c r="A4403" s="1" t="s">
        <v>8996</v>
      </c>
      <c r="B4403" t="s">
        <v>8997</v>
      </c>
    </row>
    <row r="4404" spans="1:2" x14ac:dyDescent="0.25">
      <c r="A4404" s="1" t="s">
        <v>8998</v>
      </c>
      <c r="B4404" t="s">
        <v>8999</v>
      </c>
    </row>
    <row r="4405" spans="1:2" x14ac:dyDescent="0.25">
      <c r="A4405" s="1" t="s">
        <v>9000</v>
      </c>
      <c r="B4405" t="s">
        <v>6526</v>
      </c>
    </row>
    <row r="4406" spans="1:2" x14ac:dyDescent="0.25">
      <c r="A4406" s="1" t="s">
        <v>9001</v>
      </c>
      <c r="B4406" t="s">
        <v>9002</v>
      </c>
    </row>
    <row r="4407" spans="1:2" x14ac:dyDescent="0.25">
      <c r="A4407" s="1" t="s">
        <v>9003</v>
      </c>
      <c r="B4407" t="s">
        <v>9004</v>
      </c>
    </row>
    <row r="4408" spans="1:2" x14ac:dyDescent="0.25">
      <c r="A4408" s="1" t="s">
        <v>9005</v>
      </c>
      <c r="B4408" t="s">
        <v>1447</v>
      </c>
    </row>
    <row r="4409" spans="1:2" x14ac:dyDescent="0.25">
      <c r="A4409" s="1" t="s">
        <v>9006</v>
      </c>
      <c r="B4409" t="s">
        <v>9007</v>
      </c>
    </row>
    <row r="4410" spans="1:2" x14ac:dyDescent="0.25">
      <c r="A4410" s="1" t="s">
        <v>9009</v>
      </c>
      <c r="B4410" t="s">
        <v>9010</v>
      </c>
    </row>
    <row r="4411" spans="1:2" x14ac:dyDescent="0.25">
      <c r="A4411" s="1" t="s">
        <v>9011</v>
      </c>
      <c r="B4411" t="s">
        <v>9012</v>
      </c>
    </row>
    <row r="4412" spans="1:2" x14ac:dyDescent="0.25">
      <c r="A4412" s="1" t="s">
        <v>9020</v>
      </c>
      <c r="B4412" t="s">
        <v>9019</v>
      </c>
    </row>
    <row r="4413" spans="1:2" x14ac:dyDescent="0.25">
      <c r="A4413" s="1" t="s">
        <v>9022</v>
      </c>
      <c r="B4413" t="s">
        <v>9021</v>
      </c>
    </row>
    <row r="4414" spans="1:2" x14ac:dyDescent="0.25">
      <c r="A4414" s="1" t="s">
        <v>9023</v>
      </c>
      <c r="B4414" t="s">
        <v>9035</v>
      </c>
    </row>
    <row r="4415" spans="1:2" x14ac:dyDescent="0.25">
      <c r="A4415" s="1" t="s">
        <v>9024</v>
      </c>
      <c r="B4415" t="s">
        <v>9036</v>
      </c>
    </row>
    <row r="4416" spans="1:2" x14ac:dyDescent="0.25">
      <c r="A4416" s="1" t="s">
        <v>9025</v>
      </c>
      <c r="B4416" t="s">
        <v>9037</v>
      </c>
    </row>
    <row r="4417" spans="1:2" x14ac:dyDescent="0.25">
      <c r="A4417" s="1" t="s">
        <v>9026</v>
      </c>
      <c r="B4417" t="s">
        <v>9038</v>
      </c>
    </row>
    <row r="4418" spans="1:2" x14ac:dyDescent="0.25">
      <c r="A4418" s="1" t="s">
        <v>9027</v>
      </c>
      <c r="B4418" t="s">
        <v>9039</v>
      </c>
    </row>
    <row r="4419" spans="1:2" x14ac:dyDescent="0.25">
      <c r="A4419" s="1" t="s">
        <v>9028</v>
      </c>
      <c r="B4419" t="s">
        <v>9040</v>
      </c>
    </row>
    <row r="4420" spans="1:2" x14ac:dyDescent="0.25">
      <c r="A4420" s="1" t="s">
        <v>9029</v>
      </c>
      <c r="B4420" t="s">
        <v>9041</v>
      </c>
    </row>
    <row r="4421" spans="1:2" x14ac:dyDescent="0.25">
      <c r="A4421" s="1" t="s">
        <v>9030</v>
      </c>
      <c r="B4421" t="s">
        <v>9042</v>
      </c>
    </row>
    <row r="4422" spans="1:2" x14ac:dyDescent="0.25">
      <c r="A4422" s="1" t="s">
        <v>9031</v>
      </c>
      <c r="B4422" t="s">
        <v>9043</v>
      </c>
    </row>
    <row r="4423" spans="1:2" x14ac:dyDescent="0.25">
      <c r="A4423" s="1" t="s">
        <v>9032</v>
      </c>
      <c r="B4423" t="s">
        <v>9044</v>
      </c>
    </row>
    <row r="4424" spans="1:2" x14ac:dyDescent="0.25">
      <c r="A4424" s="1" t="s">
        <v>9033</v>
      </c>
      <c r="B4424" t="s">
        <v>9045</v>
      </c>
    </row>
    <row r="4425" spans="1:2" x14ac:dyDescent="0.25">
      <c r="A4425" s="1" t="s">
        <v>9034</v>
      </c>
      <c r="B4425" t="s">
        <v>9046</v>
      </c>
    </row>
    <row r="4426" spans="1:2" x14ac:dyDescent="0.25">
      <c r="A4426" s="1" t="s">
        <v>9048</v>
      </c>
      <c r="B4426" t="s">
        <v>9049</v>
      </c>
    </row>
    <row r="4427" spans="1:2" x14ac:dyDescent="0.25">
      <c r="A4427" s="1" t="s">
        <v>9053</v>
      </c>
      <c r="B4427" t="s">
        <v>9054</v>
      </c>
    </row>
    <row r="4428" spans="1:2" x14ac:dyDescent="0.25">
      <c r="A4428" s="1" t="s">
        <v>9055</v>
      </c>
      <c r="B4428" t="s">
        <v>9056</v>
      </c>
    </row>
    <row r="4429" spans="1:2" x14ac:dyDescent="0.25">
      <c r="A4429" s="1" t="s">
        <v>9057</v>
      </c>
      <c r="B4429" t="s">
        <v>9058</v>
      </c>
    </row>
    <row r="4430" spans="1:2" x14ac:dyDescent="0.25">
      <c r="A4430" s="1" t="s">
        <v>9059</v>
      </c>
      <c r="B4430" t="s">
        <v>9060</v>
      </c>
    </row>
    <row r="4431" spans="1:2" x14ac:dyDescent="0.25">
      <c r="A4431" s="1" t="s">
        <v>9061</v>
      </c>
      <c r="B4431" t="s">
        <v>9062</v>
      </c>
    </row>
    <row r="4432" spans="1:2" x14ac:dyDescent="0.25">
      <c r="A4432" s="1" t="s">
        <v>9063</v>
      </c>
      <c r="B4432" t="s">
        <v>9064</v>
      </c>
    </row>
    <row r="4433" spans="1:2" x14ac:dyDescent="0.25">
      <c r="A4433" s="1" t="s">
        <v>9065</v>
      </c>
      <c r="B4433" t="s">
        <v>9066</v>
      </c>
    </row>
    <row r="4434" spans="1:2" x14ac:dyDescent="0.25">
      <c r="A4434" s="1" t="s">
        <v>9067</v>
      </c>
      <c r="B4434" t="s">
        <v>9068</v>
      </c>
    </row>
    <row r="4435" spans="1:2" x14ac:dyDescent="0.25">
      <c r="A4435" s="1" t="s">
        <v>9069</v>
      </c>
      <c r="B4435" t="s">
        <v>9070</v>
      </c>
    </row>
    <row r="4436" spans="1:2" x14ac:dyDescent="0.25">
      <c r="A4436" s="1" t="s">
        <v>9071</v>
      </c>
      <c r="B4436" t="s">
        <v>9072</v>
      </c>
    </row>
    <row r="4437" spans="1:2" x14ac:dyDescent="0.25">
      <c r="A4437" s="1" t="s">
        <v>9073</v>
      </c>
      <c r="B4437" t="s">
        <v>9074</v>
      </c>
    </row>
    <row r="4438" spans="1:2" x14ac:dyDescent="0.25">
      <c r="A4438" s="1" t="s">
        <v>52</v>
      </c>
      <c r="B4438" t="s">
        <v>9075</v>
      </c>
    </row>
    <row r="4439" spans="1:2" x14ac:dyDescent="0.25">
      <c r="A4439" s="1" t="s">
        <v>9076</v>
      </c>
      <c r="B4439" t="s">
        <v>9077</v>
      </c>
    </row>
    <row r="4440" spans="1:2" x14ac:dyDescent="0.25">
      <c r="A4440" s="1" t="s">
        <v>51</v>
      </c>
      <c r="B4440" t="s">
        <v>50</v>
      </c>
    </row>
    <row r="4441" spans="1:2" x14ac:dyDescent="0.25">
      <c r="A4441" s="1" t="s">
        <v>9078</v>
      </c>
      <c r="B4441" t="s">
        <v>9079</v>
      </c>
    </row>
    <row r="4442" spans="1:2" x14ac:dyDescent="0.25">
      <c r="A4442" s="1" t="s">
        <v>9080</v>
      </c>
      <c r="B4442" t="s">
        <v>9081</v>
      </c>
    </row>
    <row r="4443" spans="1:2" x14ac:dyDescent="0.25">
      <c r="A4443" s="1" t="s">
        <v>9082</v>
      </c>
      <c r="B4443" t="s">
        <v>9083</v>
      </c>
    </row>
    <row r="4444" spans="1:2" x14ac:dyDescent="0.25">
      <c r="A4444" s="1" t="s">
        <v>9084</v>
      </c>
      <c r="B4444" t="s">
        <v>9085</v>
      </c>
    </row>
    <row r="4445" spans="1:2" x14ac:dyDescent="0.25">
      <c r="A4445" s="1" t="s">
        <v>9086</v>
      </c>
      <c r="B4445" t="s">
        <v>9087</v>
      </c>
    </row>
    <row r="4446" spans="1:2" x14ac:dyDescent="0.25">
      <c r="A4446" s="1" t="s">
        <v>49</v>
      </c>
      <c r="B4446" t="s">
        <v>9088</v>
      </c>
    </row>
    <row r="4447" spans="1:2" x14ac:dyDescent="0.25">
      <c r="A4447" s="1" t="s">
        <v>9089</v>
      </c>
      <c r="B4447" t="s">
        <v>9090</v>
      </c>
    </row>
    <row r="4448" spans="1:2" x14ac:dyDescent="0.25">
      <c r="A4448" s="1" t="s">
        <v>9091</v>
      </c>
      <c r="B4448" t="s">
        <v>9092</v>
      </c>
    </row>
    <row r="4449" spans="1:2" x14ac:dyDescent="0.25">
      <c r="A4449" s="1" t="s">
        <v>48</v>
      </c>
      <c r="B4449" t="s">
        <v>9093</v>
      </c>
    </row>
    <row r="4450" spans="1:2" x14ac:dyDescent="0.25">
      <c r="A4450" s="1" t="s">
        <v>9094</v>
      </c>
      <c r="B4450" t="s">
        <v>9095</v>
      </c>
    </row>
    <row r="4451" spans="1:2" x14ac:dyDescent="0.25">
      <c r="A4451" s="1" t="s">
        <v>7810</v>
      </c>
      <c r="B4451" t="s">
        <v>9096</v>
      </c>
    </row>
    <row r="4452" spans="1:2" x14ac:dyDescent="0.25">
      <c r="A4452" s="1" t="s">
        <v>9097</v>
      </c>
      <c r="B4452" t="s">
        <v>9098</v>
      </c>
    </row>
    <row r="4453" spans="1:2" x14ac:dyDescent="0.25">
      <c r="A4453" s="1" t="s">
        <v>1696</v>
      </c>
      <c r="B4453" t="s">
        <v>9099</v>
      </c>
    </row>
    <row r="4454" spans="1:2" x14ac:dyDescent="0.25">
      <c r="A4454" s="1" t="s">
        <v>46</v>
      </c>
      <c r="B4454" t="s">
        <v>9100</v>
      </c>
    </row>
    <row r="4455" spans="1:2" x14ac:dyDescent="0.25">
      <c r="A4455" s="1" t="s">
        <v>9101</v>
      </c>
      <c r="B4455" t="s">
        <v>9102</v>
      </c>
    </row>
    <row r="4456" spans="1:2" x14ac:dyDescent="0.25">
      <c r="A4456" s="1" t="s">
        <v>9103</v>
      </c>
      <c r="B4456" t="s">
        <v>9104</v>
      </c>
    </row>
    <row r="4457" spans="1:2" x14ac:dyDescent="0.25">
      <c r="A4457" s="1" t="s">
        <v>9105</v>
      </c>
      <c r="B4457" t="s">
        <v>9106</v>
      </c>
    </row>
    <row r="4458" spans="1:2" x14ac:dyDescent="0.25">
      <c r="A4458" s="1" t="s">
        <v>9107</v>
      </c>
      <c r="B4458" t="s">
        <v>9108</v>
      </c>
    </row>
    <row r="4459" spans="1:2" x14ac:dyDescent="0.25">
      <c r="A4459" s="1" t="s">
        <v>9109</v>
      </c>
      <c r="B4459" t="s">
        <v>9110</v>
      </c>
    </row>
    <row r="4460" spans="1:2" x14ac:dyDescent="0.25">
      <c r="A4460" s="1" t="s">
        <v>9111</v>
      </c>
      <c r="B4460" t="s">
        <v>9112</v>
      </c>
    </row>
    <row r="4461" spans="1:2" x14ac:dyDescent="0.25">
      <c r="A4461" s="1" t="s">
        <v>9113</v>
      </c>
      <c r="B4461" t="s">
        <v>9114</v>
      </c>
    </row>
    <row r="4462" spans="1:2" x14ac:dyDescent="0.25">
      <c r="A4462" s="1" t="s">
        <v>45</v>
      </c>
      <c r="B4462" t="s">
        <v>9115</v>
      </c>
    </row>
    <row r="4463" spans="1:2" x14ac:dyDescent="0.25">
      <c r="A4463" s="1" t="s">
        <v>9116</v>
      </c>
      <c r="B4463" t="s">
        <v>9117</v>
      </c>
    </row>
    <row r="4464" spans="1:2" x14ac:dyDescent="0.25">
      <c r="A4464" s="1" t="s">
        <v>44</v>
      </c>
      <c r="B4464" t="s">
        <v>9118</v>
      </c>
    </row>
    <row r="4465" spans="1:2" x14ac:dyDescent="0.25">
      <c r="A4465" s="1" t="s">
        <v>9119</v>
      </c>
      <c r="B4465" t="s">
        <v>9120</v>
      </c>
    </row>
    <row r="4466" spans="1:2" x14ac:dyDescent="0.25">
      <c r="A4466" s="1" t="s">
        <v>9121</v>
      </c>
      <c r="B4466" t="s">
        <v>9122</v>
      </c>
    </row>
    <row r="4467" spans="1:2" x14ac:dyDescent="0.25">
      <c r="A4467" s="1" t="s">
        <v>9123</v>
      </c>
      <c r="B4467" t="s">
        <v>9124</v>
      </c>
    </row>
    <row r="4468" spans="1:2" x14ac:dyDescent="0.25">
      <c r="A4468" s="1" t="s">
        <v>43</v>
      </c>
      <c r="B4468" t="s">
        <v>9125</v>
      </c>
    </row>
    <row r="4469" spans="1:2" x14ac:dyDescent="0.25">
      <c r="A4469" s="1" t="s">
        <v>9126</v>
      </c>
      <c r="B4469" t="s">
        <v>9127</v>
      </c>
    </row>
    <row r="4470" spans="1:2" x14ac:dyDescent="0.25">
      <c r="A4470" s="1" t="s">
        <v>9128</v>
      </c>
      <c r="B4470" t="s">
        <v>9129</v>
      </c>
    </row>
    <row r="4471" spans="1:2" x14ac:dyDescent="0.25">
      <c r="A4471" s="1" t="s">
        <v>42</v>
      </c>
      <c r="B4471" t="s">
        <v>9130</v>
      </c>
    </row>
    <row r="4472" spans="1:2" x14ac:dyDescent="0.25">
      <c r="A4472" s="1" t="s">
        <v>9131</v>
      </c>
      <c r="B4472" t="s">
        <v>9132</v>
      </c>
    </row>
    <row r="4473" spans="1:2" x14ac:dyDescent="0.25">
      <c r="A4473" s="1" t="s">
        <v>9133</v>
      </c>
      <c r="B4473" t="s">
        <v>41</v>
      </c>
    </row>
    <row r="4474" spans="1:2" x14ac:dyDescent="0.25">
      <c r="A4474" s="1" t="s">
        <v>9134</v>
      </c>
      <c r="B4474" t="s">
        <v>9135</v>
      </c>
    </row>
    <row r="4475" spans="1:2" x14ac:dyDescent="0.25">
      <c r="A4475" s="1" t="s">
        <v>40</v>
      </c>
      <c r="B4475" t="s">
        <v>9136</v>
      </c>
    </row>
    <row r="4476" spans="1:2" x14ac:dyDescent="0.25">
      <c r="A4476" s="1" t="s">
        <v>39</v>
      </c>
      <c r="B4476" t="s">
        <v>9137</v>
      </c>
    </row>
    <row r="4477" spans="1:2" x14ac:dyDescent="0.25">
      <c r="A4477" s="1" t="s">
        <v>38</v>
      </c>
      <c r="B4477" t="s">
        <v>9138</v>
      </c>
    </row>
    <row r="4478" spans="1:2" x14ac:dyDescent="0.25">
      <c r="A4478" s="1" t="s">
        <v>37</v>
      </c>
      <c r="B4478" t="s">
        <v>9139</v>
      </c>
    </row>
    <row r="4479" spans="1:2" x14ac:dyDescent="0.25">
      <c r="A4479" s="1" t="s">
        <v>9140</v>
      </c>
      <c r="B4479" t="s">
        <v>9141</v>
      </c>
    </row>
    <row r="4480" spans="1:2" x14ac:dyDescent="0.25">
      <c r="A4480" s="1" t="s">
        <v>36</v>
      </c>
      <c r="B4480" t="s">
        <v>9142</v>
      </c>
    </row>
    <row r="4481" spans="1:5" x14ac:dyDescent="0.25">
      <c r="A4481" s="1" t="s">
        <v>35</v>
      </c>
      <c r="B4481" t="s">
        <v>9143</v>
      </c>
      <c r="E4481">
        <v>288.04000000000002</v>
      </c>
    </row>
    <row r="4482" spans="1:5" x14ac:dyDescent="0.25">
      <c r="A4482" s="1" t="s">
        <v>34</v>
      </c>
      <c r="B4482" t="s">
        <v>9144</v>
      </c>
      <c r="C4482">
        <v>1936.16</v>
      </c>
      <c r="E4482">
        <v>703.16</v>
      </c>
    </row>
    <row r="4483" spans="1:5" x14ac:dyDescent="0.25">
      <c r="A4483" s="1" t="s">
        <v>9145</v>
      </c>
      <c r="B4483" t="s">
        <v>9146</v>
      </c>
      <c r="C4483">
        <v>1946.16</v>
      </c>
      <c r="E4483">
        <v>191.61</v>
      </c>
    </row>
    <row r="4484" spans="1:5" x14ac:dyDescent="0.25">
      <c r="A4484" s="1" t="s">
        <v>33</v>
      </c>
      <c r="B4484" t="s">
        <v>9147</v>
      </c>
      <c r="C4484">
        <f>SUM(C4482:C4483)</f>
        <v>3882.32</v>
      </c>
      <c r="E4484">
        <v>370.13</v>
      </c>
    </row>
    <row r="4485" spans="1:5" x14ac:dyDescent="0.25">
      <c r="A4485" s="1" t="s">
        <v>32</v>
      </c>
      <c r="B4485" t="s">
        <v>9148</v>
      </c>
      <c r="E4485">
        <v>393.22</v>
      </c>
    </row>
    <row r="4486" spans="1:5" x14ac:dyDescent="0.25">
      <c r="A4486" s="1" t="s">
        <v>9149</v>
      </c>
      <c r="B4486" t="s">
        <v>9150</v>
      </c>
      <c r="E4486">
        <f>SUM(E4481:E4485)</f>
        <v>1946.16</v>
      </c>
    </row>
    <row r="4487" spans="1:5" x14ac:dyDescent="0.25">
      <c r="A4487" s="1" t="s">
        <v>9151</v>
      </c>
      <c r="B4487" t="s">
        <v>9152</v>
      </c>
    </row>
    <row r="4488" spans="1:5" x14ac:dyDescent="0.25">
      <c r="A4488" s="1" t="s">
        <v>9153</v>
      </c>
      <c r="B4488" t="s">
        <v>9154</v>
      </c>
    </row>
    <row r="4489" spans="1:5" x14ac:dyDescent="0.25">
      <c r="A4489" s="1" t="s">
        <v>9155</v>
      </c>
      <c r="B4489" t="s">
        <v>9156</v>
      </c>
    </row>
    <row r="4490" spans="1:5" x14ac:dyDescent="0.25">
      <c r="A4490" s="1" t="s">
        <v>6843</v>
      </c>
      <c r="B4490" t="s">
        <v>9157</v>
      </c>
    </row>
    <row r="4491" spans="1:5" x14ac:dyDescent="0.25">
      <c r="A4491" s="1" t="s">
        <v>9158</v>
      </c>
      <c r="B4491" t="s">
        <v>9159</v>
      </c>
    </row>
    <row r="4492" spans="1:5" x14ac:dyDescent="0.25">
      <c r="A4492" s="1" t="s">
        <v>9160</v>
      </c>
      <c r="B4492" t="s">
        <v>9161</v>
      </c>
    </row>
    <row r="4493" spans="1:5" x14ac:dyDescent="0.25">
      <c r="A4493" s="1" t="s">
        <v>5111</v>
      </c>
      <c r="B4493" t="s">
        <v>9162</v>
      </c>
    </row>
    <row r="4494" spans="1:5" x14ac:dyDescent="0.25">
      <c r="A4494" s="1" t="s">
        <v>9163</v>
      </c>
      <c r="B4494" t="s">
        <v>9164</v>
      </c>
    </row>
    <row r="4495" spans="1:5" x14ac:dyDescent="0.25">
      <c r="A4495" s="1" t="s">
        <v>9165</v>
      </c>
      <c r="B4495" t="s">
        <v>9166</v>
      </c>
    </row>
    <row r="4496" spans="1:5" x14ac:dyDescent="0.25">
      <c r="A4496" s="1" t="s">
        <v>9167</v>
      </c>
      <c r="B4496" t="s">
        <v>9168</v>
      </c>
    </row>
    <row r="4497" spans="1:2" x14ac:dyDescent="0.25">
      <c r="A4497" s="1" t="s">
        <v>3874</v>
      </c>
      <c r="B4497" t="s">
        <v>9169</v>
      </c>
    </row>
    <row r="4498" spans="1:2" x14ac:dyDescent="0.25">
      <c r="A4498" s="1" t="s">
        <v>9170</v>
      </c>
      <c r="B4498" t="s">
        <v>9171</v>
      </c>
    </row>
    <row r="4499" spans="1:2" x14ac:dyDescent="0.25">
      <c r="A4499" s="1" t="s">
        <v>9172</v>
      </c>
      <c r="B4499" t="s">
        <v>9173</v>
      </c>
    </row>
    <row r="4500" spans="1:2" x14ac:dyDescent="0.25">
      <c r="A4500" s="1" t="s">
        <v>9174</v>
      </c>
      <c r="B4500" t="s">
        <v>9175</v>
      </c>
    </row>
    <row r="4501" spans="1:2" x14ac:dyDescent="0.25">
      <c r="A4501" s="1" t="s">
        <v>9176</v>
      </c>
      <c r="B4501" t="s">
        <v>9177</v>
      </c>
    </row>
    <row r="4502" spans="1:2" x14ac:dyDescent="0.25">
      <c r="A4502" s="1" t="s">
        <v>9178</v>
      </c>
      <c r="B4502" t="s">
        <v>9179</v>
      </c>
    </row>
    <row r="4503" spans="1:2" x14ac:dyDescent="0.25">
      <c r="A4503" s="1" t="s">
        <v>9180</v>
      </c>
      <c r="B4503" t="s">
        <v>9181</v>
      </c>
    </row>
    <row r="4504" spans="1:2" x14ac:dyDescent="0.25">
      <c r="A4504" s="1" t="s">
        <v>9182</v>
      </c>
      <c r="B4504" t="s">
        <v>9183</v>
      </c>
    </row>
    <row r="4505" spans="1:2" x14ac:dyDescent="0.25">
      <c r="A4505" s="1" t="s">
        <v>9184</v>
      </c>
      <c r="B4505" t="s">
        <v>9185</v>
      </c>
    </row>
    <row r="4506" spans="1:2" x14ac:dyDescent="0.25">
      <c r="A4506" s="1" t="s">
        <v>9186</v>
      </c>
      <c r="B4506" t="s">
        <v>9187</v>
      </c>
    </row>
    <row r="4507" spans="1:2" x14ac:dyDescent="0.25">
      <c r="A4507" s="1" t="s">
        <v>9188</v>
      </c>
      <c r="B4507" t="s">
        <v>9189</v>
      </c>
    </row>
    <row r="4508" spans="1:2" x14ac:dyDescent="0.25">
      <c r="A4508" s="1" t="s">
        <v>9190</v>
      </c>
      <c r="B4508" t="s">
        <v>9191</v>
      </c>
    </row>
    <row r="4509" spans="1:2" x14ac:dyDescent="0.25">
      <c r="A4509" s="1" t="s">
        <v>9192</v>
      </c>
      <c r="B4509" t="s">
        <v>9193</v>
      </c>
    </row>
    <row r="4510" spans="1:2" x14ac:dyDescent="0.25">
      <c r="A4510" s="1" t="s">
        <v>9194</v>
      </c>
      <c r="B4510" t="s">
        <v>9195</v>
      </c>
    </row>
    <row r="4511" spans="1:2" x14ac:dyDescent="0.25">
      <c r="A4511" s="1" t="s">
        <v>2475</v>
      </c>
      <c r="B4511" t="s">
        <v>9196</v>
      </c>
    </row>
    <row r="4512" spans="1:2" x14ac:dyDescent="0.25">
      <c r="A4512" s="1" t="s">
        <v>1672</v>
      </c>
      <c r="B4512" t="s">
        <v>9197</v>
      </c>
    </row>
    <row r="4513" spans="1:2" x14ac:dyDescent="0.25">
      <c r="A4513" s="1" t="s">
        <v>9198</v>
      </c>
      <c r="B4513" t="s">
        <v>9199</v>
      </c>
    </row>
    <row r="4514" spans="1:2" x14ac:dyDescent="0.25">
      <c r="A4514" s="1" t="s">
        <v>9200</v>
      </c>
      <c r="B4514" t="s">
        <v>9201</v>
      </c>
    </row>
    <row r="4515" spans="1:2" x14ac:dyDescent="0.25">
      <c r="A4515" s="1" t="s">
        <v>5755</v>
      </c>
      <c r="B4515" t="s">
        <v>9202</v>
      </c>
    </row>
    <row r="4516" spans="1:2" x14ac:dyDescent="0.25">
      <c r="A4516" s="1" t="s">
        <v>9203</v>
      </c>
      <c r="B4516" t="s">
        <v>9204</v>
      </c>
    </row>
    <row r="4517" spans="1:2" x14ac:dyDescent="0.25">
      <c r="A4517" s="1" t="s">
        <v>9205</v>
      </c>
      <c r="B4517" t="s">
        <v>9206</v>
      </c>
    </row>
    <row r="4518" spans="1:2" x14ac:dyDescent="0.25">
      <c r="A4518" s="1" t="s">
        <v>9207</v>
      </c>
      <c r="B4518" t="s">
        <v>9208</v>
      </c>
    </row>
    <row r="4519" spans="1:2" x14ac:dyDescent="0.25">
      <c r="A4519" s="1" t="s">
        <v>9209</v>
      </c>
      <c r="B4519" t="s">
        <v>9210</v>
      </c>
    </row>
    <row r="4520" spans="1:2" x14ac:dyDescent="0.25">
      <c r="A4520" s="1" t="s">
        <v>9211</v>
      </c>
      <c r="B4520" t="s">
        <v>9212</v>
      </c>
    </row>
    <row r="4521" spans="1:2" x14ac:dyDescent="0.25">
      <c r="A4521" s="1" t="s">
        <v>9213</v>
      </c>
      <c r="B4521" t="s">
        <v>9214</v>
      </c>
    </row>
    <row r="4522" spans="1:2" x14ac:dyDescent="0.25">
      <c r="A4522" s="1" t="s">
        <v>3089</v>
      </c>
      <c r="B4522" t="s">
        <v>9215</v>
      </c>
    </row>
    <row r="4523" spans="1:2" x14ac:dyDescent="0.25">
      <c r="A4523" s="1" t="s">
        <v>9216</v>
      </c>
      <c r="B4523" t="s">
        <v>9217</v>
      </c>
    </row>
    <row r="4524" spans="1:2" x14ac:dyDescent="0.25">
      <c r="A4524" s="1" t="s">
        <v>9218</v>
      </c>
      <c r="B4524" t="s">
        <v>9219</v>
      </c>
    </row>
    <row r="4525" spans="1:2" x14ac:dyDescent="0.25">
      <c r="A4525" s="1" t="s">
        <v>9220</v>
      </c>
      <c r="B4525" t="s">
        <v>9221</v>
      </c>
    </row>
    <row r="4526" spans="1:2" x14ac:dyDescent="0.25">
      <c r="A4526" s="1" t="s">
        <v>9222</v>
      </c>
      <c r="B4526" t="s">
        <v>9223</v>
      </c>
    </row>
    <row r="4527" spans="1:2" x14ac:dyDescent="0.25">
      <c r="A4527" s="1" t="s">
        <v>9224</v>
      </c>
      <c r="B4527" t="s">
        <v>9225</v>
      </c>
    </row>
    <row r="4528" spans="1:2" x14ac:dyDescent="0.25">
      <c r="A4528" s="1" t="s">
        <v>9226</v>
      </c>
      <c r="B4528" t="s">
        <v>9227</v>
      </c>
    </row>
    <row r="4529" spans="1:2" x14ac:dyDescent="0.25">
      <c r="A4529" s="1" t="s">
        <v>9228</v>
      </c>
      <c r="B4529" t="s">
        <v>9229</v>
      </c>
    </row>
    <row r="4530" spans="1:2" x14ac:dyDescent="0.25">
      <c r="A4530" s="1" t="s">
        <v>9230</v>
      </c>
      <c r="B4530" t="s">
        <v>9231</v>
      </c>
    </row>
    <row r="4531" spans="1:2" x14ac:dyDescent="0.25">
      <c r="A4531" s="1" t="s">
        <v>7494</v>
      </c>
      <c r="B4531" t="s">
        <v>9232</v>
      </c>
    </row>
    <row r="4532" spans="1:2" x14ac:dyDescent="0.25">
      <c r="A4532" s="1" t="s">
        <v>9233</v>
      </c>
      <c r="B4532" t="s">
        <v>9234</v>
      </c>
    </row>
    <row r="4533" spans="1:2" x14ac:dyDescent="0.25">
      <c r="A4533" s="1" t="s">
        <v>9235</v>
      </c>
      <c r="B4533" t="s">
        <v>9236</v>
      </c>
    </row>
    <row r="4534" spans="1:2" x14ac:dyDescent="0.25">
      <c r="A4534" s="1" t="s">
        <v>9237</v>
      </c>
      <c r="B4534" t="s">
        <v>9238</v>
      </c>
    </row>
    <row r="4535" spans="1:2" x14ac:dyDescent="0.25">
      <c r="A4535" s="1" t="s">
        <v>9239</v>
      </c>
      <c r="B4535" t="s">
        <v>9240</v>
      </c>
    </row>
    <row r="4536" spans="1:2" x14ac:dyDescent="0.25">
      <c r="A4536" s="1" t="s">
        <v>9241</v>
      </c>
      <c r="B4536" t="s">
        <v>9242</v>
      </c>
    </row>
    <row r="4537" spans="1:2" x14ac:dyDescent="0.25">
      <c r="A4537" s="1" t="s">
        <v>2453</v>
      </c>
      <c r="B4537" t="s">
        <v>9243</v>
      </c>
    </row>
    <row r="4538" spans="1:2" x14ac:dyDescent="0.25">
      <c r="A4538" s="1" t="s">
        <v>9244</v>
      </c>
      <c r="B4538" t="s">
        <v>9245</v>
      </c>
    </row>
    <row r="4539" spans="1:2" x14ac:dyDescent="0.25">
      <c r="A4539" s="1" t="s">
        <v>9246</v>
      </c>
      <c r="B4539" t="s">
        <v>9247</v>
      </c>
    </row>
    <row r="4540" spans="1:2" x14ac:dyDescent="0.25">
      <c r="A4540" s="1" t="s">
        <v>9248</v>
      </c>
      <c r="B4540" t="s">
        <v>9249</v>
      </c>
    </row>
    <row r="4541" spans="1:2" x14ac:dyDescent="0.25">
      <c r="A4541" s="1" t="s">
        <v>3984</v>
      </c>
      <c r="B4541" t="s">
        <v>9250</v>
      </c>
    </row>
    <row r="4542" spans="1:2" x14ac:dyDescent="0.25">
      <c r="A4542" s="1" t="s">
        <v>9251</v>
      </c>
      <c r="B4542" t="s">
        <v>9252</v>
      </c>
    </row>
    <row r="4543" spans="1:2" x14ac:dyDescent="0.25">
      <c r="A4543" s="1" t="s">
        <v>9253</v>
      </c>
      <c r="B4543" t="s">
        <v>9254</v>
      </c>
    </row>
    <row r="4544" spans="1:2" x14ac:dyDescent="0.25">
      <c r="A4544" s="1" t="s">
        <v>3704</v>
      </c>
      <c r="B4544" t="s">
        <v>9255</v>
      </c>
    </row>
    <row r="4545" spans="1:2" x14ac:dyDescent="0.25">
      <c r="A4545" s="1" t="s">
        <v>9256</v>
      </c>
      <c r="B4545" t="s">
        <v>9257</v>
      </c>
    </row>
    <row r="4546" spans="1:2" x14ac:dyDescent="0.25">
      <c r="A4546" s="1" t="s">
        <v>9258</v>
      </c>
      <c r="B4546" t="s">
        <v>9259</v>
      </c>
    </row>
    <row r="4547" spans="1:2" x14ac:dyDescent="0.25">
      <c r="A4547" s="1" t="s">
        <v>9260</v>
      </c>
      <c r="B4547" t="s">
        <v>9261</v>
      </c>
    </row>
    <row r="4548" spans="1:2" x14ac:dyDescent="0.25">
      <c r="A4548" s="1" t="s">
        <v>7369</v>
      </c>
      <c r="B4548" t="s">
        <v>9262</v>
      </c>
    </row>
    <row r="4549" spans="1:2" x14ac:dyDescent="0.25">
      <c r="A4549" s="1" t="s">
        <v>9263</v>
      </c>
      <c r="B4549" t="s">
        <v>9264</v>
      </c>
    </row>
    <row r="4550" spans="1:2" x14ac:dyDescent="0.25">
      <c r="A4550" s="1" t="s">
        <v>9265</v>
      </c>
      <c r="B4550" t="s">
        <v>9266</v>
      </c>
    </row>
    <row r="4551" spans="1:2" x14ac:dyDescent="0.25">
      <c r="A4551" s="1" t="s">
        <v>9267</v>
      </c>
      <c r="B4551" t="s">
        <v>9268</v>
      </c>
    </row>
    <row r="4552" spans="1:2" x14ac:dyDescent="0.25">
      <c r="A4552" s="1" t="s">
        <v>9269</v>
      </c>
      <c r="B4552" t="s">
        <v>9270</v>
      </c>
    </row>
    <row r="4553" spans="1:2" x14ac:dyDescent="0.25">
      <c r="A4553" s="1" t="s">
        <v>2192</v>
      </c>
      <c r="B4553" t="s">
        <v>9271</v>
      </c>
    </row>
    <row r="4554" spans="1:2" x14ac:dyDescent="0.25">
      <c r="A4554" s="1" t="s">
        <v>9272</v>
      </c>
      <c r="B4554" t="s">
        <v>9273</v>
      </c>
    </row>
    <row r="4555" spans="1:2" x14ac:dyDescent="0.25">
      <c r="A4555" s="1" t="s">
        <v>9274</v>
      </c>
      <c r="B4555" t="s">
        <v>9275</v>
      </c>
    </row>
    <row r="4556" spans="1:2" x14ac:dyDescent="0.25">
      <c r="A4556" s="1" t="s">
        <v>9276</v>
      </c>
      <c r="B4556" t="s">
        <v>9277</v>
      </c>
    </row>
    <row r="4557" spans="1:2" x14ac:dyDescent="0.25">
      <c r="A4557" s="1" t="s">
        <v>9278</v>
      </c>
      <c r="B4557" t="s">
        <v>9279</v>
      </c>
    </row>
    <row r="4558" spans="1:2" x14ac:dyDescent="0.25">
      <c r="A4558" s="1" t="s">
        <v>9280</v>
      </c>
      <c r="B4558" t="s">
        <v>9281</v>
      </c>
    </row>
    <row r="4559" spans="1:2" x14ac:dyDescent="0.25">
      <c r="A4559" s="1" t="s">
        <v>9282</v>
      </c>
      <c r="B4559" t="s">
        <v>9283</v>
      </c>
    </row>
    <row r="4560" spans="1:2" x14ac:dyDescent="0.25">
      <c r="A4560" s="1" t="s">
        <v>9284</v>
      </c>
      <c r="B4560" t="s">
        <v>9285</v>
      </c>
    </row>
    <row r="4561" spans="1:2" x14ac:dyDescent="0.25">
      <c r="A4561" s="1" t="s">
        <v>7484</v>
      </c>
      <c r="B4561" t="s">
        <v>9286</v>
      </c>
    </row>
    <row r="4562" spans="1:2" x14ac:dyDescent="0.25">
      <c r="A4562" s="1" t="s">
        <v>9287</v>
      </c>
      <c r="B4562" t="s">
        <v>9288</v>
      </c>
    </row>
    <row r="4563" spans="1:2" x14ac:dyDescent="0.25">
      <c r="A4563" s="1" t="s">
        <v>9289</v>
      </c>
      <c r="B4563" t="s">
        <v>9290</v>
      </c>
    </row>
    <row r="4564" spans="1:2" x14ac:dyDescent="0.25">
      <c r="A4564" s="1" t="s">
        <v>9291</v>
      </c>
      <c r="B4564" t="s">
        <v>9292</v>
      </c>
    </row>
    <row r="4565" spans="1:2" x14ac:dyDescent="0.25">
      <c r="A4565" s="1" t="s">
        <v>9293</v>
      </c>
      <c r="B4565" t="s">
        <v>9294</v>
      </c>
    </row>
    <row r="4566" spans="1:2" x14ac:dyDescent="0.25">
      <c r="A4566" s="1" t="s">
        <v>9295</v>
      </c>
      <c r="B4566" t="s">
        <v>9296</v>
      </c>
    </row>
    <row r="4567" spans="1:2" x14ac:dyDescent="0.25">
      <c r="A4567" s="1" t="s">
        <v>9297</v>
      </c>
      <c r="B4567" t="s">
        <v>9298</v>
      </c>
    </row>
    <row r="4568" spans="1:2" x14ac:dyDescent="0.25">
      <c r="A4568" s="1" t="s">
        <v>9299</v>
      </c>
      <c r="B4568" t="s">
        <v>9300</v>
      </c>
    </row>
    <row r="4569" spans="1:2" x14ac:dyDescent="0.25">
      <c r="A4569" s="1" t="s">
        <v>9301</v>
      </c>
      <c r="B4569" t="s">
        <v>9302</v>
      </c>
    </row>
    <row r="4570" spans="1:2" x14ac:dyDescent="0.25">
      <c r="A4570" s="1" t="s">
        <v>9303</v>
      </c>
      <c r="B4570" t="s">
        <v>9304</v>
      </c>
    </row>
    <row r="4571" spans="1:2" x14ac:dyDescent="0.25">
      <c r="A4571" s="1" t="s">
        <v>9305</v>
      </c>
      <c r="B4571" t="s">
        <v>9306</v>
      </c>
    </row>
    <row r="4572" spans="1:2" x14ac:dyDescent="0.25">
      <c r="A4572" s="1" t="s">
        <v>9307</v>
      </c>
      <c r="B4572" t="s">
        <v>9308</v>
      </c>
    </row>
    <row r="4573" spans="1:2" x14ac:dyDescent="0.25">
      <c r="A4573" s="1" t="s">
        <v>9309</v>
      </c>
      <c r="B4573" t="s">
        <v>9310</v>
      </c>
    </row>
    <row r="4574" spans="1:2" x14ac:dyDescent="0.25">
      <c r="A4574" s="1" t="s">
        <v>9311</v>
      </c>
      <c r="B4574" t="s">
        <v>9312</v>
      </c>
    </row>
    <row r="4575" spans="1:2" x14ac:dyDescent="0.25">
      <c r="A4575" s="1" t="s">
        <v>5037</v>
      </c>
      <c r="B4575" t="s">
        <v>9313</v>
      </c>
    </row>
    <row r="4576" spans="1:2" x14ac:dyDescent="0.25">
      <c r="A4576" s="1" t="s">
        <v>9314</v>
      </c>
      <c r="B4576" t="s">
        <v>9315</v>
      </c>
    </row>
    <row r="4577" spans="1:2" x14ac:dyDescent="0.25">
      <c r="A4577" s="1" t="s">
        <v>9316</v>
      </c>
      <c r="B4577" t="s">
        <v>9317</v>
      </c>
    </row>
    <row r="4578" spans="1:2" x14ac:dyDescent="0.25">
      <c r="A4578" s="1" t="s">
        <v>2758</v>
      </c>
      <c r="B4578" t="s">
        <v>9318</v>
      </c>
    </row>
    <row r="4579" spans="1:2" x14ac:dyDescent="0.25">
      <c r="A4579" s="1" t="s">
        <v>9319</v>
      </c>
      <c r="B4579" t="s">
        <v>9320</v>
      </c>
    </row>
    <row r="4580" spans="1:2" x14ac:dyDescent="0.25">
      <c r="A4580" s="1" t="s">
        <v>9321</v>
      </c>
      <c r="B4580" t="s">
        <v>9322</v>
      </c>
    </row>
    <row r="4581" spans="1:2" x14ac:dyDescent="0.25">
      <c r="A4581" s="1" t="s">
        <v>9323</v>
      </c>
      <c r="B4581" t="s">
        <v>9324</v>
      </c>
    </row>
    <row r="4582" spans="1:2" x14ac:dyDescent="0.25">
      <c r="A4582" s="1" t="s">
        <v>4359</v>
      </c>
      <c r="B4582" t="s">
        <v>9325</v>
      </c>
    </row>
    <row r="4583" spans="1:2" x14ac:dyDescent="0.25">
      <c r="A4583" s="1" t="s">
        <v>9326</v>
      </c>
      <c r="B4583" t="s">
        <v>9327</v>
      </c>
    </row>
    <row r="4584" spans="1:2" x14ac:dyDescent="0.25">
      <c r="A4584" s="1" t="s">
        <v>9051</v>
      </c>
      <c r="B4584" t="s">
        <v>9052</v>
      </c>
    </row>
    <row r="4585" spans="1:2" x14ac:dyDescent="0.25">
      <c r="A4585" s="1" t="s">
        <v>9050</v>
      </c>
      <c r="B4585" t="s">
        <v>9333</v>
      </c>
    </row>
    <row r="4586" spans="1:2" x14ac:dyDescent="0.25">
      <c r="A4586" s="1" t="s">
        <v>9334</v>
      </c>
      <c r="B4586" t="s">
        <v>9335</v>
      </c>
    </row>
    <row r="4587" spans="1:2" x14ac:dyDescent="0.25">
      <c r="A4587" s="1" t="s">
        <v>9336</v>
      </c>
      <c r="B4587" t="s">
        <v>9337</v>
      </c>
    </row>
    <row r="4588" spans="1:2" x14ac:dyDescent="0.25">
      <c r="A4588" s="1" t="s">
        <v>9338</v>
      </c>
    </row>
    <row r="4589" spans="1:2" x14ac:dyDescent="0.25">
      <c r="A4589" s="22" t="s">
        <v>9339</v>
      </c>
      <c r="B4589" t="s">
        <v>9340</v>
      </c>
    </row>
    <row r="4590" spans="1:2" x14ac:dyDescent="0.25">
      <c r="A4590" s="22" t="s">
        <v>9341</v>
      </c>
      <c r="B4590" t="s">
        <v>6224</v>
      </c>
    </row>
    <row r="4591" spans="1:2" x14ac:dyDescent="0.25">
      <c r="A4591" s="1" t="s">
        <v>9342</v>
      </c>
      <c r="B4591" t="s">
        <v>9343</v>
      </c>
    </row>
    <row r="4592" spans="1:2" x14ac:dyDescent="0.25">
      <c r="A4592" s="1" t="s">
        <v>9344</v>
      </c>
      <c r="B4592" t="s">
        <v>9345</v>
      </c>
    </row>
    <row r="4593" spans="1:2" x14ac:dyDescent="0.25">
      <c r="A4593" s="22" t="s">
        <v>9367</v>
      </c>
      <c r="B4593" t="s">
        <v>9368</v>
      </c>
    </row>
    <row r="4594" spans="1:2" x14ac:dyDescent="0.25">
      <c r="A4594" s="22" t="s">
        <v>9369</v>
      </c>
      <c r="B4594" t="s">
        <v>9370</v>
      </c>
    </row>
  </sheetData>
  <dataValidations disablePrompts="1" count="1">
    <dataValidation type="textLength" allowBlank="1" showInputMessage="1" showErrorMessage="1" errorTitle="Debes ingresar 14 caracteres" sqref="A4341:A4342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10"/>
  <sheetViews>
    <sheetView topLeftCell="G1" workbookViewId="0">
      <selection activeCell="A3" sqref="A3:S9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8776</v>
      </c>
      <c r="B2" t="s">
        <v>8777</v>
      </c>
      <c r="C2" t="s">
        <v>8778</v>
      </c>
      <c r="D2" t="s">
        <v>8779</v>
      </c>
      <c r="E2" t="s">
        <v>8780</v>
      </c>
      <c r="F2" t="s">
        <v>8781</v>
      </c>
      <c r="G2" s="2" t="s">
        <v>8782</v>
      </c>
      <c r="H2" s="2" t="s">
        <v>8783</v>
      </c>
      <c r="I2" s="2" t="s">
        <v>8784</v>
      </c>
      <c r="J2" s="2" t="s">
        <v>8785</v>
      </c>
      <c r="K2" s="2" t="s">
        <v>8786</v>
      </c>
      <c r="L2" s="2" t="s">
        <v>8787</v>
      </c>
      <c r="M2" s="2" t="s">
        <v>8788</v>
      </c>
      <c r="N2" s="2" t="s">
        <v>8789</v>
      </c>
      <c r="O2" s="2" t="s">
        <v>8790</v>
      </c>
      <c r="P2" s="2" t="s">
        <v>8791</v>
      </c>
      <c r="Q2" s="2" t="s">
        <v>8792</v>
      </c>
      <c r="R2" s="2" t="s">
        <v>8793</v>
      </c>
      <c r="S2" t="s">
        <v>8794</v>
      </c>
    </row>
    <row r="3" spans="1:19" x14ac:dyDescent="0.25">
      <c r="A3" t="s">
        <v>8795</v>
      </c>
      <c r="B3" t="s">
        <v>8796</v>
      </c>
      <c r="C3" t="s">
        <v>9395</v>
      </c>
      <c r="D3" t="s">
        <v>9396</v>
      </c>
      <c r="F3" t="s">
        <v>7706</v>
      </c>
      <c r="G3" s="2">
        <v>580</v>
      </c>
      <c r="H3" s="2">
        <v>0</v>
      </c>
      <c r="I3" s="2">
        <v>22.525000000000009</v>
      </c>
      <c r="J3" s="2">
        <v>0</v>
      </c>
      <c r="K3" s="2">
        <v>0</v>
      </c>
      <c r="L3" s="2">
        <v>42.05</v>
      </c>
      <c r="M3" s="2">
        <v>17.399999999999999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1" t="s">
        <v>9397</v>
      </c>
    </row>
    <row r="4" spans="1:19" x14ac:dyDescent="0.25">
      <c r="A4" t="s">
        <v>8795</v>
      </c>
      <c r="B4" t="s">
        <v>8796</v>
      </c>
      <c r="C4" t="s">
        <v>9398</v>
      </c>
      <c r="D4" t="s">
        <v>9399</v>
      </c>
      <c r="F4" t="s">
        <v>7706</v>
      </c>
      <c r="G4" s="2">
        <v>585</v>
      </c>
      <c r="H4" s="2">
        <v>0</v>
      </c>
      <c r="I4" s="2">
        <v>22.973750000000003</v>
      </c>
      <c r="J4" s="2">
        <v>0</v>
      </c>
      <c r="K4" s="2">
        <v>0</v>
      </c>
      <c r="L4" s="2">
        <v>42.412499999999994</v>
      </c>
      <c r="M4" s="2">
        <v>17.55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1" t="s">
        <v>9397</v>
      </c>
    </row>
    <row r="5" spans="1:19" x14ac:dyDescent="0.25">
      <c r="A5" t="s">
        <v>8795</v>
      </c>
      <c r="B5" t="s">
        <v>8796</v>
      </c>
      <c r="C5" t="s">
        <v>9400</v>
      </c>
      <c r="D5" t="s">
        <v>9401</v>
      </c>
      <c r="F5" t="s">
        <v>7706</v>
      </c>
      <c r="G5" s="2">
        <v>585</v>
      </c>
      <c r="H5" s="2">
        <v>0</v>
      </c>
      <c r="I5" s="2">
        <v>22.973750000000003</v>
      </c>
      <c r="J5" s="2">
        <v>0</v>
      </c>
      <c r="K5" s="2">
        <v>0</v>
      </c>
      <c r="L5" s="2">
        <v>42.412499999999994</v>
      </c>
      <c r="M5" s="2">
        <v>17.55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1" t="s">
        <v>9397</v>
      </c>
    </row>
    <row r="6" spans="1:19" x14ac:dyDescent="0.25">
      <c r="A6" t="s">
        <v>8795</v>
      </c>
      <c r="B6" t="s">
        <v>8796</v>
      </c>
      <c r="C6" t="s">
        <v>9402</v>
      </c>
      <c r="D6" s="21"/>
      <c r="E6" t="s">
        <v>9403</v>
      </c>
      <c r="F6" t="s">
        <v>7706</v>
      </c>
      <c r="G6" s="2">
        <v>600</v>
      </c>
      <c r="H6" s="2">
        <v>0</v>
      </c>
      <c r="I6" s="2">
        <v>24.32</v>
      </c>
      <c r="J6" s="2">
        <v>0</v>
      </c>
      <c r="K6" s="2">
        <v>0</v>
      </c>
      <c r="L6" s="2">
        <v>43.5</v>
      </c>
      <c r="M6" s="2">
        <v>18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1" t="s">
        <v>9397</v>
      </c>
    </row>
    <row r="7" spans="1:19" x14ac:dyDescent="0.25">
      <c r="A7" t="s">
        <v>8795</v>
      </c>
      <c r="B7" t="s">
        <v>8796</v>
      </c>
      <c r="C7" t="s">
        <v>9404</v>
      </c>
      <c r="E7" t="s">
        <v>9405</v>
      </c>
      <c r="F7" t="s">
        <v>7706</v>
      </c>
      <c r="G7" s="2">
        <v>602.25</v>
      </c>
      <c r="H7" s="2">
        <v>0</v>
      </c>
      <c r="I7" s="2">
        <v>24.5219375</v>
      </c>
      <c r="J7" s="2">
        <v>0</v>
      </c>
      <c r="K7" s="2">
        <v>0</v>
      </c>
      <c r="L7" s="2">
        <v>43.663124999999994</v>
      </c>
      <c r="M7" s="2">
        <v>18.067499999999999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1" t="s">
        <v>9397</v>
      </c>
    </row>
    <row r="8" spans="1:19" x14ac:dyDescent="0.25">
      <c r="A8" t="s">
        <v>8795</v>
      </c>
      <c r="B8" t="s">
        <v>8796</v>
      </c>
      <c r="C8" t="s">
        <v>9406</v>
      </c>
      <c r="E8" t="s">
        <v>9407</v>
      </c>
      <c r="F8" t="s">
        <v>9047</v>
      </c>
      <c r="G8" s="2">
        <v>170.38</v>
      </c>
      <c r="H8" s="2">
        <v>0</v>
      </c>
      <c r="I8" s="2">
        <v>17.04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t="s">
        <v>9397</v>
      </c>
    </row>
    <row r="9" spans="1:19" x14ac:dyDescent="0.25">
      <c r="A9" t="s">
        <v>8795</v>
      </c>
      <c r="B9" t="s">
        <v>8796</v>
      </c>
      <c r="C9" t="s">
        <v>9408</v>
      </c>
      <c r="E9" t="s">
        <v>9409</v>
      </c>
      <c r="F9" t="s">
        <v>9047</v>
      </c>
      <c r="G9" s="2">
        <v>352.88</v>
      </c>
      <c r="H9" s="2">
        <v>0</v>
      </c>
      <c r="I9" s="2">
        <v>35.29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9397</v>
      </c>
    </row>
    <row r="10" spans="1:19" x14ac:dyDescent="0.25">
      <c r="A10" t="s">
        <v>7719</v>
      </c>
      <c r="G10" s="15">
        <f>SUBTOTAL(109,Tabla9[[MONTO DEVENGADO ]])</f>
        <v>3475.51</v>
      </c>
      <c r="H10" s="15">
        <f>SUBTOTAL(109,Tabla9[[MONTO DEVENGADO POR BONIFICACIONES Y GRATIFICACIONES ]])</f>
        <v>0</v>
      </c>
      <c r="I10" s="15">
        <f>SUBTOTAL(109,Tabla9[[IMPUESTO RETENIDO ]])</f>
        <v>169.64443750000001</v>
      </c>
      <c r="J10" s="15">
        <f>SUBTOTAL(109,Tabla9[[AGUINALDO EXENTO ]])</f>
        <v>0</v>
      </c>
      <c r="K10" s="15">
        <f>SUBTOTAL(109,Tabla9[[AGUINALDO GRAVADO ]])</f>
        <v>0</v>
      </c>
      <c r="L10" s="15">
        <f>SUBTOTAL(109,Tabla9[AFP])</f>
        <v>214.03812499999998</v>
      </c>
      <c r="M10" s="15">
        <f>SUBTOTAL(109,Tabla9[ISSS])</f>
        <v>88.567499999999995</v>
      </c>
      <c r="N10" s="15">
        <f>SUBTOTAL(109,Tabla9[INPEP])</f>
        <v>0</v>
      </c>
      <c r="O10" s="15">
        <f>SUBTOTAL(109,Tabla9[IPSFA])</f>
        <v>0</v>
      </c>
      <c r="P10" s="15">
        <f>SUBTOTAL(109,Tabla9[CEFAFA])</f>
        <v>0</v>
      </c>
      <c r="Q10" s="15">
        <f>SUBTOTAL(109,Tabla9[BIENESTAR MAGISTERIAL])</f>
        <v>0</v>
      </c>
      <c r="R10" s="15">
        <f>SUBTOTAL(109,Tabla9[[ISSS IVM ]])</f>
        <v>0</v>
      </c>
      <c r="S10" s="15">
        <f>SUBTOTAL(109,Tabla9[PERIODO])</f>
        <v>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zoomScaleNormal="100" workbookViewId="0"/>
  </sheetViews>
  <sheetFormatPr baseColWidth="10" defaultRowHeight="15" x14ac:dyDescent="0.25"/>
  <cols>
    <col min="1" max="1" width="2.28515625" style="92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9" customFormat="1" ht="44.25" customHeight="1" x14ac:dyDescent="0.2">
      <c r="A1" s="91"/>
      <c r="B1" s="155"/>
      <c r="C1" s="156"/>
      <c r="D1" s="153" t="s">
        <v>8947</v>
      </c>
      <c r="E1" s="154"/>
      <c r="F1" s="154"/>
      <c r="I1" s="90"/>
    </row>
    <row r="3" spans="1:10 16383:16383" ht="21.75" customHeight="1" x14ac:dyDescent="0.25">
      <c r="D3" s="86" t="s">
        <v>8573</v>
      </c>
      <c r="E3" s="87" t="s">
        <v>7944</v>
      </c>
      <c r="F3" s="88" t="s">
        <v>8774</v>
      </c>
      <c r="G3" s="78"/>
      <c r="H3" s="86" t="s">
        <v>8775</v>
      </c>
      <c r="I3" s="87" t="s">
        <v>8757</v>
      </c>
      <c r="XFC3" t="s">
        <v>7944</v>
      </c>
    </row>
    <row r="4" spans="1:10 16383:16383" ht="18" customHeight="1" x14ac:dyDescent="0.25">
      <c r="D4" s="93" t="s">
        <v>8758</v>
      </c>
      <c r="E4" s="94">
        <f>ROUND(SUMIFS(Tabla3[[#All],[V GRAVADAS]],Tabla3[[#All],[MES]],Tabla7[[#Headers],[ENERO]])/(1.13),2)</f>
        <v>0</v>
      </c>
      <c r="F4" s="95"/>
      <c r="G4" s="112"/>
      <c r="H4" s="93" t="s">
        <v>8759</v>
      </c>
      <c r="I4" s="117">
        <f>ROUND(F8*0.13-F12*0.13-E14-E15,2)</f>
        <v>287.35000000000002</v>
      </c>
      <c r="XFC4" t="s">
        <v>7981</v>
      </c>
    </row>
    <row r="5" spans="1:10 16383:16383" ht="18" customHeight="1" x14ac:dyDescent="0.25">
      <c r="D5" s="93" t="s">
        <v>9328</v>
      </c>
      <c r="E5" s="94">
        <f>ROUND(SUMIFS(Tabla3[[#All],[EX SERVICE]],Tabla3[[#All],[MES]],Tabla7[[#Headers],[ENERO]]),2)</f>
        <v>52563.4</v>
      </c>
      <c r="F5" s="95" t="str">
        <f>IFERROR(+E2+E3-E4,"")</f>
        <v/>
      </c>
      <c r="G5" s="78"/>
      <c r="H5" s="93" t="s">
        <v>8761</v>
      </c>
      <c r="I5" s="103">
        <f>ROUND(F7*0.0175,2)+E16</f>
        <v>1142.4444375</v>
      </c>
      <c r="XFC5" t="s">
        <v>8153</v>
      </c>
    </row>
    <row r="6" spans="1:10 16383:16383" ht="18" customHeight="1" x14ac:dyDescent="0.25">
      <c r="D6" s="93" t="s">
        <v>8760</v>
      </c>
      <c r="E6" s="94">
        <f>ROUND(SUMIFS(Tabla2[[#All],[V. GRAVADA]],Tabla2[[#All],[MES]],Tabla7[[#Headers],[ENERO]],Tabla2[[#All],[TIPO DE DOC]],3),2)</f>
        <v>3025</v>
      </c>
      <c r="F6" s="95"/>
      <c r="G6" s="112"/>
      <c r="H6" s="110" t="s">
        <v>8763</v>
      </c>
      <c r="I6" s="104">
        <f>SUM(I4:I5)</f>
        <v>1429.7944375000002</v>
      </c>
      <c r="XFC6" t="s">
        <v>8265</v>
      </c>
    </row>
    <row r="7" spans="1:10 16383:16383" ht="18" customHeight="1" x14ac:dyDescent="0.25">
      <c r="D7" s="93" t="s">
        <v>8762</v>
      </c>
      <c r="E7" s="94">
        <f>ROUND(SUMIFS(Tabla2[[#All],[V. GRAVADA]],Tabla2[[#All],[MES]],Tabla7[[#Headers],[ENERO]],Tabla2[[#All],[TIPO DE DOC]],5),2)</f>
        <v>0</v>
      </c>
      <c r="F7" s="130">
        <f>SUM(E4:E6)</f>
        <v>55588.4</v>
      </c>
      <c r="G7" s="78"/>
      <c r="H7" s="84"/>
      <c r="I7" s="85"/>
      <c r="XFC7" t="s">
        <v>8322</v>
      </c>
    </row>
    <row r="8" spans="1:10 16383:16383" ht="18" customHeight="1" x14ac:dyDescent="0.25">
      <c r="D8" s="121" t="s">
        <v>8772</v>
      </c>
      <c r="E8" s="122"/>
      <c r="F8" s="123">
        <f>+E4+E6-E7</f>
        <v>3025</v>
      </c>
      <c r="G8" s="112"/>
      <c r="H8" s="78"/>
      <c r="I8" s="79"/>
      <c r="J8" s="15"/>
      <c r="XFC8" t="s">
        <v>8323</v>
      </c>
    </row>
    <row r="9" spans="1:10 16383:16383" ht="18" customHeight="1" x14ac:dyDescent="0.25">
      <c r="D9" s="93" t="s">
        <v>8764</v>
      </c>
      <c r="E9" s="94">
        <f>SUMIFS(Tabla1[[#All],[C. GRAVADA]],Tabla1[[#All],[MES]],Tabla7[[#Headers],[ENERO]],Tabla1[[#All],[TIPO DE DOC]],"03")</f>
        <v>535.74999999999989</v>
      </c>
      <c r="F9" s="96"/>
      <c r="G9" s="112"/>
      <c r="H9" s="78"/>
      <c r="I9" s="79"/>
      <c r="J9" s="15"/>
      <c r="XFC9" t="s">
        <v>8324</v>
      </c>
    </row>
    <row r="10" spans="1:10 16383:16383" ht="18" customHeight="1" x14ac:dyDescent="0.25">
      <c r="D10" s="93" t="s">
        <v>8765</v>
      </c>
      <c r="E10" s="94">
        <f>SUMIFS(Tabla1[[#All],[IMPOR BIENES]],Tabla1[[#All],[MES]],Tabla7[[#Headers],[ENERO]],Tabla1[[#All],[TIPO DE DOC]],12)</f>
        <v>0</v>
      </c>
      <c r="F10" s="96"/>
      <c r="XFC10" t="s">
        <v>8325</v>
      </c>
    </row>
    <row r="11" spans="1:10 16383:16383" ht="18" customHeight="1" x14ac:dyDescent="0.25">
      <c r="D11" s="93" t="s">
        <v>8766</v>
      </c>
      <c r="E11" s="94">
        <f>SUMIFS(Tabla1[[#All],[C. GRAVADA]],Tabla1[[#All],[MES]],Tabla7[[#Headers],[ENERO]],Tabla1[[#All],[TIPO DE DOC]],"05")</f>
        <v>0</v>
      </c>
      <c r="F11" s="97"/>
      <c r="G11" s="15"/>
      <c r="XFC11" t="s">
        <v>8326</v>
      </c>
    </row>
    <row r="12" spans="1:10 16383:16383" ht="18" customHeight="1" x14ac:dyDescent="0.25">
      <c r="D12" s="121" t="s">
        <v>8773</v>
      </c>
      <c r="E12" s="122"/>
      <c r="F12" s="123">
        <f>IFERROR(+E9+E10-E11,"")</f>
        <v>535.74999999999989</v>
      </c>
      <c r="G12" s="15"/>
      <c r="XFC12" t="s">
        <v>8327</v>
      </c>
    </row>
    <row r="13" spans="1:10 16383:16383" ht="18" customHeight="1" x14ac:dyDescent="0.25">
      <c r="D13" s="93" t="s">
        <v>8767</v>
      </c>
      <c r="E13" s="94">
        <f>SUMIFS(Tabla1[[#All],[C. EXENTAS]],Tabla1[[#All],[MES]],Tabla7[[#Headers],[ENERO]],Tabla1[[#All],[TIPO DE DOC]],"03")</f>
        <v>0</v>
      </c>
      <c r="F13" s="98"/>
      <c r="XFC13" t="s">
        <v>8328</v>
      </c>
    </row>
    <row r="14" spans="1:10 16383:16383" ht="18" customHeight="1" x14ac:dyDescent="0.25">
      <c r="D14" s="93" t="s">
        <v>8768</v>
      </c>
      <c r="E14" s="94">
        <f>SUMIFS(Tabla1[[#All],[PERCEPCIONES]],Tabla1[[#All],[MES]],Tabla7[[#Headers],[ENERO]],Tabla1[[#All],[TIPO DE DOC]],"03")</f>
        <v>0</v>
      </c>
      <c r="F14" s="99"/>
      <c r="XFC14" t="s">
        <v>8329</v>
      </c>
    </row>
    <row r="15" spans="1:10 16383:16383" ht="18" customHeight="1" x14ac:dyDescent="0.25">
      <c r="D15" s="93" t="s">
        <v>8769</v>
      </c>
      <c r="E15" s="94">
        <f>SUMIFS(Tabla6[[#Headers],[#Data],[Monto Retención 1%]],Tabla6[[#Headers],[#Data],[Mes]],Tabla7[[#Headers],[ENERO]])</f>
        <v>36.25</v>
      </c>
      <c r="F15" s="100"/>
    </row>
    <row r="16" spans="1:10 16383:16383" ht="18" customHeight="1" x14ac:dyDescent="0.25">
      <c r="D16" s="101" t="s">
        <v>9410</v>
      </c>
      <c r="E16" s="102">
        <f>+[3]!Tabla9[[#Totals],[IMPUESTO RETENIDO ]]</f>
        <v>169.64443750000001</v>
      </c>
      <c r="F16" s="98"/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2024-02-14T16:48:56Z</dcterms:modified>
</cp:coreProperties>
</file>