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595" windowHeight="7845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7" l="1"/>
  <c r="O9" i="7"/>
  <c r="M9" i="7"/>
  <c r="K9" i="7"/>
  <c r="J9" i="7"/>
  <c r="Q9" i="7"/>
  <c r="D9" i="6" l="1"/>
  <c r="D11" i="5" l="1"/>
  <c r="D9" i="5"/>
  <c r="M5" i="10" l="1"/>
  <c r="N5" i="10"/>
  <c r="O5" i="10"/>
  <c r="P5" i="10"/>
  <c r="Q5" i="10"/>
  <c r="R5" i="10"/>
  <c r="S5" i="10"/>
  <c r="T5" i="10"/>
  <c r="U5" i="10"/>
  <c r="V5" i="10" s="1"/>
  <c r="L5" i="10"/>
  <c r="D9" i="9"/>
  <c r="D10" i="9" s="1"/>
  <c r="D11" i="9" s="1"/>
  <c r="D22" i="9" l="1"/>
  <c r="D15" i="5" l="1"/>
  <c r="D18" i="5" s="1"/>
  <c r="P19" i="8"/>
  <c r="Q19" i="8"/>
  <c r="R19" i="8"/>
  <c r="S19" i="8"/>
  <c r="T19" i="8"/>
  <c r="U19" i="8"/>
  <c r="O19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<sst xmlns="http://schemas.openxmlformats.org/spreadsheetml/2006/main" count="538" uniqueCount="312">
  <si>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</si>
  <si>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</si>
  <si>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</si>
  <si>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</si>
  <si>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</si>
  <si>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</si>
  <si>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</si>
  <si>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</si>
  <si>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</si>
  <si>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</si>
  <si>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</si>
  <si>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</si>
  <si>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</si>
  <si>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</si>
  <si>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</si>
  <si>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</si>
  <si>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</si>
  <si>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</si>
  <si>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</si>
  <si>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</si>
  <si>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</si>
  <si>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</si>
  <si>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</si>
  <si>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</si>
  <si>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</si>
  <si>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</si>
  <si>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</si>
  <si>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</si>
  <si>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</si>
  <si>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</si>
  <si>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</si>
  <si>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</si>
  <si>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</si>
  <si>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</si>
  <si>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</si>
  <si>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</si>
  <si>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</si>
  <si>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</si>
  <si>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</si>
  <si>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</si>
  <si>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</si>
  <si>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</si>
  <si>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</si>
  <si>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</si>
  <si>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</si>
  <si>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</si>
  <si>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</si>
  <si>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</si>
  <si>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</si>
  <si>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</si>
  <si>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</si>
  <si>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</si>
  <si>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</si>
  <si>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</si>
  <si>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</si>
  <si>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</si>
  <si>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</si>
  <si>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</si>
  <si>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</si>
  <si>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</si>
  <si>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</si>
  <si>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</si>
  <si>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</si>
  <si>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</si>
  <si>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</si>
  <si>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</si>
  <si>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</si>
  <si>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</si>
  <si>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</si>
  <si>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</si>
  <si>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</si>
  <si>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</si>
  <si>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</si>
  <si>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</si>
  <si>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</si>
  <si>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</si>
  <si>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</si>
  <si>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</si>
  <si>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</si>
  <si>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</si>
  <si>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</si>
  <si>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</si>
  <si>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</si>
  <si>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</si>
  <si>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</si>
  <si>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</si>
  <si>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</si>
  <si>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</si>
  <si>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</si>
  <si>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</si>
  <si>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</si>
  <si>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</si>
  <si>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</si>
  <si>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</si>
  <si>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</si>
  <si>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</si>
  <si>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</si>
  <si>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</si>
  <si>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</si>
  <si>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</si>
  <si>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</si>
  <si>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</si>
  <si>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</si>
  <si>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</si>
  <si>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</si>
  <si>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</si>
  <si>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</si>
  <si>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</si>
  <si>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</si>
  <si>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</si>
  <si>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</si>
  <si>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</si>
  <si>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</si>
  <si>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</si>
  <si>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</si>
  <si>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</si>
  <si>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</si>
  <si>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</si>
  <si>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</si>
  <si>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</si>
  <si>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</si>
  <si>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</si>
  <si>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</si>
  <si>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</si>
  <si>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</si>
  <si>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</si>
  <si>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</si>
  <si>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</si>
  <si>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</si>
  <si>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</si>
  <si>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</si>
  <si>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</si>
  <si>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</si>
  <si>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</si>
  <si>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</si>
  <si>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</si>
  <si>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</si>
  <si>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</si>
  <si>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</si>
  <si>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</si>
  <si>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</si>
  <si>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</si>
  <si>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</si>
  <si>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</si>
  <si>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</si>
  <si>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</si>
  <si>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</si>
  <si>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</si>
  <si>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</si>
  <si>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</si>
  <si>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</si>
  <si>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</si>
  <si>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</si>
  <si>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</si>
  <si>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</si>
  <si>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</si>
  <si>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</si>
  <si>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</si>
  <si>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</si>
  <si>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</si>
  <si>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</si>
  <si>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</si>
  <si>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</si>
  <si>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</si>
  <si>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</si>
  <si>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</si>
  <si>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</si>
  <si>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</si>
  <si>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</si>
  <si>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</si>
  <si>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</si>
  <si>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</si>
  <si>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</si>
  <si>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</si>
  <si>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</si>
  <si>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</si>
  <si>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</si>
  <si>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</si>
  <si>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</si>
  <si>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</si>
  <si>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</si>
  <si>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</si>
  <si>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</si>
  <si>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</si>
  <si>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</si>
  <si>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</si>
  <si>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</si>
  <si>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</si>
  <si>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</si>
  <si>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</si>
  <si>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</si>
  <si>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</si>
  <si>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</si>
  <si>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</si>
  <si>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</si>
  <si>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</si>
  <si>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</si>
  <si>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</si>
  <si>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</si>
  <si>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</si>
  <si>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</si>
  <si>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</si>
  <si>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</si>
  <si>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</si>
  <si>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</si>
  <si>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</si>
  <si>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</si>
  <si>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</si>
  <si>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</si>
  <si>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</si>
  <si>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</si>
  <si>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</si>
  <si>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</si>
  <si>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</si>
  <si>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</si>
  <si>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</si>
  <si>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</si>
  <si>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</si>
  <si>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</si>
  <si>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</si>
  <si>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</si>
  <si>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</si>
  <si>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</si>
  <si>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</si>
  <si>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</si>
  <si>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</si>
  <si>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</si>
  <si>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</si>
  <si>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</si>
  <si>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</si>
  <si>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</si>
  <si>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</si>
  <si>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</si>
  <si>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</si>
  <si>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</si>
  <si>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</si>
  <si>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</si>
  <si>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</si>
  <si>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</si>
  <si>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</si>
  <si>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</si>
  <si>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</si>
  <si>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</si>
  <si>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</si>
  <si>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</si>
  <si>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</si>
  <si>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</si>
  <si>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</si>
  <si>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</si>
  <si>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</si>
  <si>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</si>
  <si>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</si>
  <si>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06142510670040</t>
  </si>
  <si>
    <t>NELSON  ANTONIO CRESPIN</t>
  </si>
  <si>
    <t>06142509991015</t>
  </si>
  <si>
    <t>SUMELECTRIC S.A DE C.V.</t>
  </si>
  <si>
    <t>06142905971027</t>
  </si>
  <si>
    <t>ARTEPAL S.A DE C.V.</t>
  </si>
  <si>
    <t>09011807540013</t>
  </si>
  <si>
    <t>FEDERICO ELIX RIVERA MONGE</t>
  </si>
  <si>
    <t>07153108660012</t>
  </si>
  <si>
    <t>GIOVANNI ANTONIO FIGUEROA LEMUS</t>
  </si>
  <si>
    <t>12171707570010</t>
  </si>
  <si>
    <t>JOSE N BATARSE S.A DE C.V.</t>
  </si>
  <si>
    <t>12171711001012</t>
  </si>
  <si>
    <t>PORTILLO MATERIALES ELECTRICOS</t>
  </si>
  <si>
    <t>06141812831130</t>
  </si>
  <si>
    <t>CARLOS VLADIMIR ESCOBAR CORTEZ</t>
  </si>
  <si>
    <t>05032201151020</t>
  </si>
  <si>
    <t>ELECTRICOS OMEGA S.A DE C.V.</t>
  </si>
  <si>
    <t>02071501711022</t>
  </si>
  <si>
    <t>WILLIANS HENRY LEMUS ROSALES</t>
  </si>
  <si>
    <t>02071902091019</t>
  </si>
  <si>
    <t>INVERSIONES EL INDIO S.A DE C.V.</t>
  </si>
  <si>
    <t>12170110431030</t>
  </si>
  <si>
    <t>BETTY PEREIRA DE CABRERA</t>
  </si>
  <si>
    <t>03151705191025</t>
  </si>
  <si>
    <t>SUMINISTROS ELECTRICOS Y TECNOENERGIA S.A DE C.V.</t>
  </si>
  <si>
    <t>03162408781010</t>
  </si>
  <si>
    <t>ANA MAGDALENA HERRERA MORALES</t>
  </si>
  <si>
    <t>06161109771010</t>
  </si>
  <si>
    <t>CLAUDIA BEATRIZ PERALTA DE CAMPOS</t>
  </si>
  <si>
    <t>15041RESIN535782017</t>
  </si>
  <si>
    <t>17DS000C</t>
  </si>
  <si>
    <t>JULIO</t>
  </si>
  <si>
    <t>3</t>
  </si>
  <si>
    <t>12</t>
  </si>
  <si>
    <t>FEBRERO</t>
  </si>
  <si>
    <t>28/02/2022</t>
  </si>
  <si>
    <t>16/02/2022</t>
  </si>
  <si>
    <t>01/02/2022</t>
  </si>
  <si>
    <t>12171007201014</t>
  </si>
  <si>
    <t>VIELMAN CONSTRUCTORA S.A DE C.V.</t>
  </si>
  <si>
    <t>15/02/2022</t>
  </si>
  <si>
    <t>14081304540017</t>
  </si>
  <si>
    <t>MOISES H. VIDES OLIVA</t>
  </si>
  <si>
    <t>20/07/2022</t>
  </si>
  <si>
    <t>23/07/2022</t>
  </si>
  <si>
    <t>27/06/2022</t>
  </si>
  <si>
    <t>06141202620014</t>
  </si>
  <si>
    <t>SEGUROS E INVERSIONES S.A</t>
  </si>
  <si>
    <t>14/07/2022</t>
  </si>
  <si>
    <t>06140108140066</t>
  </si>
  <si>
    <t>DIRECCION GENERAL DE TESORERIA</t>
  </si>
  <si>
    <t>SEPTIEMBRE</t>
  </si>
  <si>
    <t>01/09/2022</t>
  </si>
  <si>
    <t>12/09/2022</t>
  </si>
  <si>
    <t>26/09/2022</t>
  </si>
  <si>
    <t>Total</t>
  </si>
  <si>
    <t>NOVIEMBRE</t>
  </si>
  <si>
    <t>29/11/2022</t>
  </si>
  <si>
    <t>25/10/2022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</si>
</sst>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0" fontId="8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9" totalsRowCount="1"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DxfId="8" dataCellStyle="Moneda"/>
    <tableColumn id="9" name="I. EXENTAS" totalsRowDxfId="7" dataCellStyle="Moneda"/>
    <tableColumn id="10" name="IMPOR EX" totalsRowFunction="sum" totalsRowDxfId="6" dataCellStyle="Moneda"/>
    <tableColumn id="11" name="C. GRAVADA" totalsRowFunction="sum" totalsRowDxfId="5" dataCellStyle="Moneda"/>
    <tableColumn id="12" name="INTER GRAVA" totalsRowDxfId="4" dataCellStyle="Moneda"/>
    <tableColumn id="13" name="IMPOR BIENES" totalsRowFunction="sum" totalsRowDxfId="3" dataCellStyle="Moneda"/>
    <tableColumn id="14" name="IMPOR SERV" totalsRowDxfId="2" dataCellStyle="Moneda"/>
    <tableColumn id="15" name="IVA" totalsRowFunction="sum" totalsRowDxfId="1" dataCellStyle="Moneda"/>
    <tableColumn id="16" name="TOTAL C." totalsRowFunction="sum" totalsRowDxfId="0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18" totalsRowShown="0">
  <sortState ref="E3:V91">
    <sortCondition descending="1" ref="K2:K91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Shown="0">
  <autoFilter ref="A2:V4"/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304</v>
      </c>
    </row>
    <row r="4" spans="2:4" x14ac:dyDescent="0.25">
      <c r="B4" s="6" t="s">
        <v>2</v>
      </c>
      <c r="D4" s="13" t="s">
        <v>311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299</v>
      </c>
    </row>
    <row r="9" spans="2:4" x14ac:dyDescent="0.25">
      <c r="B9" s="6" t="s">
        <v>86</v>
      </c>
      <c r="D9" s="29" t="str">
        <f>IFERROR(VLOOKUP(D8,'[1]BASE DE PROVEEDORES'!$A:$B,2,0),"No Existe")</f>
        <v>SEGUROS E INVERSIONES S.A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9"/>
  <sheetViews>
    <sheetView tabSelected="1" workbookViewId="0">
      <selection activeCell="A4" sqref="A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32.42578125" bestFit="1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309</v>
      </c>
      <c r="B4" t="s">
        <v>311</v>
      </c>
      <c r="C4" t="s">
        <v>1</v>
      </c>
      <c r="D4" t="s">
        <v>0</v>
      </c>
      <c r="E4">
        <v>367436</v>
      </c>
      <c r="F4" t="s">
        <v>299</v>
      </c>
      <c r="G4" t="s">
        <v>300</v>
      </c>
      <c r="H4" s="3">
        <v>0</v>
      </c>
      <c r="I4" s="3">
        <v>0</v>
      </c>
      <c r="J4" s="3">
        <v>0</v>
      </c>
      <c r="K4" s="3">
        <v>76.11</v>
      </c>
      <c r="L4" s="3">
        <v>0</v>
      </c>
      <c r="M4" s="3">
        <v>0</v>
      </c>
      <c r="N4" s="3">
        <v>0</v>
      </c>
      <c r="O4" s="3">
        <v>9.8942999999999994</v>
      </c>
      <c r="P4" s="3">
        <v>86.004300000000001</v>
      </c>
      <c r="Q4">
        <v>3</v>
      </c>
    </row>
    <row r="5" spans="1:17" x14ac:dyDescent="0.25">
      <c r="A5" t="s">
        <v>304</v>
      </c>
      <c r="B5" t="s">
        <v>307</v>
      </c>
      <c r="C5" t="s">
        <v>1</v>
      </c>
      <c r="D5" t="s">
        <v>0</v>
      </c>
      <c r="E5">
        <v>7009</v>
      </c>
      <c r="F5" t="s">
        <v>299</v>
      </c>
      <c r="G5" t="s">
        <v>300</v>
      </c>
      <c r="H5" s="3">
        <v>0</v>
      </c>
      <c r="I5" s="3">
        <v>0</v>
      </c>
      <c r="J5" s="3">
        <v>0</v>
      </c>
      <c r="K5" s="3">
        <v>76.11</v>
      </c>
      <c r="L5" s="3">
        <v>0</v>
      </c>
      <c r="M5" s="3">
        <v>0</v>
      </c>
      <c r="N5" s="3">
        <v>0</v>
      </c>
      <c r="O5" s="3">
        <v>9.8942999999999994</v>
      </c>
      <c r="P5" s="3">
        <v>86.004300000000001</v>
      </c>
      <c r="Q5">
        <v>3</v>
      </c>
    </row>
    <row r="6" spans="1:17" x14ac:dyDescent="0.25">
      <c r="A6" t="s">
        <v>284</v>
      </c>
      <c r="B6" t="s">
        <v>301</v>
      </c>
      <c r="C6" t="s">
        <v>285</v>
      </c>
      <c r="D6" t="s">
        <v>286</v>
      </c>
      <c r="E6">
        <v>20222844941</v>
      </c>
      <c r="F6" t="s">
        <v>302</v>
      </c>
      <c r="G6" t="s">
        <v>303</v>
      </c>
      <c r="H6" s="3">
        <v>0</v>
      </c>
      <c r="I6" s="3">
        <v>0</v>
      </c>
      <c r="J6" s="3">
        <v>18</v>
      </c>
      <c r="K6" s="3">
        <v>0</v>
      </c>
      <c r="L6" s="3">
        <v>0</v>
      </c>
      <c r="M6" s="3">
        <v>34757.019999999997</v>
      </c>
      <c r="N6" s="3">
        <v>0</v>
      </c>
      <c r="O6" s="3">
        <v>4518.4125999999997</v>
      </c>
      <c r="P6" s="3">
        <v>39293.4326</v>
      </c>
      <c r="Q6">
        <v>3</v>
      </c>
    </row>
    <row r="7" spans="1:17" x14ac:dyDescent="0.25">
      <c r="A7" t="s">
        <v>284</v>
      </c>
      <c r="B7" t="s">
        <v>298</v>
      </c>
      <c r="C7" t="s">
        <v>1</v>
      </c>
      <c r="D7" t="s">
        <v>0</v>
      </c>
      <c r="E7">
        <v>351054</v>
      </c>
      <c r="F7" t="s">
        <v>299</v>
      </c>
      <c r="G7" t="s">
        <v>300</v>
      </c>
      <c r="H7" s="3">
        <v>0</v>
      </c>
      <c r="I7" s="3">
        <v>0</v>
      </c>
      <c r="J7" s="3">
        <v>0</v>
      </c>
      <c r="K7" s="3">
        <v>76.11</v>
      </c>
      <c r="L7" s="3">
        <v>0</v>
      </c>
      <c r="M7" s="3">
        <v>0</v>
      </c>
      <c r="N7" s="3">
        <v>0</v>
      </c>
      <c r="O7" s="3">
        <v>9.8942999999999994</v>
      </c>
      <c r="P7" s="3">
        <v>86.004300000000001</v>
      </c>
      <c r="Q7">
        <v>3</v>
      </c>
    </row>
    <row r="8" spans="1:17" x14ac:dyDescent="0.25">
      <c r="A8" t="s">
        <v>287</v>
      </c>
      <c r="B8" t="s">
        <v>293</v>
      </c>
      <c r="C8" t="s">
        <v>1</v>
      </c>
      <c r="D8" t="s">
        <v>0</v>
      </c>
      <c r="E8">
        <v>2261</v>
      </c>
      <c r="F8" t="s">
        <v>294</v>
      </c>
      <c r="G8" t="s">
        <v>295</v>
      </c>
      <c r="H8" s="3">
        <v>0</v>
      </c>
      <c r="I8" s="3">
        <v>0</v>
      </c>
      <c r="J8" s="3">
        <v>0</v>
      </c>
      <c r="K8" s="3">
        <v>1127.44</v>
      </c>
      <c r="L8" s="3">
        <v>0</v>
      </c>
      <c r="M8" s="3">
        <v>0</v>
      </c>
      <c r="N8" s="3">
        <v>0</v>
      </c>
      <c r="O8" s="3">
        <v>146.56720000000001</v>
      </c>
      <c r="P8" s="3">
        <v>1274.0072</v>
      </c>
      <c r="Q8">
        <v>3</v>
      </c>
    </row>
    <row r="9" spans="1:17" x14ac:dyDescent="0.25">
      <c r="A9" t="s">
        <v>308</v>
      </c>
      <c r="J9" s="3">
        <f>SUBTOTAL(109,Tabla1[IMPOR EX])</f>
        <v>18</v>
      </c>
      <c r="K9" s="3">
        <f>SUBTOTAL(109,Tabla1[C. GRAVADA])</f>
        <v>1355.77</v>
      </c>
      <c r="M9" s="3">
        <f>SUBTOTAL(109,Tabla1[IMPOR BIENES])</f>
        <v>34757.019999999997</v>
      </c>
      <c r="O9" s="3">
        <f>SUBTOTAL(109,Tabla1[IVA])</f>
        <v>4694.6626999999999</v>
      </c>
      <c r="P9" s="3">
        <f>SUBTOTAL(109,Tabla1[TOTAL C.])</f>
        <v>40825.452700000002</v>
      </c>
      <c r="Q9">
        <f>SUBTOTAL(109,Tabla1[ANEXO 3])</f>
        <v>15</v>
      </c>
    </row>
  </sheetData>
  <dataConsolidate/>
  <conditionalFormatting sqref="E10:E1048576 E1:E8">
    <cfRule type="duplicateValues" dxfId="11" priority="1"/>
    <cfRule type="duplicateValues" dxfId="1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309</v>
      </c>
    </row>
    <row r="3" spans="2:4" x14ac:dyDescent="0.25">
      <c r="B3" s="6" t="s">
        <v>2</v>
      </c>
      <c r="D3" s="13" t="s">
        <v>310</v>
      </c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 t="s">
        <v>282</v>
      </c>
    </row>
    <row r="7" spans="2:4" x14ac:dyDescent="0.25">
      <c r="B7" s="6" t="s">
        <v>27</v>
      </c>
      <c r="D7" s="17" t="s">
        <v>283</v>
      </c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 t="s">
        <v>280</v>
      </c>
    </row>
    <row r="11" spans="2:4" x14ac:dyDescent="0.25">
      <c r="B11" s="7" t="s">
        <v>88</v>
      </c>
      <c r="D11" s="28" t="str">
        <f>IFERROR(VLOOKUP(D10,'base de clientes'!A:B,2,0),"No existe")</f>
        <v>CLAUDIA BEATRIZ PERALTA DE CAMPOS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V19"/>
  <sheetViews>
    <sheetView topLeftCell="E1" workbookViewId="0">
      <selection activeCell="F3" sqref="F3:V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88</v>
      </c>
      <c r="O2" s="3" t="s">
        <v>90</v>
      </c>
      <c r="P2" s="3" t="s">
        <v>89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91</v>
      </c>
      <c r="V2" t="s">
        <v>18</v>
      </c>
    </row>
    <row r="3" spans="5:22" x14ac:dyDescent="0.25">
      <c r="E3" t="s">
        <v>309</v>
      </c>
      <c r="F3" t="s">
        <v>310</v>
      </c>
      <c r="G3" t="s">
        <v>1</v>
      </c>
      <c r="H3" t="s">
        <v>0</v>
      </c>
      <c r="I3" t="s">
        <v>282</v>
      </c>
      <c r="J3" t="s">
        <v>283</v>
      </c>
      <c r="K3">
        <v>266</v>
      </c>
      <c r="L3">
        <v>266</v>
      </c>
      <c r="M3" t="s">
        <v>280</v>
      </c>
      <c r="N3" t="s">
        <v>281</v>
      </c>
      <c r="O3" s="3">
        <v>0</v>
      </c>
      <c r="P3" s="3">
        <v>0</v>
      </c>
      <c r="Q3" s="3">
        <v>1839.4</v>
      </c>
      <c r="R3" s="3">
        <v>239.12200000000001</v>
      </c>
      <c r="S3" s="3">
        <v>0</v>
      </c>
      <c r="T3" s="3">
        <v>0</v>
      </c>
      <c r="U3" s="3">
        <v>2078.5219999999999</v>
      </c>
      <c r="V3" t="s">
        <v>1</v>
      </c>
    </row>
    <row r="4" spans="5:22" x14ac:dyDescent="0.25">
      <c r="E4" t="s">
        <v>304</v>
      </c>
      <c r="F4" t="s">
        <v>306</v>
      </c>
      <c r="G4" t="s">
        <v>1</v>
      </c>
      <c r="H4" t="s">
        <v>0</v>
      </c>
      <c r="I4" t="s">
        <v>282</v>
      </c>
      <c r="J4" t="s">
        <v>283</v>
      </c>
      <c r="K4">
        <v>265</v>
      </c>
      <c r="L4">
        <v>265</v>
      </c>
      <c r="M4" t="s">
        <v>276</v>
      </c>
      <c r="N4" t="s">
        <v>277</v>
      </c>
      <c r="O4" s="3">
        <v>0</v>
      </c>
      <c r="P4" s="3">
        <v>0</v>
      </c>
      <c r="Q4" s="3">
        <v>1815</v>
      </c>
      <c r="R4" s="3">
        <v>235.95000000000002</v>
      </c>
      <c r="S4" s="3">
        <v>0</v>
      </c>
      <c r="T4" s="3">
        <v>0</v>
      </c>
      <c r="U4" s="3">
        <v>2050.9499999999998</v>
      </c>
      <c r="V4" t="s">
        <v>1</v>
      </c>
    </row>
    <row r="5" spans="5:22" x14ac:dyDescent="0.25">
      <c r="E5" t="s">
        <v>304</v>
      </c>
      <c r="F5" t="s">
        <v>305</v>
      </c>
      <c r="G5" t="s">
        <v>1</v>
      </c>
      <c r="H5" t="s">
        <v>0</v>
      </c>
      <c r="I5" t="s">
        <v>282</v>
      </c>
      <c r="J5" t="s">
        <v>283</v>
      </c>
      <c r="K5">
        <v>264</v>
      </c>
      <c r="L5">
        <v>264</v>
      </c>
      <c r="M5" t="s">
        <v>270</v>
      </c>
      <c r="N5" t="s">
        <v>271</v>
      </c>
      <c r="O5" s="3">
        <v>0</v>
      </c>
      <c r="P5" s="3">
        <v>0</v>
      </c>
      <c r="Q5" s="3">
        <v>422</v>
      </c>
      <c r="R5" s="3">
        <v>54.86</v>
      </c>
      <c r="S5" s="3">
        <v>0</v>
      </c>
      <c r="T5" s="3">
        <v>0</v>
      </c>
      <c r="U5" s="3">
        <v>476.86</v>
      </c>
      <c r="V5" t="s">
        <v>1</v>
      </c>
    </row>
    <row r="6" spans="5:22" x14ac:dyDescent="0.25">
      <c r="E6" t="s">
        <v>304</v>
      </c>
      <c r="F6" t="s">
        <v>305</v>
      </c>
      <c r="G6" t="s">
        <v>1</v>
      </c>
      <c r="H6" t="s">
        <v>0</v>
      </c>
      <c r="I6" t="s">
        <v>282</v>
      </c>
      <c r="J6" t="s">
        <v>283</v>
      </c>
      <c r="K6">
        <v>263</v>
      </c>
      <c r="L6">
        <v>263</v>
      </c>
      <c r="M6" t="s">
        <v>272</v>
      </c>
      <c r="N6" t="s">
        <v>273</v>
      </c>
      <c r="O6" s="3">
        <v>0</v>
      </c>
      <c r="P6" s="3">
        <v>0</v>
      </c>
      <c r="Q6" s="3">
        <v>490.2</v>
      </c>
      <c r="R6" s="3">
        <v>63.725999999999999</v>
      </c>
      <c r="S6" s="3">
        <v>0</v>
      </c>
      <c r="T6" s="3">
        <v>0</v>
      </c>
      <c r="U6" s="3">
        <v>553.92599999999993</v>
      </c>
      <c r="V6" t="s">
        <v>1</v>
      </c>
    </row>
    <row r="7" spans="5:22" x14ac:dyDescent="0.25">
      <c r="E7" t="s">
        <v>304</v>
      </c>
      <c r="F7" t="s">
        <v>305</v>
      </c>
      <c r="G7" t="s">
        <v>1</v>
      </c>
      <c r="H7" t="s">
        <v>0</v>
      </c>
      <c r="I7" t="s">
        <v>282</v>
      </c>
      <c r="J7" t="s">
        <v>283</v>
      </c>
      <c r="K7">
        <v>262</v>
      </c>
      <c r="L7">
        <v>262</v>
      </c>
      <c r="M7" t="s">
        <v>272</v>
      </c>
      <c r="N7" t="s">
        <v>273</v>
      </c>
      <c r="O7" s="3">
        <v>0</v>
      </c>
      <c r="P7" s="3">
        <v>0</v>
      </c>
      <c r="Q7" s="3">
        <v>650.20000000000005</v>
      </c>
      <c r="R7" s="3">
        <v>84.52600000000001</v>
      </c>
      <c r="S7" s="3">
        <v>0</v>
      </c>
      <c r="T7" s="3">
        <v>0</v>
      </c>
      <c r="U7" s="3">
        <v>734.72600000000011</v>
      </c>
      <c r="V7" t="s">
        <v>1</v>
      </c>
    </row>
    <row r="8" spans="5:22" x14ac:dyDescent="0.25">
      <c r="E8" t="s">
        <v>284</v>
      </c>
      <c r="F8" t="s">
        <v>297</v>
      </c>
      <c r="G8" t="s">
        <v>1</v>
      </c>
      <c r="H8" t="s">
        <v>0</v>
      </c>
      <c r="I8" t="s">
        <v>282</v>
      </c>
      <c r="J8" t="s">
        <v>283</v>
      </c>
      <c r="K8">
        <v>261</v>
      </c>
      <c r="L8">
        <v>261</v>
      </c>
      <c r="M8" t="s">
        <v>276</v>
      </c>
      <c r="N8" t="s">
        <v>277</v>
      </c>
      <c r="O8" s="3">
        <v>0</v>
      </c>
      <c r="P8" s="3">
        <v>0</v>
      </c>
      <c r="Q8" s="3">
        <v>1815</v>
      </c>
      <c r="R8" s="3">
        <v>235.95000000000002</v>
      </c>
      <c r="S8" s="3">
        <v>0</v>
      </c>
      <c r="T8" s="3">
        <v>0</v>
      </c>
      <c r="U8" s="3">
        <v>2050.9499999999998</v>
      </c>
      <c r="V8" t="s">
        <v>1</v>
      </c>
    </row>
    <row r="9" spans="5:22" x14ac:dyDescent="0.25">
      <c r="E9" t="s">
        <v>284</v>
      </c>
      <c r="F9" t="s">
        <v>296</v>
      </c>
      <c r="G9" t="s">
        <v>1</v>
      </c>
      <c r="H9" t="s">
        <v>0</v>
      </c>
      <c r="I9" t="s">
        <v>282</v>
      </c>
      <c r="J9" t="s">
        <v>283</v>
      </c>
      <c r="K9">
        <v>260</v>
      </c>
      <c r="L9">
        <v>260</v>
      </c>
      <c r="M9" t="s">
        <v>276</v>
      </c>
      <c r="N9" t="s">
        <v>277</v>
      </c>
      <c r="O9" s="3">
        <v>0</v>
      </c>
      <c r="P9" s="3">
        <v>0</v>
      </c>
      <c r="Q9" s="3">
        <v>4964</v>
      </c>
      <c r="R9" s="3">
        <v>645.32000000000005</v>
      </c>
      <c r="S9" s="3">
        <v>0</v>
      </c>
      <c r="T9" s="3">
        <v>0</v>
      </c>
      <c r="U9" s="3">
        <v>5609.32</v>
      </c>
      <c r="V9" t="s">
        <v>1</v>
      </c>
    </row>
    <row r="10" spans="5:22" x14ac:dyDescent="0.25">
      <c r="E10" t="s">
        <v>284</v>
      </c>
      <c r="F10" t="s">
        <v>296</v>
      </c>
      <c r="G10" t="s">
        <v>1</v>
      </c>
      <c r="H10" t="s">
        <v>0</v>
      </c>
      <c r="I10" t="s">
        <v>282</v>
      </c>
      <c r="J10" t="s">
        <v>283</v>
      </c>
      <c r="K10">
        <v>259</v>
      </c>
      <c r="L10">
        <v>259</v>
      </c>
      <c r="M10" t="s">
        <v>149</v>
      </c>
      <c r="N10" t="s">
        <v>30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t="s">
        <v>1</v>
      </c>
    </row>
    <row r="11" spans="5:22" x14ac:dyDescent="0.25">
      <c r="E11" t="s">
        <v>284</v>
      </c>
      <c r="F11" t="s">
        <v>296</v>
      </c>
      <c r="G11" t="s">
        <v>1</v>
      </c>
      <c r="H11" t="s">
        <v>0</v>
      </c>
      <c r="I11" t="s">
        <v>282</v>
      </c>
      <c r="J11" t="s">
        <v>283</v>
      </c>
      <c r="K11">
        <v>258</v>
      </c>
      <c r="L11">
        <v>258</v>
      </c>
      <c r="M11" t="s">
        <v>149</v>
      </c>
      <c r="N11" t="s">
        <v>30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t="s">
        <v>1</v>
      </c>
    </row>
    <row r="12" spans="5:22" x14ac:dyDescent="0.25">
      <c r="E12" t="s">
        <v>284</v>
      </c>
      <c r="F12" t="s">
        <v>296</v>
      </c>
      <c r="G12" t="s">
        <v>1</v>
      </c>
      <c r="H12" t="s">
        <v>0</v>
      </c>
      <c r="I12" t="s">
        <v>282</v>
      </c>
      <c r="J12" t="s">
        <v>283</v>
      </c>
      <c r="K12">
        <v>257</v>
      </c>
      <c r="L12">
        <v>257</v>
      </c>
      <c r="M12" t="s">
        <v>291</v>
      </c>
      <c r="N12" t="s">
        <v>292</v>
      </c>
      <c r="O12" s="3">
        <v>0</v>
      </c>
      <c r="P12" s="3">
        <v>0</v>
      </c>
      <c r="Q12" s="3">
        <v>774.35</v>
      </c>
      <c r="R12" s="3">
        <v>100.66550000000001</v>
      </c>
      <c r="S12" s="3">
        <v>0</v>
      </c>
      <c r="T12" s="3">
        <v>0</v>
      </c>
      <c r="U12" s="3">
        <v>875.01549999999997</v>
      </c>
      <c r="V12" t="s">
        <v>1</v>
      </c>
    </row>
    <row r="13" spans="5:22" x14ac:dyDescent="0.25">
      <c r="E13" t="s">
        <v>287</v>
      </c>
      <c r="F13" t="s">
        <v>288</v>
      </c>
      <c r="G13" t="s">
        <v>1</v>
      </c>
      <c r="H13" t="s">
        <v>0</v>
      </c>
      <c r="I13" t="s">
        <v>282</v>
      </c>
      <c r="J13" t="s">
        <v>283</v>
      </c>
      <c r="K13">
        <v>256</v>
      </c>
      <c r="L13">
        <v>256</v>
      </c>
      <c r="M13" t="s">
        <v>280</v>
      </c>
      <c r="N13" t="s">
        <v>281</v>
      </c>
      <c r="O13" s="3">
        <v>0</v>
      </c>
      <c r="P13" s="3">
        <v>0</v>
      </c>
      <c r="Q13" s="3">
        <v>170</v>
      </c>
      <c r="R13" s="3">
        <v>22.1</v>
      </c>
      <c r="S13" s="3">
        <v>0</v>
      </c>
      <c r="T13" s="3">
        <v>0</v>
      </c>
      <c r="U13" s="3">
        <v>192.1</v>
      </c>
      <c r="V13" t="s">
        <v>1</v>
      </c>
    </row>
    <row r="14" spans="5:22" x14ac:dyDescent="0.25">
      <c r="E14" t="s">
        <v>287</v>
      </c>
      <c r="F14" t="s">
        <v>289</v>
      </c>
      <c r="G14" t="s">
        <v>1</v>
      </c>
      <c r="H14" t="s">
        <v>0</v>
      </c>
      <c r="I14" t="s">
        <v>282</v>
      </c>
      <c r="J14" t="s">
        <v>283</v>
      </c>
      <c r="K14">
        <v>255</v>
      </c>
      <c r="L14">
        <v>255</v>
      </c>
      <c r="M14" t="s">
        <v>276</v>
      </c>
      <c r="N14" t="s">
        <v>277</v>
      </c>
      <c r="O14" s="3">
        <v>0</v>
      </c>
      <c r="P14" s="3">
        <v>0</v>
      </c>
      <c r="Q14" s="3">
        <v>508.95</v>
      </c>
      <c r="R14" s="3">
        <v>66.163499999999999</v>
      </c>
      <c r="S14" s="3">
        <v>0</v>
      </c>
      <c r="T14" s="3">
        <v>0</v>
      </c>
      <c r="U14" s="3">
        <v>575.11349999999993</v>
      </c>
      <c r="V14" t="s">
        <v>1</v>
      </c>
    </row>
    <row r="15" spans="5:22" x14ac:dyDescent="0.25">
      <c r="E15" t="s">
        <v>287</v>
      </c>
      <c r="F15" t="s">
        <v>289</v>
      </c>
      <c r="G15" t="s">
        <v>1</v>
      </c>
      <c r="H15" t="s">
        <v>0</v>
      </c>
      <c r="I15" t="s">
        <v>282</v>
      </c>
      <c r="J15" t="s">
        <v>283</v>
      </c>
      <c r="K15">
        <v>254</v>
      </c>
      <c r="L15">
        <v>254</v>
      </c>
      <c r="M15" t="s">
        <v>149</v>
      </c>
      <c r="N15" t="s">
        <v>30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t="s">
        <v>1</v>
      </c>
    </row>
    <row r="16" spans="5:22" x14ac:dyDescent="0.25">
      <c r="E16" t="s">
        <v>287</v>
      </c>
      <c r="F16" t="s">
        <v>290</v>
      </c>
      <c r="G16" t="s">
        <v>1</v>
      </c>
      <c r="H16" t="s">
        <v>0</v>
      </c>
      <c r="I16" t="s">
        <v>282</v>
      </c>
      <c r="J16" t="s">
        <v>283</v>
      </c>
      <c r="K16">
        <v>253</v>
      </c>
      <c r="L16">
        <v>253</v>
      </c>
      <c r="M16" t="s">
        <v>291</v>
      </c>
      <c r="N16" t="s">
        <v>292</v>
      </c>
      <c r="O16" s="3">
        <v>0</v>
      </c>
      <c r="P16" s="3">
        <v>0</v>
      </c>
      <c r="Q16" s="3">
        <v>594.07000000000005</v>
      </c>
      <c r="R16" s="3">
        <v>77.229100000000003</v>
      </c>
      <c r="S16" s="3">
        <v>0</v>
      </c>
      <c r="T16" s="3">
        <v>0</v>
      </c>
      <c r="U16" s="3">
        <v>671.29910000000007</v>
      </c>
      <c r="V16" t="s">
        <v>1</v>
      </c>
    </row>
    <row r="17" spans="5:22" x14ac:dyDescent="0.25">
      <c r="E17" t="s">
        <v>287</v>
      </c>
      <c r="F17" t="s">
        <v>290</v>
      </c>
      <c r="G17" t="s">
        <v>1</v>
      </c>
      <c r="H17" t="s">
        <v>0</v>
      </c>
      <c r="I17" t="s">
        <v>282</v>
      </c>
      <c r="J17" t="s">
        <v>283</v>
      </c>
      <c r="K17">
        <v>252</v>
      </c>
      <c r="L17">
        <v>252</v>
      </c>
      <c r="M17" t="s">
        <v>149</v>
      </c>
      <c r="N17" t="s">
        <v>30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t="s">
        <v>1</v>
      </c>
    </row>
    <row r="18" spans="5:22" ht="15.75" thickBot="1" x14ac:dyDescent="0.3">
      <c r="E18" t="s">
        <v>287</v>
      </c>
      <c r="F18" t="s">
        <v>290</v>
      </c>
      <c r="G18" t="s">
        <v>1</v>
      </c>
      <c r="H18" t="s">
        <v>0</v>
      </c>
      <c r="I18" t="s">
        <v>282</v>
      </c>
      <c r="J18" t="s">
        <v>283</v>
      </c>
      <c r="K18">
        <v>251</v>
      </c>
      <c r="L18">
        <v>251</v>
      </c>
      <c r="M18" t="s">
        <v>274</v>
      </c>
      <c r="N18" t="s">
        <v>275</v>
      </c>
      <c r="O18" s="3">
        <v>0</v>
      </c>
      <c r="P18" s="3">
        <v>0</v>
      </c>
      <c r="Q18" s="3">
        <v>580</v>
      </c>
      <c r="R18" s="3">
        <v>75.400000000000006</v>
      </c>
      <c r="S18" s="3">
        <v>0</v>
      </c>
      <c r="T18" s="3">
        <v>0</v>
      </c>
      <c r="U18" s="3">
        <v>655.4</v>
      </c>
      <c r="V18" t="s">
        <v>1</v>
      </c>
    </row>
    <row r="19" spans="5:22" ht="15.75" thickBot="1" x14ac:dyDescent="0.3">
      <c r="E19" s="33" t="s">
        <v>92</v>
      </c>
      <c r="F19" s="34"/>
      <c r="G19" s="34"/>
      <c r="H19" s="34"/>
      <c r="I19" s="34"/>
      <c r="J19" s="34"/>
      <c r="K19" s="34"/>
      <c r="L19" s="34"/>
      <c r="M19" s="34"/>
      <c r="N19" s="35"/>
      <c r="O19" s="4">
        <f>+SUBTOTAL(9,Tabla2[VENTA EXENTA])</f>
        <v>0</v>
      </c>
      <c r="P19" s="4">
        <f>+SUBTOTAL(9,Tabla2[VENTA NO SUJETA])</f>
        <v>0</v>
      </c>
      <c r="Q19" s="4">
        <f>+SUBTOTAL(9,Tabla2[V. GRAVADA])</f>
        <v>14623.17</v>
      </c>
      <c r="R19" s="4">
        <f>+SUBTOTAL(9,Tabla2[D.FISCAL])</f>
        <v>1901.0121000000004</v>
      </c>
      <c r="S19" s="4">
        <f>+SUBTOTAL(9,Tabla2[V CTA DE 3])</f>
        <v>0</v>
      </c>
      <c r="T19" s="4">
        <f>+SUBTOTAL(9,Tabla2[D. FISCAL A 3])</f>
        <v>0</v>
      </c>
      <c r="U19" s="4">
        <f>+SUBTOTAL(9,Tabla2[VENTA TOTAL])</f>
        <v>16524.182100000002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/>
    </row>
    <row r="7" spans="2:4" x14ac:dyDescent="0.25">
      <c r="B7" s="7" t="s">
        <v>84</v>
      </c>
      <c r="D7" s="16"/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s="3" customFormat="1" x14ac:dyDescent="0.25">
      <c r="A3"/>
      <c r="B3" s="1"/>
      <c r="C3"/>
      <c r="D3" s="1"/>
      <c r="E3"/>
      <c r="F3"/>
      <c r="G3"/>
      <c r="H3"/>
      <c r="I3"/>
      <c r="J3"/>
      <c r="K3"/>
      <c r="V3"/>
    </row>
    <row r="4" spans="1:22" s="3" customFormat="1" ht="15.75" thickBot="1" x14ac:dyDescent="0.3">
      <c r="A4"/>
      <c r="B4"/>
      <c r="C4"/>
      <c r="D4"/>
      <c r="E4"/>
      <c r="F4"/>
      <c r="G4"/>
      <c r="H4"/>
      <c r="I4"/>
      <c r="J4"/>
      <c r="K4"/>
      <c r="V4"/>
    </row>
    <row r="5" spans="1:22" ht="15.75" thickBot="1" x14ac:dyDescent="0.3">
      <c r="A5" s="36" t="s">
        <v>92</v>
      </c>
      <c r="B5" s="37"/>
      <c r="C5" s="37"/>
      <c r="D5" s="37"/>
      <c r="E5" s="37"/>
      <c r="F5" s="37"/>
      <c r="G5" s="37"/>
      <c r="H5" s="37"/>
      <c r="I5" s="37"/>
      <c r="J5" s="37"/>
      <c r="K5" s="38"/>
      <c r="L5" s="4">
        <f>+SUBTOTAL(9,Tabla3[V EXENTA])</f>
        <v>0</v>
      </c>
      <c r="M5" s="4">
        <f>+SUBTOTAL(9,Tabla3[VENTAS NO])</f>
        <v>0</v>
      </c>
      <c r="N5" s="4">
        <f>+SUBTOTAL(9,Tabla3[V NO SUJETAS])</f>
        <v>0</v>
      </c>
      <c r="O5" s="4">
        <f>+SUBTOTAL(9,Tabla3[V GRAVADAS])</f>
        <v>0</v>
      </c>
      <c r="P5" s="4">
        <f>+SUBTOTAL(9,Tabla3[EX IN CA])</f>
        <v>0</v>
      </c>
      <c r="Q5" s="4">
        <f>+SUBTOTAL(9,Tabla3[EX OUT CA])</f>
        <v>0</v>
      </c>
      <c r="R5" s="4">
        <f>+SUBTOTAL(9,Tabla3[EX SERVICE])</f>
        <v>0</v>
      </c>
      <c r="S5" s="4">
        <f>+SUBTOTAL(9,Tabla3[V ZONA FRAN])</f>
        <v>0</v>
      </c>
      <c r="T5" s="4">
        <f>+SUBTOTAL(9,Tabla3[V CTA A 3ERO])</f>
        <v>0</v>
      </c>
      <c r="U5" s="4">
        <f>+SUBTOTAL(9,Tabla3[TOTAL VENTA])</f>
        <v>0</v>
      </c>
      <c r="V5" s="3">
        <f>+U5/1.13</f>
        <v>0</v>
      </c>
    </row>
  </sheetData>
  <mergeCells count="1">
    <mergeCell ref="A5:K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15"/>
  <sheetViews>
    <sheetView topLeftCell="A55" workbookViewId="0">
      <selection activeCell="B68" sqref="B6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  <row r="100" spans="1:2" x14ac:dyDescent="0.25">
      <c r="A100" s="1" t="s">
        <v>252</v>
      </c>
      <c r="B100" s="32" t="s">
        <v>253</v>
      </c>
    </row>
    <row r="101" spans="1:2" x14ac:dyDescent="0.25">
      <c r="A101" s="1" t="s">
        <v>254</v>
      </c>
      <c r="B101" s="32" t="s">
        <v>255</v>
      </c>
    </row>
    <row r="102" spans="1:2" x14ac:dyDescent="0.25">
      <c r="A102" s="1" t="s">
        <v>256</v>
      </c>
      <c r="B102" t="s">
        <v>257</v>
      </c>
    </row>
    <row r="103" spans="1:2" x14ac:dyDescent="0.25">
      <c r="A103" s="1" t="s">
        <v>258</v>
      </c>
      <c r="B103" t="s">
        <v>259</v>
      </c>
    </row>
    <row r="104" spans="1:2" x14ac:dyDescent="0.25">
      <c r="A104" s="1" t="s">
        <v>260</v>
      </c>
      <c r="B104" t="s">
        <v>261</v>
      </c>
    </row>
    <row r="105" spans="1:2" x14ac:dyDescent="0.25">
      <c r="A105" s="1" t="s">
        <v>262</v>
      </c>
      <c r="B105" t="s">
        <v>263</v>
      </c>
    </row>
    <row r="106" spans="1:2" x14ac:dyDescent="0.25">
      <c r="A106" s="1" t="s">
        <v>264</v>
      </c>
      <c r="B106" t="s">
        <v>265</v>
      </c>
    </row>
    <row r="107" spans="1:2" x14ac:dyDescent="0.25">
      <c r="A107" s="1" t="s">
        <v>266</v>
      </c>
      <c r="B107" t="s">
        <v>267</v>
      </c>
    </row>
    <row r="108" spans="1:2" x14ac:dyDescent="0.25">
      <c r="A108" s="1" t="s">
        <v>268</v>
      </c>
      <c r="B108" t="s">
        <v>269</v>
      </c>
    </row>
    <row r="109" spans="1:2" x14ac:dyDescent="0.25">
      <c r="A109" s="1" t="s">
        <v>270</v>
      </c>
      <c r="B109" t="s">
        <v>271</v>
      </c>
    </row>
    <row r="110" spans="1:2" x14ac:dyDescent="0.25">
      <c r="A110" s="1" t="s">
        <v>272</v>
      </c>
      <c r="B110" t="s">
        <v>273</v>
      </c>
    </row>
    <row r="111" spans="1:2" x14ac:dyDescent="0.25">
      <c r="A111" s="1" t="s">
        <v>274</v>
      </c>
      <c r="B111" t="s">
        <v>275</v>
      </c>
    </row>
    <row r="112" spans="1:2" x14ac:dyDescent="0.25">
      <c r="A112" s="1" t="s">
        <v>276</v>
      </c>
      <c r="B112" t="s">
        <v>277</v>
      </c>
    </row>
    <row r="113" spans="1:2" x14ac:dyDescent="0.25">
      <c r="A113" s="1" t="s">
        <v>278</v>
      </c>
      <c r="B113" t="s">
        <v>279</v>
      </c>
    </row>
    <row r="114" spans="1:2" x14ac:dyDescent="0.25">
      <c r="A114" s="1" t="s">
        <v>280</v>
      </c>
      <c r="B114" t="s">
        <v>281</v>
      </c>
    </row>
    <row r="115" spans="1:2" x14ac:dyDescent="0.25">
      <c r="A115" s="1" t="s">
        <v>291</v>
      </c>
      <c r="B115" t="s">
        <v>292</v>
      </c>
    </row>
  </sheetData>
  <conditionalFormatting sqref="A1:A1048576">
    <cfRule type="duplicateValues" dxfId="9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2023-03-17T18:34:04Z</dcterms:modified>
</cp:coreProperties>
</file>