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948E15CA-88C0-42D8-829A-BD0D6A8009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E19" i="1"/>
  <c r="A17" i="1" l="1"/>
  <c r="F17" i="1"/>
  <c r="I12" i="1" l="1"/>
  <c r="I13" i="1" s="1"/>
  <c r="H12" i="1" l="1"/>
  <c r="H13" i="1" s="1"/>
  <c r="B12" i="1"/>
  <c r="B13" i="1" s="1"/>
  <c r="C12" i="1"/>
  <c r="C13" i="1" s="1"/>
  <c r="D12" i="1"/>
  <c r="D13" i="1" s="1"/>
  <c r="E12" i="1"/>
  <c r="E13" i="1" s="1"/>
  <c r="F12" i="1"/>
  <c r="F13" i="1" s="1"/>
  <c r="G12" i="1"/>
  <c r="G13" i="1" s="1"/>
  <c r="B17" i="1" l="1"/>
  <c r="C17" i="1"/>
  <c r="E17" i="1" s="1"/>
  <c r="D17" i="1"/>
  <c r="A22" i="1" a="1"/>
  <c r="J17" i="1" s="1"/>
  <c r="I14" i="1" l="1"/>
  <c r="H14" i="1"/>
  <c r="D14" i="1"/>
  <c r="A22" i="1"/>
  <c r="B14" i="1"/>
  <c r="E14" i="1"/>
  <c r="F14" i="1"/>
  <c r="G14" i="1"/>
  <c r="C14" i="1"/>
  <c r="G17" i="1" l="1"/>
  <c r="H17" i="1" s="1"/>
  <c r="I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<sst xmlns="http://schemas.openxmlformats.org/spreadsheetml/2006/main" count="25" uniqueCount="25">
  <si>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干涉级数</t>
    <phoneticPr fontId="2" type="noConversion"/>
  </si>
  <si>
    <t>钠灯波长/nm</t>
    <phoneticPr fontId="2" type="noConversion"/>
  </si>
  <si>
    <t>x平均</t>
    <phoneticPr fontId="2" type="noConversion"/>
  </si>
  <si>
    <t>x残差平方和Sxx</t>
    <phoneticPr fontId="2" type="noConversion"/>
  </si>
  <si>
    <t>蓝色格子：书上或ppt上给定的数据，一般不需要改</t>
    <phoneticPr fontId="2" type="noConversion"/>
  </si>
  <si>
    <t>黄色格子：自动输出数据</t>
    <phoneticPr fontId="2" type="noConversion"/>
  </si>
  <si>
    <t>牛顿环</t>
    <phoneticPr fontId="2" type="noConversion"/>
  </si>
  <si>
    <t>Posted on https://github.com/Axolyz/fuck-nku-physics-experiments.</t>
    <phoneticPr fontId="2" type="noConversion"/>
  </si>
  <si>
    <t>红色格子：填入你的实验数据，如本身自带数据请更改</t>
    <phoneticPr fontId="2" type="noConversion"/>
  </si>
  <si>
    <t>相关系数</t>
    <phoneticPr fontId="2" type="noConversion"/>
  </si>
  <si>
    <t>附：最小二乘参数表</t>
    <phoneticPr fontId="2" type="noConversion"/>
  </si>
  <si>
    <t>干涉环左位置/mm 3dp</t>
    <phoneticPr fontId="2" type="noConversion"/>
  </si>
  <si>
    <t>干涉环右位置/mm 3dp</t>
    <phoneticPr fontId="2" type="noConversion"/>
  </si>
  <si>
    <t>直径/mm 3dp</t>
    <phoneticPr fontId="2" type="noConversion"/>
  </si>
  <si>
    <t xml:space="preserve">残差平方 </t>
    <phoneticPr fontId="2" type="noConversion"/>
  </si>
  <si>
    <t>直径平方/mm^2 3dp</t>
    <phoneticPr fontId="2" type="noConversion"/>
  </si>
  <si>
    <t>R的不确定度/mm</t>
    <phoneticPr fontId="2" type="noConversion"/>
  </si>
  <si>
    <t>曲率半径R/mm</t>
    <phoneticPr fontId="2" type="noConversion"/>
  </si>
  <si>
    <t>最小二乘不确定度μb/mm</t>
    <phoneticPr fontId="2" type="noConversion"/>
  </si>
  <si>
    <t>y不确定度μyi</t>
    <phoneticPr fontId="2" type="noConversion"/>
  </si>
  <si>
    <t>y平均 3dp</t>
    <phoneticPr fontId="2" type="noConversion"/>
  </si>
  <si>
    <t>最小二乘斜率a 5sd</t>
    <phoneticPr fontId="2" type="noConversion"/>
  </si>
  <si>
    <t>最小二乘截距b 5sd</t>
    <phoneticPr fontId="2" type="noConversion"/>
  </si>
  <si>
    <t>保留位数后(与μD对齐位数)</t>
    <phoneticPr fontId="2" type="noConversion"/>
  </si>
  <si>
    <t>保留位数后(最高次有效数字为1,2保留两位,反之保留一位)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</si>
</sst>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E+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0" borderId="1" xfId="1" applyFont="1" applyProtection="1">
      <protection locked="0"/>
    </xf>
    <xf numFmtId="0" fontId="0" fillId="2" borderId="1" xfId="1" applyFont="1" applyFill="1" applyProtection="1">
      <protection locked="0"/>
    </xf>
    <xf numFmtId="0" fontId="0" fillId="0" borderId="1" xfId="1" applyFont="1" applyFill="1" applyProtection="1">
      <protection locked="0"/>
    </xf>
    <xf numFmtId="0" fontId="0" fillId="3" borderId="1" xfId="1" applyFont="1" applyFill="1" applyProtection="1"/>
    <xf numFmtId="0" fontId="0" fillId="0" borderId="1" xfId="1" applyFont="1" applyProtection="1"/>
    <xf numFmtId="0" fontId="0" fillId="5" borderId="1" xfId="1" applyFont="1" applyFill="1" applyProtection="1"/>
    <xf numFmtId="0" fontId="0" fillId="0" borderId="1" xfId="1" applyFont="1" applyAlignment="1" applyProtection="1">
      <alignment horizontal="center"/>
      <protection locked="0"/>
    </xf>
    <xf numFmtId="176" fontId="0" fillId="3" borderId="1" xfId="1" applyNumberFormat="1" applyFont="1" applyFill="1" applyProtection="1"/>
    <xf numFmtId="177" fontId="0" fillId="3" borderId="1" xfId="1" applyNumberFormat="1" applyFont="1" applyFill="1" applyProtection="1"/>
    <xf numFmtId="177" fontId="0" fillId="3" borderId="1" xfId="1" applyNumberFormat="1" applyFont="1" applyFill="1" applyAlignment="1" applyProtection="1">
      <alignment wrapText="1"/>
    </xf>
    <xf numFmtId="0" fontId="0" fillId="0" borderId="0" xfId="0" applyAlignment="1" applyProtection="1">
      <alignment horizontal="center" wrapText="1"/>
      <protection locked="0"/>
    </xf>
    <xf numFmtId="176" fontId="3" fillId="4" borderId="1" xfId="1" applyNumberFormat="1" applyFont="1" applyFill="1" applyAlignment="1" applyProtection="1">
      <alignment horizontal="right"/>
      <protection locked="0"/>
    </xf>
  </cellXfs>
  <cellStyles count="2">
    <cellStyle name="Normal" xfId="0" builtinId="0"/>
    <cellStyle name="Style 1" xfId="1" xr:uid="{B57F8707-B626-4625-9352-0713A947F2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12558657570469E-2"/>
          <c:y val="0.17104877209810798"/>
          <c:w val="0.89113794109069699"/>
          <c:h val="0.7293455994768330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</c:numCache>
            </c:numRef>
          </c:xVal>
          <c:yVal>
            <c:numRef>
              <c:f>Sheet1!$B$13:$I$13</c:f>
              <c:numCache>
                <c:formatCode>0.000_ </c:formatCode>
                <c:ptCount val="8"/>
                <c:pt idx="0">
                  <c:v>23.755876000000004</c:v>
                </c:pt>
                <c:pt idx="1">
                  <c:v>36.108081000000006</c:v>
                </c:pt>
                <c:pt idx="2">
                  <c:v>47.403224999999999</c:v>
                </c:pt>
                <c:pt idx="3">
                  <c:v>59.13610000000002</c:v>
                </c:pt>
                <c:pt idx="4">
                  <c:v>71.961288999999979</c:v>
                </c:pt>
                <c:pt idx="5">
                  <c:v>84.437720999999968</c:v>
                </c:pt>
                <c:pt idx="6">
                  <c:v>98.34688899999999</c:v>
                </c:pt>
                <c:pt idx="7">
                  <c:v>111.76718399999999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24-4582-93B9-1ECA46FE8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895087"/>
        <c:axId val="1762884527"/>
      </c:scatterChart>
      <c:valAx>
        <c:axId val="176289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84527"/>
        <c:crosses val="autoZero"/>
        <c:crossBetween val="midCat"/>
      </c:valAx>
      <c:valAx>
        <c:axId val="17628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9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255525</xdr:colOff>
      <xdr:row>1</xdr:row>
      <xdr:rowOff>54943</xdr:rowOff>
    </xdr:from>
    <xdr:to>
      <xdr:col>17</xdr:col>
      <xdr:colOff>279094</xdr:colOff>
      <xdr:row>14</xdr:row>
      <xdr:rowOff>127815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A2CA6A-C738-7DAC-436D-B2559B97F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495300</xdr:colOff>
      <xdr:row>20</xdr:row>
      <xdr:rowOff>167640</xdr:rowOff>
    </xdr:from>
    <xdr:to>
      <xdr:col>6</xdr:col>
      <xdr:colOff>563880</xdr:colOff>
      <xdr:row>26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7F9857-BA17-98D2-27E6-86A3A244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" y="3413760"/>
          <a:ext cx="528066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J12" sqref="J12"/>
    </sheetView>
  </sheetViews>
  <sheetFormatPr defaultColWidth="8.88671875" defaultRowHeight="13.8" x14ac:dyDescent="0.25"/>
  <cols>
    <col min="1" max="1" width="23.44140625" style="1" customWidth="1"/>
    <col min="2" max="2" width="18.88671875" style="1" customWidth="1"/>
    <col min="3" max="3" width="18" style="1" customWidth="1"/>
    <col min="4" max="4" width="19.21875" style="1" customWidth="1"/>
    <col min="5" max="5" width="19.77734375" style="1" customWidth="1"/>
    <col min="6" max="6" width="19" style="1" customWidth="1"/>
    <col min="7" max="7" width="17.33203125" style="1" customWidth="1"/>
    <col min="8" max="8" width="26.88671875" style="1" customWidth="1"/>
    <col min="9" max="9" width="20.6640625" style="1" customWidth="1"/>
    <col min="10" max="10" width="16.5546875" style="1" customWidth="1"/>
    <col min="11" max="16384" width="8.88671875" style="1"/>
  </cols>
  <sheetData>
    <row r="1" spans="1:10" x14ac:dyDescent="0.25">
      <c r="A1" s="1" t="s">
        <v>6</v>
      </c>
      <c r="B1" s="1" t="s">
        <v>7</v>
      </c>
    </row>
    <row r="3" spans="1:10" x14ac:dyDescent="0.25">
      <c r="A3" s="1" t="s">
        <v>8</v>
      </c>
    </row>
    <row r="4" spans="1:10" x14ac:dyDescent="0.25">
      <c r="A4" s="1" t="s">
        <v>4</v>
      </c>
    </row>
    <row r="5" spans="1:10" x14ac:dyDescent="0.25">
      <c r="A5" s="1" t="s">
        <v>5</v>
      </c>
    </row>
    <row r="6" spans="1:10" ht="14.4" thickBot="1" x14ac:dyDescent="0.3"/>
    <row r="7" spans="1:10" ht="14.4" thickBot="1" x14ac:dyDescent="0.3">
      <c r="A7" s="2" t="s">
        <v>1</v>
      </c>
    </row>
    <row r="8" spans="1:10" ht="14.4" thickBot="1" x14ac:dyDescent="0.3">
      <c r="A8" s="3">
        <v>589.29999999999995</v>
      </c>
    </row>
    <row r="9" spans="1:10" ht="14.4" thickBot="1" x14ac:dyDescent="0.3">
      <c r="A9" s="2" t="s">
        <v>0</v>
      </c>
      <c r="B9" s="2">
        <v>10</v>
      </c>
      <c r="C9" s="2">
        <v>15</v>
      </c>
      <c r="D9" s="2">
        <v>20</v>
      </c>
      <c r="E9" s="2">
        <v>25</v>
      </c>
      <c r="F9" s="2">
        <v>30</v>
      </c>
      <c r="G9" s="2">
        <v>35</v>
      </c>
      <c r="H9" s="2">
        <v>40</v>
      </c>
      <c r="I9" s="2">
        <v>45</v>
      </c>
    </row>
    <row r="10" spans="1:10" ht="14.4" thickBot="1" x14ac:dyDescent="0.3">
      <c r="A10" s="2" t="s">
        <v>11</v>
      </c>
      <c r="B10" s="13">
        <v>19.533000000000001</v>
      </c>
      <c r="C10" s="13">
        <v>19.991</v>
      </c>
      <c r="D10" s="13">
        <v>20.366</v>
      </c>
      <c r="E10" s="13">
        <v>20.734000000000002</v>
      </c>
      <c r="F10" s="13">
        <v>20.795999999999999</v>
      </c>
      <c r="G10" s="13">
        <v>21.100999999999999</v>
      </c>
      <c r="H10" s="13">
        <v>21.631</v>
      </c>
      <c r="I10" s="13">
        <v>21.934999999999999</v>
      </c>
    </row>
    <row r="11" spans="1:10" ht="14.4" thickBot="1" x14ac:dyDescent="0.3">
      <c r="A11" s="2" t="s">
        <v>12</v>
      </c>
      <c r="B11" s="13">
        <v>14.659000000000001</v>
      </c>
      <c r="C11" s="13">
        <v>13.981999999999999</v>
      </c>
      <c r="D11" s="13">
        <v>13.481</v>
      </c>
      <c r="E11" s="13">
        <v>13.044</v>
      </c>
      <c r="F11" s="13">
        <v>12.313000000000001</v>
      </c>
      <c r="G11" s="13">
        <v>11.912000000000001</v>
      </c>
      <c r="H11" s="13">
        <v>11.714</v>
      </c>
      <c r="I11" s="13">
        <v>11.363</v>
      </c>
    </row>
    <row r="12" spans="1:10" ht="14.4" thickBot="1" x14ac:dyDescent="0.3">
      <c r="A12" s="2" t="s">
        <v>13</v>
      </c>
      <c r="B12" s="9">
        <f t="shared" ref="B12:G12" si="0">B10-B11</f>
        <v>4.8740000000000006</v>
      </c>
      <c r="C12" s="9">
        <f t="shared" si="0"/>
        <v>6.0090000000000003</v>
      </c>
      <c r="D12" s="9">
        <f t="shared" si="0"/>
        <v>6.8849999999999998</v>
      </c>
      <c r="E12" s="9">
        <f t="shared" si="0"/>
        <v>7.6900000000000013</v>
      </c>
      <c r="F12" s="9">
        <f t="shared" si="0"/>
        <v>8.4829999999999988</v>
      </c>
      <c r="G12" s="9">
        <f t="shared" si="0"/>
        <v>9.1889999999999983</v>
      </c>
      <c r="H12" s="9">
        <f t="shared" ref="H12" si="1">H10-H11</f>
        <v>9.9169999999999998</v>
      </c>
      <c r="I12" s="9">
        <f>I10-I11</f>
        <v>10.571999999999999</v>
      </c>
    </row>
    <row r="13" spans="1:10" ht="14.4" thickBot="1" x14ac:dyDescent="0.3">
      <c r="A13" s="2" t="s">
        <v>15</v>
      </c>
      <c r="B13" s="9">
        <f t="shared" ref="B13:G13" si="2">B12^2</f>
        <v>23.755876000000004</v>
      </c>
      <c r="C13" s="9">
        <f t="shared" si="2"/>
        <v>36.108081000000006</v>
      </c>
      <c r="D13" s="9">
        <f t="shared" si="2"/>
        <v>47.403224999999999</v>
      </c>
      <c r="E13" s="9">
        <f t="shared" si="2"/>
        <v>59.13610000000002</v>
      </c>
      <c r="F13" s="9">
        <f t="shared" si="2"/>
        <v>71.961288999999979</v>
      </c>
      <c r="G13" s="9">
        <f t="shared" si="2"/>
        <v>84.437720999999968</v>
      </c>
      <c r="H13" s="9">
        <f t="shared" ref="H13:I13" si="3">H12^2</f>
        <v>98.34688899999999</v>
      </c>
      <c r="I13" s="9">
        <f t="shared" si="3"/>
        <v>111.76718399999999</v>
      </c>
    </row>
    <row r="14" spans="1:10" ht="14.4" thickBot="1" x14ac:dyDescent="0.3">
      <c r="A14" s="4" t="s">
        <v>14</v>
      </c>
      <c r="B14" s="6">
        <f>(B13-C17*B9-D17)^2</f>
        <v>0.88624980697084332</v>
      </c>
      <c r="C14" s="6">
        <f>(C13-C17*C9-D17)^2</f>
        <v>0.60731691389113007</v>
      </c>
      <c r="D14" s="6">
        <f>(D13-C17*D9-D17)^2</f>
        <v>0.19347559427765026</v>
      </c>
      <c r="E14" s="6">
        <f>(E13-C17*E9-D17)^2</f>
        <v>1.4915532187558858</v>
      </c>
      <c r="F14" s="6">
        <f>(F13-C17*F9-D17)^2</f>
        <v>0.82884751695111847</v>
      </c>
      <c r="G14" s="6">
        <f>(G13-C17*G9-D17)^2</f>
        <v>0.89924755702129433</v>
      </c>
      <c r="H14" s="7">
        <f>(H13-(C17*H9+D17))^2</f>
        <v>0.19942775267715379</v>
      </c>
      <c r="I14" s="7">
        <f>(I13-(C17*I9+D17))^2</f>
        <v>1.8294194553068055</v>
      </c>
    </row>
    <row r="15" spans="1:10" ht="14.4" thickBot="1" x14ac:dyDescent="0.3"/>
    <row r="16" spans="1:10" ht="14.4" thickBot="1" x14ac:dyDescent="0.3">
      <c r="A16" s="2" t="s">
        <v>2</v>
      </c>
      <c r="B16" s="2" t="s">
        <v>20</v>
      </c>
      <c r="C16" s="2" t="s">
        <v>21</v>
      </c>
      <c r="D16" s="4" t="s">
        <v>22</v>
      </c>
      <c r="E16" s="2" t="s">
        <v>17</v>
      </c>
      <c r="F16" s="2" t="s">
        <v>3</v>
      </c>
      <c r="G16" s="4" t="s">
        <v>19</v>
      </c>
      <c r="H16" s="4" t="s">
        <v>18</v>
      </c>
      <c r="I16" s="4" t="s">
        <v>16</v>
      </c>
      <c r="J16" s="8" t="s">
        <v>9</v>
      </c>
    </row>
    <row r="17" spans="1:10" ht="14.4" thickBot="1" x14ac:dyDescent="0.3">
      <c r="A17" s="5">
        <f>AVERAGE(B9:I9)</f>
        <v>27.5</v>
      </c>
      <c r="B17" s="9">
        <f>AVERAGE(B13:I13)</f>
        <v>66.614545624999991</v>
      </c>
      <c r="C17" s="10">
        <f>SLOPE(B13:I13,B9:I9)</f>
        <v>2.5028616023809516</v>
      </c>
      <c r="D17" s="11">
        <f>INTERCEPT(B13:I13,B9:I9)</f>
        <v>-2.2141484404761798</v>
      </c>
      <c r="E17" s="5">
        <f>C17/(4*A8)*1000000</f>
        <v>1061.7943332686882</v>
      </c>
      <c r="F17" s="5">
        <f>VAR(B9:I9)*7</f>
        <v>1050</v>
      </c>
      <c r="G17" s="5">
        <f>SQRT(SUM(B14:I14)/6)</f>
        <v>1.075138581443642</v>
      </c>
      <c r="H17" s="5">
        <f>G17/SQRT(F17)</f>
        <v>3.3179496958049073E-2</v>
      </c>
      <c r="I17" s="5">
        <f>H17/(4*A8)*1000000</f>
        <v>14.07580899289372</v>
      </c>
      <c r="J17" s="5">
        <f>INDEX(A22:B26,3,1)</f>
        <v>0.99894668205671266</v>
      </c>
    </row>
    <row r="18" spans="1:10" ht="14.4" thickBot="1" x14ac:dyDescent="0.3">
      <c r="E18" s="2" t="s">
        <v>23</v>
      </c>
      <c r="I18" s="2" t="s">
        <v>24</v>
      </c>
    </row>
    <row r="19" spans="1:10" ht="14.4" thickBot="1" x14ac:dyDescent="0.3">
      <c r="E19" s="5" t="str">
        <f>IF(I17*10^INT(-LOG(ABS(I17)))&lt;0.3,FIXED(E17,1-INT(LOG(I17)),1),FIXED(E17,-INT(LOG(I17)),1))</f>
        <v>1062</v>
      </c>
      <c r="I19" s="5" t="str">
        <f>IF(I17*10^INT(-LOG(ABS(I17)))&lt;0.3,FIXED(I17,1-INT(LOG(I17)),1),FIXED(I17,-INT(LOG(I17)),1))</f>
        <v>14</v>
      </c>
    </row>
    <row r="21" spans="1:10" x14ac:dyDescent="0.25">
      <c r="A21" s="12" t="s">
        <v>10</v>
      </c>
      <c r="B21" s="12"/>
    </row>
    <row r="22" spans="1:10" x14ac:dyDescent="0.25">
      <c r="A22" cm="1">
        <f t="array" ref="A22:B26">LINEST(B13:I13,B9:I9,,TRUE)</f>
        <v>2.502861602380952</v>
      </c>
      <c r="B22" s="1">
        <v>-2.214148440476194</v>
      </c>
    </row>
    <row r="23" spans="1:10" x14ac:dyDescent="0.25">
      <c r="A23" s="1">
        <v>3.3179496958049087E-2</v>
      </c>
      <c r="B23" s="1">
        <v>0.98844834403240567</v>
      </c>
    </row>
    <row r="24" spans="1:10" x14ac:dyDescent="0.25">
      <c r="A24" s="1">
        <v>0.99894668205671266</v>
      </c>
      <c r="B24" s="1">
        <v>1.0751385814436427</v>
      </c>
    </row>
    <row r="25" spans="1:10" x14ac:dyDescent="0.25">
      <c r="A25" s="1">
        <v>5690.2857589555315</v>
      </c>
      <c r="B25" s="1">
        <v>6</v>
      </c>
    </row>
    <row r="26" spans="1:10" x14ac:dyDescent="0.25">
      <c r="A26" s="1">
        <v>6577.5320107065927</v>
      </c>
      <c r="B26" s="1">
        <v>6.9355378158518883</v>
      </c>
    </row>
  </sheetData>
  <mergeCells count="1">
    <mergeCell ref="A21:B21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2024-04-02T10:11:14Z</dcterms:modified>
</cp:coreProperties>
</file>