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A38B2E66-24A3-4B68-8B0D-1DD54E1615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55" i="1"/>
  <c r="C70" i="1"/>
  <c r="C69" i="1"/>
  <c r="C68" i="1"/>
  <c r="C55" i="1"/>
  <c r="D55" i="1" s="1"/>
  <c r="B55" i="1"/>
  <c r="B60" i="1" s="1"/>
  <c r="K55" i="1"/>
  <c r="C42" i="1"/>
  <c r="D42" i="1" s="1"/>
  <c r="B42" i="1"/>
  <c r="K42" i="1"/>
  <c r="C35" i="1"/>
  <c r="D35" i="1" s="1"/>
  <c r="B35" i="1"/>
  <c r="K35" i="1"/>
  <c r="C28" i="1"/>
  <c r="D28" i="1" s="1"/>
  <c r="B28" i="1"/>
  <c r="K27" i="1"/>
  <c r="C21" i="1"/>
  <c r="D21" i="1" s="1"/>
  <c r="B21" i="1"/>
  <c r="K21" i="1"/>
  <c r="C13" i="1"/>
  <c r="D13" i="1" s="1"/>
  <c r="B13" i="1"/>
  <c r="K13" i="1"/>
  <c r="D68" i="1" l="1"/>
  <c r="B73" i="1" s="1"/>
  <c r="E55" i="1"/>
  <c r="G55" i="1" s="1"/>
  <c r="E13" i="1"/>
  <c r="G13" i="1" s="1"/>
  <c r="B47" i="1"/>
  <c r="E35" i="1"/>
  <c r="G35" i="1" s="1"/>
  <c r="E42" i="1"/>
  <c r="G42" i="1" s="1"/>
  <c r="E28" i="1"/>
  <c r="G28" i="1" s="1"/>
  <c r="E21" i="1"/>
  <c r="G21" i="1" s="1"/>
  <c r="G23" i="1" l="1"/>
  <c r="B23" i="1"/>
  <c r="G44" i="1"/>
  <c r="B44" i="1"/>
  <c r="B37" i="1"/>
  <c r="G37" i="1"/>
  <c r="C60" i="1"/>
  <c r="G57" i="1"/>
  <c r="B57" i="1"/>
  <c r="G30" i="1"/>
  <c r="B30" i="1"/>
  <c r="G15" i="1"/>
  <c r="B15" i="1"/>
  <c r="C47" i="1"/>
  <c r="C49" i="1" s="1"/>
  <c r="B49" i="1" l="1"/>
  <c r="C62" i="1"/>
  <c r="B62" i="1"/>
</calcChain>
</file>

<file path=xl/sharedStrings.xml><?xml version="1.0" encoding="utf-8"?>
<sst xmlns="http://schemas.openxmlformats.org/spreadsheetml/2006/main" count="113" uniqueCount="70">
  <si>
    <t>l1i/cm</t>
  </si>
  <si>
    <t>OUTPUT</t>
  </si>
  <si>
    <t>置信概率</t>
  </si>
  <si>
    <t>数据个数(数据不足15个则格子留空)</t>
  </si>
  <si>
    <t>置信系数t</t>
  </si>
  <si>
    <t>D平均</t>
  </si>
  <si>
    <t>标准偏差Sl1i</t>
  </si>
  <si>
    <t>μal1</t>
  </si>
  <si>
    <t>μbl1</t>
  </si>
  <si>
    <t>μl1</t>
  </si>
  <si>
    <t>D1/cm</t>
  </si>
  <si>
    <t>D1平均</t>
  </si>
  <si>
    <t>标准偏差SD1i</t>
  </si>
  <si>
    <t>SD1-</t>
  </si>
  <si>
    <t>μaD1</t>
  </si>
  <si>
    <t>μbD1</t>
  </si>
  <si>
    <t>μD1</t>
  </si>
  <si>
    <t>D2/cm</t>
  </si>
  <si>
    <t>D2平均</t>
  </si>
  <si>
    <t>标准偏差SD2i</t>
  </si>
  <si>
    <t>SD2-</t>
  </si>
  <si>
    <t>μaD2</t>
  </si>
  <si>
    <t>μbD2</t>
  </si>
  <si>
    <t>μD2</t>
  </si>
  <si>
    <t>H1/cm</t>
  </si>
  <si>
    <t>H1平均</t>
  </si>
  <si>
    <t>标准偏差SH1i</t>
  </si>
  <si>
    <t>SH1-</t>
  </si>
  <si>
    <t>μaH1</t>
  </si>
  <si>
    <t>μbH1</t>
  </si>
  <si>
    <t>μH1</t>
  </si>
  <si>
    <t>H2/cm</t>
  </si>
  <si>
    <t>H2平均</t>
  </si>
  <si>
    <t>标准偏差SH2i</t>
  </si>
  <si>
    <t>SH2-</t>
  </si>
  <si>
    <t>μaH2</t>
  </si>
  <si>
    <t>μbH2</t>
  </si>
  <si>
    <t>μH2</t>
  </si>
  <si>
    <t>体积V/cm3</t>
  </si>
  <si>
    <t>钢球体积</t>
  </si>
  <si>
    <t>次数</t>
  </si>
  <si>
    <t>Di/cm</t>
  </si>
  <si>
    <t>标准偏差SD</t>
  </si>
  <si>
    <t>SD-</t>
  </si>
  <si>
    <t>μaD</t>
  </si>
  <si>
    <t>μbD</t>
  </si>
  <si>
    <t>μD</t>
  </si>
  <si>
    <t>体积不确定度</t>
  </si>
  <si>
    <t>水的密度/g/cm3</t>
  </si>
  <si>
    <t>1.课本宽度</t>
    <phoneticPr fontId="4" type="noConversion"/>
  </si>
  <si>
    <t>2.半空心圆柱体体积</t>
    <phoneticPr fontId="4" type="noConversion"/>
  </si>
  <si>
    <t>4.牛角扣密度</t>
    <phoneticPr fontId="4" type="noConversion"/>
  </si>
  <si>
    <t>体积不确定度uV/cm3</t>
    <phoneticPr fontId="4" type="noConversion"/>
  </si>
  <si>
    <t>为方便复制将无关数据移到了旁边</t>
    <phoneticPr fontId="4" type="noConversion"/>
  </si>
  <si>
    <t>Sl1-</t>
    <phoneticPr fontId="4" type="noConversion"/>
  </si>
  <si>
    <t>3.钢球体积(不含零点修正)</t>
    <phoneticPr fontId="4" type="noConversion"/>
  </si>
  <si>
    <t>鉴于原表格格式过于逆天，不打算还原原表格了，那么阴间的格式也就你开的物理实验老师想的出来了</t>
    <phoneticPr fontId="4" type="noConversion"/>
  </si>
  <si>
    <t>蓝色格子：书上或ppt上给定的数据，一般不需要改</t>
  </si>
  <si>
    <t>黄色格子：自动输出数据</t>
  </si>
  <si>
    <t>Posted on https://github.com/Axolyz/fuck-university-physics-experiments.</t>
    <phoneticPr fontId="4" type="noConversion"/>
  </si>
  <si>
    <t>彼阳的晚意,初升的东曦</t>
    <phoneticPr fontId="4" type="noConversion"/>
  </si>
  <si>
    <t>红色格子：填入你的实验数据，如本身自带数据请更改</t>
    <phoneticPr fontId="4" type="noConversion"/>
  </si>
  <si>
    <t>保留位数后(与μD对齐位数)</t>
    <phoneticPr fontId="4" type="noConversion"/>
  </si>
  <si>
    <t>保留位数后(最高次有效数字为1,2保留两位,反之保留一位)</t>
    <phoneticPr fontId="4" type="noConversion"/>
  </si>
  <si>
    <t>视重差△/g 2dp</t>
    <phoneticPr fontId="4" type="noConversion"/>
  </si>
  <si>
    <t>视重差△平均/g 2dp</t>
    <phoneticPr fontId="4" type="noConversion"/>
  </si>
  <si>
    <t>牛角扣重量m牛/g 1dp</t>
    <phoneticPr fontId="4" type="noConversion"/>
  </si>
  <si>
    <t>牛角扣密度ρ牛/g/cm3 2sd</t>
    <phoneticPr fontId="4" type="noConversion"/>
  </si>
  <si>
    <t>放入前视重/g 2dp</t>
    <phoneticPr fontId="4" type="noConversion"/>
  </si>
  <si>
    <t>放入后视重/g 2dp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</si>
</sst>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_ "/>
    <numFmt numFmtId="178" formatCode="0.0_ "/>
    <numFmt numFmtId="179" formatCode="0.0E+00"/>
    <numFmt numFmtId="180" formatCode="0.00_);[Red]\(0.00\)"/>
  </numFmts>
  <fonts count="7" x14ac:knownFonts="1">
    <font>
      <sz val="11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1" applyNumberFormat="0" applyFont="0" applyFill="0" applyAlignment="0" applyProtection="0"/>
    <xf numFmtId="0" fontId="3" fillId="0" borderId="2" applyNumberFormat="0" applyFont="0" applyFill="0" applyAlignment="0" applyProtection="0"/>
  </cellStyleXfs>
  <cellXfs count="22">
    <xf numFmtId="0" fontId="0" fillId="0" borderId="0" xfId="0"/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" fillId="0" borderId="2" xfId="2" applyFont="1" applyProtection="1">
      <protection locked="0"/>
    </xf>
    <xf numFmtId="0" fontId="0" fillId="0" borderId="2" xfId="2" applyFont="1" applyProtection="1">
      <protection locked="0"/>
    </xf>
    <xf numFmtId="0" fontId="0" fillId="2" borderId="2" xfId="2" applyFont="1" applyFill="1" applyProtection="1">
      <protection locked="0"/>
    </xf>
    <xf numFmtId="0" fontId="5" fillId="0" borderId="2" xfId="2" applyFont="1" applyProtection="1">
      <protection locked="0"/>
    </xf>
    <xf numFmtId="0" fontId="0" fillId="3" borderId="2" xfId="2" applyFont="1" applyFill="1" applyProtection="1">
      <protection locked="0"/>
    </xf>
    <xf numFmtId="0" fontId="2" fillId="3" borderId="2" xfId="2" applyFont="1" applyFill="1" applyProtection="1">
      <protection locked="0"/>
    </xf>
    <xf numFmtId="0" fontId="0" fillId="4" borderId="2" xfId="2" applyFont="1" applyFill="1" applyProtection="1"/>
    <xf numFmtId="0" fontId="1" fillId="3" borderId="2" xfId="2" applyFont="1" applyFill="1" applyProtection="1"/>
    <xf numFmtId="0" fontId="2" fillId="3" borderId="2" xfId="2" applyFont="1" applyFill="1" applyProtection="1"/>
    <xf numFmtId="0" fontId="1" fillId="4" borderId="2" xfId="2" applyFont="1" applyFill="1" applyProtection="1"/>
    <xf numFmtId="176" fontId="0" fillId="2" borderId="2" xfId="2" applyNumberFormat="1" applyFont="1" applyFill="1" applyProtection="1">
      <protection locked="0"/>
    </xf>
    <xf numFmtId="177" fontId="0" fillId="2" borderId="2" xfId="2" applyNumberFormat="1" applyFont="1" applyFill="1" applyProtection="1">
      <protection locked="0"/>
    </xf>
    <xf numFmtId="0" fontId="3" fillId="0" borderId="2" xfId="2" applyFont="1" applyProtection="1">
      <protection locked="0"/>
    </xf>
    <xf numFmtId="178" fontId="1" fillId="2" borderId="2" xfId="2" applyNumberFormat="1" applyFont="1" applyFill="1" applyProtection="1">
      <protection locked="0"/>
    </xf>
    <xf numFmtId="179" fontId="0" fillId="4" borderId="2" xfId="2" applyNumberFormat="1" applyFont="1" applyFill="1" applyProtection="1"/>
    <xf numFmtId="180" fontId="0" fillId="2" borderId="2" xfId="2" applyNumberFormat="1" applyFont="1" applyFill="1" applyProtection="1">
      <protection locked="0"/>
    </xf>
    <xf numFmtId="180" fontId="0" fillId="4" borderId="2" xfId="2" applyNumberFormat="1" applyFont="1" applyFill="1" applyProtection="1"/>
    <xf numFmtId="180" fontId="0" fillId="0" borderId="2" xfId="2" applyNumberFormat="1" applyFont="1" applyProtection="1">
      <protection locked="0"/>
    </xf>
  </cellXfs>
  <cellStyles count="3">
    <cellStyle name="Normal" xfId="0" builtinId="0"/>
    <cellStyle name="Style 1" xfId="2" xr:uid="{5A97496C-8D33-4886-A7F6-0B71F739940B}"/>
    <cellStyle name="Sty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A51" workbookViewId="0">
      <selection activeCell="D49" sqref="D49"/>
    </sheetView>
  </sheetViews>
  <sheetFormatPr defaultColWidth="34.77734375" defaultRowHeight="13.8" x14ac:dyDescent="0.25"/>
  <cols>
    <col min="1" max="1" width="18.77734375" style="2" customWidth="1"/>
    <col min="2" max="2" width="22.44140625" style="2" customWidth="1"/>
    <col min="3" max="3" width="17.21875" style="2" customWidth="1"/>
    <col min="4" max="4" width="21.109375" style="2" customWidth="1"/>
    <col min="5" max="5" width="18.88671875" style="2" customWidth="1"/>
    <col min="6" max="6" width="10.21875" style="2" customWidth="1"/>
    <col min="7" max="7" width="13.109375" style="2" bestFit="1" customWidth="1"/>
    <col min="8" max="8" width="17.88671875" style="2" customWidth="1"/>
    <col min="9" max="9" width="9.5546875" style="2" bestFit="1" customWidth="1"/>
    <col min="10" max="10" width="10.6640625" style="2" customWidth="1"/>
    <col min="11" max="11" width="10.21875" style="2" bestFit="1" customWidth="1"/>
    <col min="12" max="16384" width="34.77734375" style="2"/>
  </cols>
  <sheetData>
    <row r="1" spans="1:11" x14ac:dyDescent="0.25">
      <c r="A1" s="1" t="s">
        <v>60</v>
      </c>
      <c r="C1" s="2" t="s">
        <v>59</v>
      </c>
    </row>
    <row r="3" spans="1:11" x14ac:dyDescent="0.25">
      <c r="A3" s="1" t="s">
        <v>61</v>
      </c>
    </row>
    <row r="4" spans="1:11" x14ac:dyDescent="0.25">
      <c r="A4" s="2" t="s">
        <v>57</v>
      </c>
    </row>
    <row r="5" spans="1:11" x14ac:dyDescent="0.25">
      <c r="A5" s="2" t="s">
        <v>58</v>
      </c>
    </row>
    <row r="7" spans="1:11" x14ac:dyDescent="0.25">
      <c r="A7" s="1" t="s">
        <v>56</v>
      </c>
    </row>
    <row r="8" spans="1:11" x14ac:dyDescent="0.25">
      <c r="I8" s="1" t="s">
        <v>53</v>
      </c>
    </row>
    <row r="9" spans="1:11" ht="14.4" thickBot="1" x14ac:dyDescent="0.3">
      <c r="A9" s="3" t="s">
        <v>49</v>
      </c>
    </row>
    <row r="10" spans="1:11" ht="14.4" thickBot="1" x14ac:dyDescent="0.3">
      <c r="A10" s="4" t="s">
        <v>40</v>
      </c>
      <c r="B10" s="5">
        <v>1</v>
      </c>
      <c r="C10" s="5">
        <v>2</v>
      </c>
      <c r="D10" s="5">
        <v>3</v>
      </c>
      <c r="E10" s="5">
        <v>4</v>
      </c>
    </row>
    <row r="11" spans="1:11" ht="14.4" thickBot="1" x14ac:dyDescent="0.3">
      <c r="A11" s="5" t="s">
        <v>0</v>
      </c>
      <c r="B11" s="14">
        <v>18.39</v>
      </c>
      <c r="C11" s="14">
        <v>18.399999999999999</v>
      </c>
      <c r="D11" s="14">
        <v>18.39</v>
      </c>
      <c r="E11" s="14">
        <v>18.399999999999999</v>
      </c>
      <c r="F11" s="5"/>
      <c r="G11" s="5"/>
    </row>
    <row r="12" spans="1:11" ht="14.4" thickBot="1" x14ac:dyDescent="0.3">
      <c r="A12" s="5" t="s">
        <v>1</v>
      </c>
      <c r="B12" s="5" t="s">
        <v>5</v>
      </c>
      <c r="C12" s="4" t="s">
        <v>6</v>
      </c>
      <c r="D12" s="7" t="s">
        <v>54</v>
      </c>
      <c r="E12" s="4" t="s">
        <v>7</v>
      </c>
      <c r="F12" s="4" t="s">
        <v>8</v>
      </c>
      <c r="G12" s="4" t="s">
        <v>9</v>
      </c>
      <c r="I12" s="5" t="s">
        <v>2</v>
      </c>
      <c r="J12" s="5" t="s">
        <v>3</v>
      </c>
      <c r="K12" s="5" t="s">
        <v>4</v>
      </c>
    </row>
    <row r="13" spans="1:11" ht="14.4" thickBot="1" x14ac:dyDescent="0.3">
      <c r="A13" s="5"/>
      <c r="B13" s="10">
        <f>AVERAGE(B11:E11)</f>
        <v>18.395</v>
      </c>
      <c r="C13" s="10">
        <f>_xlfn.STDEV.S(B11:E11)</f>
        <v>5.7735026918951096E-3</v>
      </c>
      <c r="D13" s="10">
        <f>C13/SQRT(J13)</f>
        <v>2.8867513459475548E-3</v>
      </c>
      <c r="E13" s="10">
        <f>K13/SQRT(J13)*C13</f>
        <v>3.4641016151370657E-3</v>
      </c>
      <c r="F13" s="11">
        <f>0.01/SQRT(3)</f>
        <v>5.773502691896258E-3</v>
      </c>
      <c r="G13" s="10">
        <f>SQRT(E13^2+F13^2)</f>
        <v>6.7330032922410304E-3</v>
      </c>
      <c r="I13" s="8">
        <v>0.68300000000000005</v>
      </c>
      <c r="J13" s="8">
        <v>4</v>
      </c>
      <c r="K13" s="10">
        <f>IF(J13&lt;6,ROUND(TINV(1-I13,J13-1),2),1)</f>
        <v>1.2</v>
      </c>
    </row>
    <row r="14" spans="1:11" ht="14.4" thickBot="1" x14ac:dyDescent="0.3">
      <c r="B14" s="5" t="s">
        <v>62</v>
      </c>
      <c r="G14" s="5" t="s">
        <v>63</v>
      </c>
    </row>
    <row r="15" spans="1:11" ht="14.4" thickBot="1" x14ac:dyDescent="0.3">
      <c r="B15" s="10" t="str">
        <f>IF(G13*10^INT(-LOG(ABS(G13)))&lt;0.3,FIXED(B13,1-INT(LOG(G13)),1),FIXED(B13,-INT(LOG(G13)),1))</f>
        <v>18.395</v>
      </c>
      <c r="G15" s="10" t="str">
        <f>IF(G13*10^INT(-LOG(ABS(G13)))&lt;0.3,FIXED(G13,1-INT(LOG(G13)),1),FIXED(G13,-INT(LOG(G13)),1))</f>
        <v>0.007</v>
      </c>
    </row>
    <row r="17" spans="1:11" ht="14.4" thickBot="1" x14ac:dyDescent="0.3">
      <c r="A17" s="3" t="s">
        <v>50</v>
      </c>
    </row>
    <row r="18" spans="1:11" ht="14.4" thickBot="1" x14ac:dyDescent="0.3">
      <c r="A18" s="4" t="s">
        <v>40</v>
      </c>
      <c r="B18" s="5">
        <v>1</v>
      </c>
      <c r="C18" s="5">
        <v>2</v>
      </c>
      <c r="D18" s="5">
        <v>3</v>
      </c>
      <c r="E18" s="5">
        <v>4</v>
      </c>
    </row>
    <row r="19" spans="1:11" ht="14.4" thickBot="1" x14ac:dyDescent="0.3">
      <c r="A19" s="5" t="s">
        <v>10</v>
      </c>
      <c r="B19" s="15">
        <v>2.9980000000000002</v>
      </c>
      <c r="C19" s="15">
        <v>2.996</v>
      </c>
      <c r="D19" s="15">
        <v>3</v>
      </c>
      <c r="E19" s="15">
        <v>3.0019999999999998</v>
      </c>
      <c r="F19" s="5"/>
      <c r="G19" s="5"/>
    </row>
    <row r="20" spans="1:11" ht="14.4" thickBot="1" x14ac:dyDescent="0.3">
      <c r="A20" s="5" t="s">
        <v>1</v>
      </c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I20" s="5" t="s">
        <v>2</v>
      </c>
      <c r="J20" s="5" t="s">
        <v>3</v>
      </c>
      <c r="K20" s="5" t="s">
        <v>4</v>
      </c>
    </row>
    <row r="21" spans="1:11" ht="14.4" thickBot="1" x14ac:dyDescent="0.3">
      <c r="A21" s="5"/>
      <c r="B21" s="10">
        <f>AVERAGE(B19:E19)</f>
        <v>2.9989999999999997</v>
      </c>
      <c r="C21" s="10">
        <f>_xlfn.STDEV.S(B19:E19)</f>
        <v>2.5819888974714989E-3</v>
      </c>
      <c r="D21" s="10">
        <f>C21/SQRT(J21)</f>
        <v>1.2909944487357495E-3</v>
      </c>
      <c r="E21" s="10">
        <f>K21/SQRT(J21)*D21</f>
        <v>7.745966692414497E-4</v>
      </c>
      <c r="F21" s="9">
        <v>1.1000000000000001E-3</v>
      </c>
      <c r="G21" s="10">
        <f>SQRT(E21^2+F21^2)</f>
        <v>1.3453624047073517E-3</v>
      </c>
      <c r="I21" s="8">
        <v>0.68300000000000005</v>
      </c>
      <c r="J21" s="8">
        <v>4</v>
      </c>
      <c r="K21" s="10">
        <f>IF(J21&lt;6,ROUND(TINV(1-I21,J21-1),2),1)</f>
        <v>1.2</v>
      </c>
    </row>
    <row r="22" spans="1:11" ht="14.4" thickBot="1" x14ac:dyDescent="0.3">
      <c r="B22" s="5" t="s">
        <v>62</v>
      </c>
      <c r="G22" s="5" t="s">
        <v>63</v>
      </c>
    </row>
    <row r="23" spans="1:11" ht="14.4" thickBot="1" x14ac:dyDescent="0.3">
      <c r="B23" s="10" t="str">
        <f>IF(G21*10^INT(-LOG(ABS(G21)))&lt;0.3,FIXED(B21,1-INT(LOG(G21)),1),FIXED(B21,-INT(LOG(G21)),1))</f>
        <v>2.9990</v>
      </c>
      <c r="G23" s="10" t="str">
        <f>IF(G21*10^INT(-LOG(ABS(G21)))&lt;0.3,FIXED(G21,1-INT(LOG(G21)),1),FIXED(G21,-INT(LOG(G21)),1))</f>
        <v>0.0013</v>
      </c>
    </row>
    <row r="24" spans="1:11" ht="14.4" thickBot="1" x14ac:dyDescent="0.3"/>
    <row r="25" spans="1:11" ht="14.4" thickBot="1" x14ac:dyDescent="0.3">
      <c r="A25" s="4" t="s">
        <v>40</v>
      </c>
      <c r="B25" s="5">
        <v>1</v>
      </c>
      <c r="C25" s="5">
        <v>2</v>
      </c>
      <c r="D25" s="5">
        <v>3</v>
      </c>
      <c r="E25" s="5">
        <v>4</v>
      </c>
    </row>
    <row r="26" spans="1:11" ht="14.4" thickBot="1" x14ac:dyDescent="0.3">
      <c r="A26" s="5" t="s">
        <v>17</v>
      </c>
      <c r="B26" s="15">
        <v>1.804</v>
      </c>
      <c r="C26" s="15">
        <v>1.8080000000000001</v>
      </c>
      <c r="D26" s="15">
        <v>1.81</v>
      </c>
      <c r="E26" s="15">
        <v>1.8080000000000001</v>
      </c>
      <c r="F26" s="5"/>
      <c r="G26" s="5"/>
      <c r="I26" s="5" t="s">
        <v>2</v>
      </c>
      <c r="J26" s="5" t="s">
        <v>3</v>
      </c>
      <c r="K26" s="5" t="s">
        <v>4</v>
      </c>
    </row>
    <row r="27" spans="1:11" ht="14.4" thickBot="1" x14ac:dyDescent="0.3">
      <c r="A27" s="5" t="s">
        <v>1</v>
      </c>
      <c r="B27" s="4" t="s">
        <v>18</v>
      </c>
      <c r="C27" s="4" t="s">
        <v>19</v>
      </c>
      <c r="D27" s="4" t="s">
        <v>20</v>
      </c>
      <c r="E27" s="4" t="s">
        <v>21</v>
      </c>
      <c r="F27" s="4" t="s">
        <v>22</v>
      </c>
      <c r="G27" s="4" t="s">
        <v>23</v>
      </c>
      <c r="I27" s="8">
        <v>0.68300000000000005</v>
      </c>
      <c r="J27" s="8">
        <v>4</v>
      </c>
      <c r="K27" s="10">
        <f>IF(J27&lt;6,ROUND(TINV(1-I27,J27-1),2),1)</f>
        <v>1.2</v>
      </c>
    </row>
    <row r="28" spans="1:11" ht="14.4" thickBot="1" x14ac:dyDescent="0.3">
      <c r="A28" s="5"/>
      <c r="B28" s="10">
        <f>AVERAGE(B26:E26)</f>
        <v>1.8075000000000001</v>
      </c>
      <c r="C28" s="10">
        <f>_xlfn.STDEV.S(B26:E26)</f>
        <v>2.5166114784235857E-3</v>
      </c>
      <c r="D28" s="10">
        <f>C28/SQRT(J27)</f>
        <v>1.2583057392117928E-3</v>
      </c>
      <c r="E28" s="10">
        <f>K27/SQRT(J27)*C28</f>
        <v>1.5099668870541514E-3</v>
      </c>
      <c r="F28" s="9">
        <v>1.1000000000000001E-3</v>
      </c>
      <c r="G28" s="10">
        <f>SQRT(E28^2+F28^2)</f>
        <v>1.8681541692269416E-3</v>
      </c>
    </row>
    <row r="29" spans="1:11" ht="14.4" thickBot="1" x14ac:dyDescent="0.3">
      <c r="B29" s="5" t="s">
        <v>62</v>
      </c>
      <c r="G29" s="5" t="s">
        <v>63</v>
      </c>
    </row>
    <row r="30" spans="1:11" ht="14.4" thickBot="1" x14ac:dyDescent="0.3">
      <c r="B30" s="10" t="str">
        <f>IF(G28*10^INT(-LOG(ABS(G28)))&lt;0.3,FIXED(B28,1-INT(LOG(G28)),1),FIXED(B28,-INT(LOG(G28)),1))</f>
        <v>1.8075</v>
      </c>
      <c r="G30" s="10" t="str">
        <f>IF(G28*10^INT(-LOG(ABS(G28)))&lt;0.3,FIXED(G28,1-INT(LOG(G28)),1),FIXED(G28,-INT(LOG(G28)),1))</f>
        <v>0.0019</v>
      </c>
    </row>
    <row r="31" spans="1:11" ht="14.4" thickBot="1" x14ac:dyDescent="0.3"/>
    <row r="32" spans="1:11" ht="14.4" thickBot="1" x14ac:dyDescent="0.3">
      <c r="A32" s="4" t="s">
        <v>40</v>
      </c>
      <c r="B32" s="5">
        <v>1</v>
      </c>
      <c r="C32" s="5">
        <v>2</v>
      </c>
      <c r="D32" s="5">
        <v>3</v>
      </c>
      <c r="E32" s="5">
        <v>4</v>
      </c>
    </row>
    <row r="33" spans="1:11" ht="14.4" thickBot="1" x14ac:dyDescent="0.3">
      <c r="A33" s="5" t="s">
        <v>24</v>
      </c>
      <c r="B33" s="15">
        <v>3.016</v>
      </c>
      <c r="C33" s="15">
        <v>3.016</v>
      </c>
      <c r="D33" s="15">
        <v>3.016</v>
      </c>
      <c r="E33" s="15">
        <v>3.016</v>
      </c>
      <c r="F33" s="5"/>
      <c r="G33" s="5"/>
    </row>
    <row r="34" spans="1:11" ht="14.4" thickBot="1" x14ac:dyDescent="0.3">
      <c r="A34" s="5" t="s">
        <v>1</v>
      </c>
      <c r="B34" s="4" t="s">
        <v>25</v>
      </c>
      <c r="C34" s="4" t="s">
        <v>26</v>
      </c>
      <c r="D34" s="4" t="s">
        <v>27</v>
      </c>
      <c r="E34" s="4" t="s">
        <v>28</v>
      </c>
      <c r="F34" s="4" t="s">
        <v>29</v>
      </c>
      <c r="G34" s="4" t="s">
        <v>30</v>
      </c>
      <c r="I34" s="5" t="s">
        <v>2</v>
      </c>
      <c r="J34" s="5" t="s">
        <v>3</v>
      </c>
      <c r="K34" s="5" t="s">
        <v>4</v>
      </c>
    </row>
    <row r="35" spans="1:11" ht="14.4" thickBot="1" x14ac:dyDescent="0.3">
      <c r="A35" s="5"/>
      <c r="B35" s="10">
        <f>AVERAGE(B33:E33)</f>
        <v>3.016</v>
      </c>
      <c r="C35" s="10">
        <f>_xlfn.STDEV.S(B33:E33)</f>
        <v>0</v>
      </c>
      <c r="D35" s="10">
        <f>C35/SQRT(J35)</f>
        <v>0</v>
      </c>
      <c r="E35" s="10">
        <f>K35/SQRT(J35)*C35</f>
        <v>0</v>
      </c>
      <c r="F35" s="9">
        <v>1.1000000000000001E-3</v>
      </c>
      <c r="G35" s="10">
        <f>SQRT(E35^2+F35^2)</f>
        <v>1.1000000000000001E-3</v>
      </c>
      <c r="I35" s="8">
        <v>0.68300000000000005</v>
      </c>
      <c r="J35" s="8">
        <v>4</v>
      </c>
      <c r="K35" s="10">
        <f>IF(J35&lt;6,ROUND(TINV(1-I35,J35-1),2),1)</f>
        <v>1.2</v>
      </c>
    </row>
    <row r="36" spans="1:11" ht="14.4" thickBot="1" x14ac:dyDescent="0.3">
      <c r="B36" s="5" t="s">
        <v>62</v>
      </c>
      <c r="G36" s="5" t="s">
        <v>63</v>
      </c>
    </row>
    <row r="37" spans="1:11" ht="14.4" thickBot="1" x14ac:dyDescent="0.3">
      <c r="B37" s="10" t="str">
        <f>IF(G35*10^INT(-LOG(ABS(G35)))&lt;0.3,FIXED(B35,1-INT(LOG(G35)),1),FIXED(B35,-INT(LOG(G35)),1))</f>
        <v>3.0160</v>
      </c>
      <c r="G37" s="10" t="str">
        <f>IF(G35*10^INT(-LOG(ABS(G35)))&lt;0.3,FIXED(G35,1-INT(LOG(G35)),1),FIXED(G35,-INT(LOG(G35)),1))</f>
        <v>0.0011</v>
      </c>
    </row>
    <row r="38" spans="1:11" ht="14.4" thickBot="1" x14ac:dyDescent="0.3"/>
    <row r="39" spans="1:11" ht="14.4" thickBot="1" x14ac:dyDescent="0.3">
      <c r="A39" s="4" t="s">
        <v>40</v>
      </c>
      <c r="B39" s="5">
        <v>1</v>
      </c>
      <c r="C39" s="5">
        <v>2</v>
      </c>
      <c r="D39" s="5">
        <v>3</v>
      </c>
      <c r="E39" s="5">
        <v>4</v>
      </c>
    </row>
    <row r="40" spans="1:11" ht="14.4" thickBot="1" x14ac:dyDescent="0.3">
      <c r="A40" s="5" t="s">
        <v>31</v>
      </c>
      <c r="B40" s="15">
        <v>2.1259999999999999</v>
      </c>
      <c r="C40" s="15">
        <v>2.1240000000000001</v>
      </c>
      <c r="D40" s="15">
        <v>2.1259999999999999</v>
      </c>
      <c r="E40" s="15">
        <v>2.1259999999999999</v>
      </c>
      <c r="F40" s="5"/>
      <c r="G40" s="5"/>
    </row>
    <row r="41" spans="1:11" ht="14.4" thickBot="1" x14ac:dyDescent="0.3">
      <c r="A41" s="5" t="s">
        <v>1</v>
      </c>
      <c r="B41" s="4" t="s">
        <v>32</v>
      </c>
      <c r="C41" s="4" t="s">
        <v>33</v>
      </c>
      <c r="D41" s="4" t="s">
        <v>34</v>
      </c>
      <c r="E41" s="4" t="s">
        <v>35</v>
      </c>
      <c r="F41" s="4" t="s">
        <v>36</v>
      </c>
      <c r="G41" s="4" t="s">
        <v>37</v>
      </c>
      <c r="I41" s="5" t="s">
        <v>2</v>
      </c>
      <c r="J41" s="5" t="s">
        <v>3</v>
      </c>
      <c r="K41" s="5" t="s">
        <v>4</v>
      </c>
    </row>
    <row r="42" spans="1:11" ht="14.4" thickBot="1" x14ac:dyDescent="0.3">
      <c r="A42" s="5"/>
      <c r="B42" s="10">
        <f>AVERAGE(B40:E40)</f>
        <v>2.1254999999999997</v>
      </c>
      <c r="C42" s="10">
        <f>_xlfn.STDEV.S(B40:E40)</f>
        <v>9.9999999999988987E-4</v>
      </c>
      <c r="D42" s="10">
        <f>C42/SQRT(J42)</f>
        <v>4.9999999999994493E-4</v>
      </c>
      <c r="E42" s="10">
        <f>K42/SQRT(J42)*C42</f>
        <v>5.9999999999993392E-4</v>
      </c>
      <c r="F42" s="9">
        <v>1.1000000000000001E-3</v>
      </c>
      <c r="G42" s="10">
        <f>SQRT(E42^2+F42^2)</f>
        <v>1.2529964086141351E-3</v>
      </c>
      <c r="I42" s="8">
        <v>0.68300000000000005</v>
      </c>
      <c r="J42" s="8">
        <v>4</v>
      </c>
      <c r="K42" s="10">
        <f>IF(J42&lt;6,ROUND(TINV(1-I42,J42-1),2),1)</f>
        <v>1.2</v>
      </c>
    </row>
    <row r="43" spans="1:11" ht="14.4" thickBot="1" x14ac:dyDescent="0.3">
      <c r="B43" s="5" t="s">
        <v>62</v>
      </c>
      <c r="G43" s="5" t="s">
        <v>63</v>
      </c>
    </row>
    <row r="44" spans="1:11" ht="14.4" thickBot="1" x14ac:dyDescent="0.3">
      <c r="B44" s="10" t="str">
        <f>IF(G42*10^INT(-LOG(ABS(G42)))&lt;0.3,FIXED(B42,1-INT(LOG(G42)),1),FIXED(B42,-INT(LOG(G42)),1))</f>
        <v>2.1255</v>
      </c>
      <c r="G44" s="10" t="str">
        <f>IF(G42*10^INT(-LOG(ABS(G42)))&lt;0.3,FIXED(G42,1-INT(LOG(G42)),1),FIXED(G42,-INT(LOG(G42)),1))</f>
        <v>0.0013</v>
      </c>
    </row>
    <row r="45" spans="1:11" ht="14.4" thickBot="1" x14ac:dyDescent="0.3"/>
    <row r="46" spans="1:11" ht="14.4" thickBot="1" x14ac:dyDescent="0.3">
      <c r="A46" s="5" t="s">
        <v>1</v>
      </c>
      <c r="B46" s="4" t="s">
        <v>38</v>
      </c>
      <c r="C46" s="7" t="s">
        <v>52</v>
      </c>
    </row>
    <row r="47" spans="1:11" ht="14.4" thickBot="1" x14ac:dyDescent="0.3">
      <c r="A47" s="5"/>
      <c r="B47" s="10">
        <f>PI()*(B21^2*B35-B28^2*B42)/4</f>
        <v>15.850732126626539</v>
      </c>
      <c r="C47" s="10">
        <f>SQRT(4*(B21*B35*G21)^2+B21^4*G35^2+4*(B28*B42*G28)^2+B28^4*G42^2)</f>
        <v>3.0215890197804421E-2</v>
      </c>
    </row>
    <row r="48" spans="1:11" ht="14.4" thickBot="1" x14ac:dyDescent="0.3">
      <c r="B48" s="5" t="s">
        <v>62</v>
      </c>
      <c r="C48" s="5" t="s">
        <v>63</v>
      </c>
    </row>
    <row r="49" spans="1:11" ht="14.4" thickBot="1" x14ac:dyDescent="0.3">
      <c r="B49" s="10" t="str">
        <f>IF(C47*10^INT(-LOG(ABS(C47)))&lt;0.3,FIXED(B47,1-INT(LOG(C47)),1),FIXED(B47,-INT(LOG(C47)),1))</f>
        <v>15.85</v>
      </c>
      <c r="C49" s="10" t="str">
        <f>IF(C47*10^INT(-LOG(ABS(C47)))&lt;0.3,FIXED(C47,1-INT(LOG(C47)),1),FIXED(C47,-INT(LOG(C47)),1))</f>
        <v>0.03</v>
      </c>
    </row>
    <row r="51" spans="1:11" ht="14.4" thickBot="1" x14ac:dyDescent="0.3">
      <c r="A51" s="3" t="s">
        <v>55</v>
      </c>
    </row>
    <row r="52" spans="1:11" ht="14.4" thickBot="1" x14ac:dyDescent="0.3">
      <c r="A52" s="4" t="s">
        <v>40</v>
      </c>
      <c r="B52" s="5">
        <v>1</v>
      </c>
      <c r="C52" s="5">
        <v>2</v>
      </c>
      <c r="D52" s="5">
        <v>3</v>
      </c>
      <c r="E52" s="5">
        <v>4</v>
      </c>
      <c r="F52" s="5">
        <v>5</v>
      </c>
      <c r="G52" s="5">
        <v>6</v>
      </c>
    </row>
    <row r="53" spans="1:11" ht="14.4" thickBot="1" x14ac:dyDescent="0.3">
      <c r="A53" s="4" t="s">
        <v>41</v>
      </c>
      <c r="B53" s="6">
        <v>2.2214999999999998</v>
      </c>
      <c r="C53" s="6">
        <v>2.2212999999999998</v>
      </c>
      <c r="D53" s="6">
        <v>2.2214</v>
      </c>
      <c r="E53" s="6">
        <v>2.2216</v>
      </c>
      <c r="F53" s="6">
        <v>2.2214999999999998</v>
      </c>
      <c r="G53" s="6">
        <v>2.2214</v>
      </c>
    </row>
    <row r="54" spans="1:11" ht="14.4" thickBot="1" x14ac:dyDescent="0.3">
      <c r="A54" s="5" t="s">
        <v>1</v>
      </c>
      <c r="B54" s="5" t="s">
        <v>5</v>
      </c>
      <c r="C54" s="5" t="s">
        <v>42</v>
      </c>
      <c r="D54" s="4" t="s">
        <v>43</v>
      </c>
      <c r="E54" s="5" t="s">
        <v>44</v>
      </c>
      <c r="F54" s="5" t="s">
        <v>45</v>
      </c>
      <c r="G54" s="5" t="s">
        <v>46</v>
      </c>
      <c r="I54" s="5" t="s">
        <v>2</v>
      </c>
      <c r="J54" s="5" t="s">
        <v>3</v>
      </c>
      <c r="K54" s="5" t="s">
        <v>4</v>
      </c>
    </row>
    <row r="55" spans="1:11" ht="14.4" thickBot="1" x14ac:dyDescent="0.3">
      <c r="A55" s="5"/>
      <c r="B55" s="10">
        <f>AVERAGE(B53:G53)</f>
        <v>2.2214499999999995</v>
      </c>
      <c r="C55" s="10">
        <f>_xlfn.STDEV.S(B53:G53)</f>
        <v>1.0488088481702478E-4</v>
      </c>
      <c r="D55" s="10">
        <f>C55/SQRT(J55)</f>
        <v>4.2817441928887697E-5</v>
      </c>
      <c r="E55" s="10">
        <f>K55/SQRT(J55)*C55</f>
        <v>4.2817441928887697E-5</v>
      </c>
      <c r="F55" s="12">
        <f>0.0001/SQRT(3)</f>
        <v>5.7735026918962585E-5</v>
      </c>
      <c r="G55" s="10">
        <f>SQRT(E55^2+F55^2)</f>
        <v>7.1879528842828423E-5</v>
      </c>
      <c r="I55" s="8">
        <v>0.68300000000000005</v>
      </c>
      <c r="J55" s="8">
        <v>6</v>
      </c>
      <c r="K55" s="10">
        <f>IF(J55&lt;6,ROUND(TINV(1-I55,J55-1),2),1)</f>
        <v>1</v>
      </c>
    </row>
    <row r="56" spans="1:11" ht="14.4" thickBot="1" x14ac:dyDescent="0.3">
      <c r="B56" s="5" t="s">
        <v>62</v>
      </c>
      <c r="G56" s="5" t="s">
        <v>63</v>
      </c>
    </row>
    <row r="57" spans="1:11" ht="14.4" thickBot="1" x14ac:dyDescent="0.3">
      <c r="B57" s="10" t="str">
        <f>IF(G55*10^INT(-LOG(ABS(G55)))&lt;0.3,FIXED(B55,1-INT(LOG(G55)),1),FIXED(B55,-INT(LOG(G55)),1))</f>
        <v>2.22145</v>
      </c>
      <c r="G57" s="10" t="str">
        <f>IF(G55*10^INT(-LOG(ABS(G55)))&lt;0.3,FIXED(G55,1-INT(LOG(G55)),1),FIXED(G55,-INT(LOG(G55)),1))</f>
        <v>0.00007</v>
      </c>
    </row>
    <row r="58" spans="1:11" ht="14.4" thickBot="1" x14ac:dyDescent="0.3"/>
    <row r="59" spans="1:11" ht="14.4" thickBot="1" x14ac:dyDescent="0.3">
      <c r="A59" s="5" t="s">
        <v>1</v>
      </c>
      <c r="B59" s="4" t="s">
        <v>39</v>
      </c>
      <c r="C59" s="4" t="s">
        <v>47</v>
      </c>
    </row>
    <row r="60" spans="1:11" ht="14.4" thickBot="1" x14ac:dyDescent="0.3">
      <c r="A60" s="5"/>
      <c r="B60" s="10">
        <f>PI()*B55^3/6</f>
        <v>5.7399518632234781</v>
      </c>
      <c r="C60" s="13">
        <f>G55*PI()*B55^2/2</f>
        <v>5.5718341917533891E-4</v>
      </c>
    </row>
    <row r="61" spans="1:11" ht="14.4" thickBot="1" x14ac:dyDescent="0.3">
      <c r="B61" s="5" t="s">
        <v>62</v>
      </c>
      <c r="C61" s="5" t="s">
        <v>63</v>
      </c>
    </row>
    <row r="62" spans="1:11" ht="14.4" thickBot="1" x14ac:dyDescent="0.3">
      <c r="B62" s="10" t="str">
        <f>IF(C60*10^INT(-LOG(ABS(C60)))&lt;0.3,FIXED(B60,1-INT(LOG(C60)),1),FIXED(B60,-INT(LOG(C60)),1))</f>
        <v>5.7400</v>
      </c>
      <c r="C62" s="10" t="str">
        <f>IF(C60*10^INT(-LOG(ABS(C60)))&lt;0.3,FIXED(C60,1-INT(LOG(C60)),1),FIXED(C60,-INT(LOG(C60)),1))</f>
        <v>0.0006</v>
      </c>
    </row>
    <row r="64" spans="1:11" ht="14.4" thickBot="1" x14ac:dyDescent="0.3">
      <c r="A64" s="3" t="s">
        <v>51</v>
      </c>
    </row>
    <row r="65" spans="1:5" ht="14.4" thickBot="1" x14ac:dyDescent="0.3">
      <c r="A65" s="4" t="s">
        <v>48</v>
      </c>
    </row>
    <row r="66" spans="1:5" ht="14.4" thickBot="1" x14ac:dyDescent="0.3">
      <c r="A66" s="8">
        <v>0.997</v>
      </c>
    </row>
    <row r="67" spans="1:5" ht="14.4" thickBot="1" x14ac:dyDescent="0.3">
      <c r="A67" s="16" t="s">
        <v>68</v>
      </c>
      <c r="B67" s="4" t="s">
        <v>69</v>
      </c>
      <c r="C67" s="4" t="s">
        <v>64</v>
      </c>
      <c r="D67" s="16" t="s">
        <v>65</v>
      </c>
      <c r="E67" s="4" t="s">
        <v>66</v>
      </c>
    </row>
    <row r="68" spans="1:5" ht="14.4" thickBot="1" x14ac:dyDescent="0.3">
      <c r="A68" s="19">
        <v>212.6</v>
      </c>
      <c r="B68" s="19">
        <v>215.76</v>
      </c>
      <c r="C68" s="20">
        <f>B68-A68</f>
        <v>3.1599999999999966</v>
      </c>
      <c r="D68" s="20">
        <f>AVERAGE(C68:C70)</f>
        <v>3.1433333333333358</v>
      </c>
      <c r="E68" s="17">
        <v>3.8</v>
      </c>
    </row>
    <row r="69" spans="1:5" ht="14.4" thickBot="1" x14ac:dyDescent="0.3">
      <c r="A69" s="19">
        <v>225.13</v>
      </c>
      <c r="B69" s="19">
        <v>228.28</v>
      </c>
      <c r="C69" s="20">
        <f>B69-A69</f>
        <v>3.1500000000000057</v>
      </c>
      <c r="D69" s="21"/>
      <c r="E69" s="5"/>
    </row>
    <row r="70" spans="1:5" ht="14.4" thickBot="1" x14ac:dyDescent="0.3">
      <c r="A70" s="19">
        <v>215.01</v>
      </c>
      <c r="B70" s="19">
        <v>218.13</v>
      </c>
      <c r="C70" s="20">
        <f>B70-A70</f>
        <v>3.1200000000000045</v>
      </c>
      <c r="D70" s="21"/>
      <c r="E70" s="5"/>
    </row>
    <row r="71" spans="1:5" ht="14.4" thickBot="1" x14ac:dyDescent="0.3"/>
    <row r="72" spans="1:5" ht="14.4" thickBot="1" x14ac:dyDescent="0.3">
      <c r="A72" s="5" t="s">
        <v>1</v>
      </c>
      <c r="B72" s="4" t="s">
        <v>67</v>
      </c>
    </row>
    <row r="73" spans="1:5" ht="14.4" thickBot="1" x14ac:dyDescent="0.3">
      <c r="A73" s="5"/>
      <c r="B73" s="18">
        <f>E68*A66/D68</f>
        <v>1.2052810180275706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</dc:creator>
  <cp:lastModifiedBy>Axolyz Li</cp:lastModifiedBy>
  <dcterms:created xsi:type="dcterms:W3CDTF">2015-06-06T10:19:00Z</dcterms:created>
  <dcterms:modified xsi:type="dcterms:W3CDTF">2024-04-02T09:49:23Z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