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实验报告\"/>
    </mc:Choice>
  </mc:AlternateContent>
  <xr:revisionPtr revIDLastSave="0" documentId="13_ncr:1_{5B511127-6701-4CDF-B6D5-7D33273940D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definedNames>
    <definedName name="_xlchart.v1.0" hidden="1">Sheet1!$A$32:$A$41</definedName>
    <definedName name="_xlchart.v1.1" hidden="1">Sheet1!$B$32:$B$41</definedName>
    <definedName name="_xlchart.v1.2" hidden="1">Sheet1!$A$32:$A$41</definedName>
    <definedName name="_xlchart.v1.3" hidden="1">Sheet1!$B$32:$B$41</definedName>
    <definedName name="_xlchart.v1.4" hidden="1">Sheet1!$A$32:$A$41</definedName>
    <definedName name="_xlchart.v1.5" hidden="1">Sheet1!$B$32:$B$41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35" i="1"/>
  <c r="G36" i="1"/>
  <c r="G37" i="1"/>
  <c r="G38" i="1"/>
  <c r="G39" i="1"/>
  <c r="G40" i="1"/>
  <c r="G41" i="1"/>
  <c r="G33" i="1"/>
  <c r="G32" i="1"/>
  <c r="O36" i="1"/>
  <c r="N36" i="1"/>
  <c r="M36" i="1" s="1"/>
  <c r="B24" i="1" s="1"/>
  <c r="B23" i="1"/>
  <c r="D23" i="1"/>
  <c r="F23" i="1"/>
  <c r="D21" i="1"/>
  <c r="F21" i="1"/>
  <c r="B21" i="1"/>
  <c r="D16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F16" i="1"/>
  <c r="B16" i="1"/>
  <c r="F12" i="1"/>
  <c r="D12" i="1"/>
  <c r="B12" i="1"/>
  <c r="C32" i="1" l="1"/>
  <c r="C33" i="1" s="1"/>
  <c r="C34" i="1" s="1"/>
  <c r="C35" i="1" s="1"/>
  <c r="C36" i="1" s="1"/>
  <c r="C37" i="1" s="1"/>
  <c r="C38" i="1" s="1"/>
  <c r="C39" i="1" s="1"/>
  <c r="C40" i="1" s="1"/>
  <c r="C41" i="1" s="1"/>
  <c r="B32" i="1"/>
  <c r="B27" i="1"/>
  <c r="B28" i="1" s="1"/>
  <c r="F27" i="1"/>
  <c r="F28" i="1" s="1"/>
  <c r="D27" i="1"/>
  <c r="D28" i="1" s="1"/>
</calcChain>
</file>

<file path=xl/sharedStrings.xml><?xml version="1.0" encoding="utf-8"?>
<sst xmlns="http://schemas.openxmlformats.org/spreadsheetml/2006/main" count="41" uniqueCount="36">
  <si>
    <t>冰的溶解热实验</t>
    <phoneticPr fontId="2" type="noConversion"/>
  </si>
  <si>
    <t>第一次</t>
    <phoneticPr fontId="2" type="noConversion"/>
  </si>
  <si>
    <t>第二次</t>
    <phoneticPr fontId="2" type="noConversion"/>
  </si>
  <si>
    <t>第三次</t>
    <phoneticPr fontId="2" type="noConversion"/>
  </si>
  <si>
    <t>时间/s</t>
    <phoneticPr fontId="2" type="noConversion"/>
  </si>
  <si>
    <t>温度/℃</t>
    <phoneticPr fontId="2" type="noConversion"/>
  </si>
  <si>
    <t>溶解热L/(J/kg)</t>
    <phoneticPr fontId="2" type="noConversion"/>
  </si>
  <si>
    <t>c/(kJ/(kg*K))</t>
    <phoneticPr fontId="2" type="noConversion"/>
  </si>
  <si>
    <t>c1/(kJ/(kg*K))</t>
    <phoneticPr fontId="2" type="noConversion"/>
  </si>
  <si>
    <t>c2/(kJ/(kg*K))</t>
    <phoneticPr fontId="2" type="noConversion"/>
  </si>
  <si>
    <t>给定L0/(J/kg)（用于计算定值误差）</t>
    <phoneticPr fontId="2" type="noConversion"/>
  </si>
  <si>
    <t>定值误差</t>
    <phoneticPr fontId="2" type="noConversion"/>
  </si>
  <si>
    <t>mi/g</t>
    <phoneticPr fontId="2" type="noConversion"/>
  </si>
  <si>
    <t>θe1/℃</t>
    <phoneticPr fontId="2" type="noConversion"/>
  </si>
  <si>
    <t>θe2/℃</t>
    <phoneticPr fontId="2" type="noConversion"/>
  </si>
  <si>
    <t>θe平均/℃</t>
    <phoneticPr fontId="2" type="noConversion"/>
  </si>
  <si>
    <t>初始温度θ1/℃（必填）</t>
    <phoneticPr fontId="2" type="noConversion"/>
  </si>
  <si>
    <t>终了温度θ2/℃（必填）</t>
    <phoneticPr fontId="2" type="noConversion"/>
  </si>
  <si>
    <t>搅拌器m2/g</t>
    <phoneticPr fontId="2" type="noConversion"/>
  </si>
  <si>
    <t>内筒m1/g</t>
    <phoneticPr fontId="2" type="noConversion"/>
  </si>
  <si>
    <t>内筒，搅拌器和水m+m1+m2/g</t>
    <phoneticPr fontId="2" type="noConversion"/>
  </si>
  <si>
    <t>水m/g</t>
    <phoneticPr fontId="2" type="noConversion"/>
  </si>
  <si>
    <t>内筒，搅拌器，水和冰m+m1+m2+mi/g</t>
    <phoneticPr fontId="2" type="noConversion"/>
  </si>
  <si>
    <t>蓝色格子：书上或ppt上给定的数据，一般不需要改</t>
    <phoneticPr fontId="2" type="noConversion"/>
  </si>
  <si>
    <t>黄色格子：自动输出数据</t>
    <phoneticPr fontId="2" type="noConversion"/>
  </si>
  <si>
    <t>实验次数</t>
    <phoneticPr fontId="2" type="noConversion"/>
  </si>
  <si>
    <t>Posted on https://github.com/Axolyz/fuck-nku-physics-experiments.</t>
    <phoneticPr fontId="2" type="noConversion"/>
  </si>
  <si>
    <t>过程中的温度（以下是个用于作图方便的纯表格，不包含公式, 选中后可以直接用excel散点作图）</t>
    <phoneticPr fontId="2" type="noConversion"/>
  </si>
  <si>
    <t>红色格子：填入你的实验数据，如本身自带数据请更改</t>
    <phoneticPr fontId="2" type="noConversion"/>
  </si>
  <si>
    <t>时间/min</t>
    <phoneticPr fontId="2" type="noConversion"/>
  </si>
  <si>
    <t>输入你投入冰的时间/min</t>
    <phoneticPr fontId="2" type="noConversion"/>
  </si>
  <si>
    <t>初始温度/℃</t>
    <phoneticPr fontId="2" type="noConversion"/>
  </si>
  <si>
    <t>斜率</t>
    <phoneticPr fontId="2" type="noConversion"/>
  </si>
  <si>
    <t>截距</t>
    <phoneticPr fontId="2" type="noConversion"/>
  </si>
  <si>
    <t>室温/℃</t>
    <phoneticPr fontId="2" type="noConversion"/>
  </si>
  <si>
    <t>外推法（每做一次实验应该重做一次）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</si>
</sst>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9.35"/>
      <color rgb="FF7FB42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ont="0" applyFill="0" applyAlignment="0" applyProtection="0"/>
  </cellStyleXfs>
  <cellXfs count="18">
    <xf numFmtId="0" fontId="0" fillId="0" borderId="0" xfId="0"/>
    <xf numFmtId="0" fontId="0" fillId="0" borderId="1" xfId="1" applyFont="1" applyProtection="1">
      <protection locked="0"/>
    </xf>
    <xf numFmtId="0" fontId="0" fillId="2" borderId="1" xfId="1" applyFont="1" applyFill="1" applyProtection="1">
      <protection locked="0"/>
    </xf>
    <xf numFmtId="0" fontId="0" fillId="0" borderId="0" xfId="0" applyProtection="1">
      <protection locked="0"/>
    </xf>
    <xf numFmtId="0" fontId="0" fillId="4" borderId="1" xfId="1" applyFont="1" applyFill="1" applyProtection="1">
      <protection locked="0"/>
    </xf>
    <xf numFmtId="0" fontId="3" fillId="4" borderId="1" xfId="1" applyFont="1" applyFill="1" applyProtection="1">
      <protection locked="0"/>
    </xf>
    <xf numFmtId="0" fontId="4" fillId="0" borderId="0" xfId="0" applyFont="1" applyProtection="1">
      <protection locked="0"/>
    </xf>
    <xf numFmtId="0" fontId="0" fillId="2" borderId="1" xfId="1" applyFont="1" applyFill="1" applyProtection="1"/>
    <xf numFmtId="0" fontId="0" fillId="3" borderId="1" xfId="1" applyFont="1" applyFill="1" applyProtection="1"/>
    <xf numFmtId="0" fontId="0" fillId="0" borderId="2" xfId="0" applyBorder="1" applyProtection="1">
      <protection locked="0"/>
    </xf>
    <xf numFmtId="0" fontId="3" fillId="4" borderId="2" xfId="0" applyFont="1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5" fillId="0" borderId="0" xfId="0" applyFont="1" applyAlignment="1">
      <alignment horizontal="left" vertical="center" wrapText="1" indent="1"/>
    </xf>
    <xf numFmtId="0" fontId="0" fillId="0" borderId="0" xfId="0" applyAlignment="1" applyProtection="1">
      <alignment horizontal="center"/>
      <protection locked="0"/>
    </xf>
    <xf numFmtId="0" fontId="0" fillId="3" borderId="2" xfId="0" applyFill="1" applyBorder="1" applyProtection="1"/>
    <xf numFmtId="0" fontId="0" fillId="5" borderId="1" xfId="1" applyFont="1" applyFill="1" applyProtection="1">
      <protection locked="0"/>
    </xf>
    <xf numFmtId="0" fontId="0" fillId="5" borderId="1" xfId="1" applyFont="1" applyFill="1" applyProtection="1"/>
    <xf numFmtId="0" fontId="3" fillId="5" borderId="1" xfId="1" applyFont="1" applyFill="1" applyProtection="1">
      <protection locked="0"/>
    </xf>
  </cellXfs>
  <cellStyles count="2">
    <cellStyle name="Style 1" xfId="1" xr:uid="{7BF1D558-E753-4F30-8235-FA3FCA256C36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Sheet1!$I$34:$I$38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Sheet1!$J$34:$J$38</c:f>
              <c:numCache>
                <c:formatCode>General</c:formatCode>
                <c:ptCount val="5"/>
                <c:pt idx="0">
                  <c:v>32.5</c:v>
                </c:pt>
                <c:pt idx="1">
                  <c:v>32.200000000000003</c:v>
                </c:pt>
                <c:pt idx="2">
                  <c:v>31.9</c:v>
                </c:pt>
                <c:pt idx="3">
                  <c:v>31.6</c:v>
                </c:pt>
                <c:pt idx="4">
                  <c:v>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6-449B-A6BC-EA8FFA65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961183"/>
        <c:axId val="1095966463"/>
      </c:scatterChart>
      <c:valAx>
        <c:axId val="109596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966463"/>
        <c:crosses val="autoZero"/>
        <c:crossBetween val="midCat"/>
      </c:valAx>
      <c:valAx>
        <c:axId val="109596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96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Sheet1!$A$32:$A$41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90</c:v>
                </c:pt>
                <c:pt idx="8">
                  <c:v>120</c:v>
                </c:pt>
                <c:pt idx="9">
                  <c:v>150</c:v>
                </c:pt>
              </c:numCache>
            </c:numRef>
          </c:xVal>
          <c:yVal>
            <c:numRef>
              <c:f>Sheet1!$B$32:$B$41</c:f>
              <c:numCache>
                <c:formatCode>General</c:formatCode>
                <c:ptCount val="10"/>
                <c:pt idx="0">
                  <c:v>31.079999999999995</c:v>
                </c:pt>
                <c:pt idx="1">
                  <c:v>25.5</c:v>
                </c:pt>
                <c:pt idx="2">
                  <c:v>21.9</c:v>
                </c:pt>
                <c:pt idx="3">
                  <c:v>18.899999999999999</c:v>
                </c:pt>
                <c:pt idx="4">
                  <c:v>17.100000000000001</c:v>
                </c:pt>
                <c:pt idx="5">
                  <c:v>16.100000000000001</c:v>
                </c:pt>
                <c:pt idx="6">
                  <c:v>15.3</c:v>
                </c:pt>
                <c:pt idx="7">
                  <c:v>14.8</c:v>
                </c:pt>
                <c:pt idx="8">
                  <c:v>14.8</c:v>
                </c:pt>
                <c:pt idx="9">
                  <c:v>14.8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5-4EB3-9BFB-F8D8367B92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Sheet1!$A$32:$A$41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90</c:v>
                </c:pt>
                <c:pt idx="8">
                  <c:v>120</c:v>
                </c:pt>
                <c:pt idx="9">
                  <c:v>150</c:v>
                </c:pt>
              </c:numCache>
            </c:numRef>
          </c:xVal>
          <c:yVal>
            <c:numRef>
              <c:f>Sheet1!$C$32:$C$41</c:f>
              <c:numCache>
                <c:formatCode>General</c:formatCode>
                <c:ptCount val="10"/>
                <c:pt idx="0">
                  <c:v>19.649999999999999</c:v>
                </c:pt>
                <c:pt idx="1">
                  <c:v>19.649999999999999</c:v>
                </c:pt>
                <c:pt idx="2">
                  <c:v>19.649999999999999</c:v>
                </c:pt>
                <c:pt idx="3">
                  <c:v>19.649999999999999</c:v>
                </c:pt>
                <c:pt idx="4">
                  <c:v>19.649999999999999</c:v>
                </c:pt>
                <c:pt idx="5">
                  <c:v>19.649999999999999</c:v>
                </c:pt>
                <c:pt idx="6">
                  <c:v>19.649999999999999</c:v>
                </c:pt>
                <c:pt idx="7">
                  <c:v>19.649999999999999</c:v>
                </c:pt>
                <c:pt idx="8">
                  <c:v>19.649999999999999</c:v>
                </c:pt>
                <c:pt idx="9">
                  <c:v>19.649999999999999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45-4EB3-9BFB-F8D8367B92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87811775"/>
        <c:axId val="787814175"/>
      </c:scatterChart>
      <c:valAx>
        <c:axId val="78781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814175"/>
        <c:crosses val="autoZero"/>
        <c:crossBetween val="midCat"/>
      </c:valAx>
      <c:valAx>
        <c:axId val="78781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81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450850</xdr:colOff>
      <xdr:row>39</xdr:row>
      <xdr:rowOff>25400</xdr:rowOff>
    </xdr:from>
    <xdr:to>
      <xdr:col>14</xdr:col>
      <xdr:colOff>577850</xdr:colOff>
      <xdr:row>54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014E53-8926-EF92-769A-1C44C8478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730250</xdr:colOff>
      <xdr:row>52</xdr:row>
      <xdr:rowOff>101600</xdr:rowOff>
    </xdr:from>
    <xdr:to>
      <xdr:col>8</xdr:col>
      <xdr:colOff>330200</xdr:colOff>
      <xdr:row>68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82BB867-1903-F08D-F988-B25AA236B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topLeftCell="A46" zoomScale="110" workbookViewId="0">
      <selection activeCell="G31" sqref="G31"/>
    </sheetView>
  </sheetViews>
  <sheetFormatPr defaultColWidth="8.9140625" defaultRowHeight="14"/>
  <cols>
    <col min="1" max="1" width="35.9140625" style="3" customWidth="1"/>
    <col min="2" max="11" width="8.9140625" style="3"/>
    <col min="12" max="12" width="22.1640625" style="3" customWidth="1"/>
    <col min="13" max="13" width="14.25" style="3" customWidth="1"/>
    <col min="14" max="14" width="13" style="3" bestFit="1" customWidth="1"/>
    <col min="15" max="15" width="12.4140625" style="3" bestFit="1" customWidth="1"/>
    <col min="16" max="16384" width="8.9140625" style="3"/>
  </cols>
  <sheetData>
    <row r="1" spans="1:7">
      <c r="A1" s="3" t="s">
        <v>0</v>
      </c>
      <c r="D1" s="3" t="s">
        <v>26</v>
      </c>
    </row>
    <row r="3" spans="1:7">
      <c r="A3" s="3" t="s">
        <v>28</v>
      </c>
    </row>
    <row r="4" spans="1:7">
      <c r="A4" s="3" t="s">
        <v>23</v>
      </c>
    </row>
    <row r="5" spans="1:7">
      <c r="A5" s="3" t="s">
        <v>24</v>
      </c>
    </row>
    <row r="7" spans="1:7" ht="14.5" thickBot="1"/>
    <row r="8" spans="1:7" ht="14.5" thickBot="1">
      <c r="A8" s="1" t="s">
        <v>25</v>
      </c>
      <c r="B8" s="1" t="s">
        <v>1</v>
      </c>
      <c r="C8" s="1"/>
      <c r="D8" s="1" t="s">
        <v>2</v>
      </c>
      <c r="E8" s="1"/>
      <c r="F8" s="1" t="s">
        <v>3</v>
      </c>
      <c r="G8" s="1"/>
    </row>
    <row r="9" spans="1:7" ht="14.5" thickBot="1">
      <c r="A9" s="1" t="s">
        <v>7</v>
      </c>
      <c r="B9" s="2">
        <v>4.1867999999999999</v>
      </c>
      <c r="C9" s="15"/>
      <c r="D9" s="2">
        <v>4.1867999999999999</v>
      </c>
      <c r="E9" s="15"/>
      <c r="F9" s="2">
        <v>4.1867999999999999</v>
      </c>
      <c r="G9" s="15"/>
    </row>
    <row r="10" spans="1:7" ht="14.5" thickBot="1">
      <c r="A10" s="1" t="s">
        <v>8</v>
      </c>
      <c r="B10" s="2">
        <v>0.38500000000000001</v>
      </c>
      <c r="C10" s="15"/>
      <c r="D10" s="2">
        <v>0.38500000000000001</v>
      </c>
      <c r="E10" s="15"/>
      <c r="F10" s="2">
        <v>0.38500000000000001</v>
      </c>
      <c r="G10" s="15"/>
    </row>
    <row r="11" spans="1:7" ht="14.5" thickBot="1">
      <c r="A11" s="1" t="s">
        <v>9</v>
      </c>
      <c r="B11" s="2">
        <v>0.37</v>
      </c>
      <c r="C11" s="15"/>
      <c r="D11" s="2">
        <v>0.37</v>
      </c>
      <c r="E11" s="15"/>
      <c r="F11" s="2">
        <v>0.37</v>
      </c>
      <c r="G11" s="15"/>
    </row>
    <row r="12" spans="1:7" ht="14.5" thickBot="1">
      <c r="A12" s="1" t="s">
        <v>10</v>
      </c>
      <c r="B12" s="7">
        <f>3.341*10^5</f>
        <v>334100</v>
      </c>
      <c r="C12" s="16"/>
      <c r="D12" s="7">
        <f>3.341*10^5</f>
        <v>334100</v>
      </c>
      <c r="E12" s="16"/>
      <c r="F12" s="7">
        <f>3.341*10^5</f>
        <v>334100</v>
      </c>
      <c r="G12" s="16"/>
    </row>
    <row r="13" spans="1:7" ht="14.5" thickBot="1">
      <c r="A13" s="1"/>
      <c r="B13" s="1"/>
      <c r="C13" s="15"/>
      <c r="D13" s="1"/>
      <c r="E13" s="15"/>
      <c r="F13" s="1"/>
      <c r="G13" s="15"/>
    </row>
    <row r="14" spans="1:7" ht="14.5" thickBot="1">
      <c r="A14" s="1" t="s">
        <v>13</v>
      </c>
      <c r="B14" s="4">
        <v>19.899999999999999</v>
      </c>
      <c r="C14" s="15"/>
      <c r="D14" s="4">
        <v>18.600000000000001</v>
      </c>
      <c r="E14" s="15"/>
      <c r="F14" s="4">
        <v>18.600000000000001</v>
      </c>
      <c r="G14" s="15"/>
    </row>
    <row r="15" spans="1:7" ht="14.5" thickBot="1">
      <c r="A15" s="1" t="s">
        <v>14</v>
      </c>
      <c r="B15" s="4">
        <v>19.399999999999999</v>
      </c>
      <c r="C15" s="15"/>
      <c r="D15" s="4">
        <v>18.600000000000001</v>
      </c>
      <c r="E15" s="15"/>
      <c r="F15" s="4">
        <v>18.600000000000001</v>
      </c>
      <c r="G15" s="15"/>
    </row>
    <row r="16" spans="1:7" ht="14.5" thickBot="1">
      <c r="A16" s="1" t="s">
        <v>15</v>
      </c>
      <c r="B16" s="8">
        <f>(B14+B15)/2</f>
        <v>19.649999999999999</v>
      </c>
      <c r="C16" s="16"/>
      <c r="D16" s="8">
        <f t="shared" ref="D16:F16" si="0">(D14+D15)/2</f>
        <v>18.600000000000001</v>
      </c>
      <c r="E16" s="16"/>
      <c r="F16" s="8">
        <f t="shared" si="0"/>
        <v>18.600000000000001</v>
      </c>
      <c r="G16" s="16"/>
    </row>
    <row r="17" spans="1:9" ht="14.5" thickBot="1">
      <c r="A17" s="1"/>
      <c r="B17" s="1"/>
      <c r="C17" s="15"/>
      <c r="D17" s="1"/>
      <c r="E17" s="15"/>
      <c r="F17" s="1"/>
      <c r="G17" s="15"/>
    </row>
    <row r="18" spans="1:9" ht="14.5" thickBot="1">
      <c r="A18" s="1" t="s">
        <v>19</v>
      </c>
      <c r="B18" s="5">
        <v>105.27</v>
      </c>
      <c r="C18" s="17"/>
      <c r="D18" s="5"/>
      <c r="E18" s="17"/>
      <c r="F18" s="5"/>
      <c r="G18" s="17"/>
    </row>
    <row r="19" spans="1:9" ht="14.5" thickBot="1">
      <c r="A19" s="1" t="s">
        <v>18</v>
      </c>
      <c r="B19" s="5">
        <v>12</v>
      </c>
      <c r="C19" s="17"/>
      <c r="D19" s="5"/>
      <c r="E19" s="17"/>
      <c r="F19" s="5"/>
      <c r="G19" s="17"/>
    </row>
    <row r="20" spans="1:9" ht="14.5" thickBot="1">
      <c r="A20" s="1" t="s">
        <v>20</v>
      </c>
      <c r="B20" s="5">
        <v>233.25</v>
      </c>
      <c r="C20" s="17"/>
      <c r="D20" s="5"/>
      <c r="E20" s="17"/>
      <c r="F20" s="5"/>
      <c r="G20" s="17"/>
    </row>
    <row r="21" spans="1:9" ht="14.5" thickBot="1">
      <c r="A21" s="1" t="s">
        <v>21</v>
      </c>
      <c r="B21" s="8">
        <f>B20-B19-B18</f>
        <v>115.98</v>
      </c>
      <c r="C21" s="16"/>
      <c r="D21" s="8">
        <f t="shared" ref="D21:F21" si="1">D20-D19-D18</f>
        <v>0</v>
      </c>
      <c r="E21" s="16"/>
      <c r="F21" s="8">
        <f t="shared" si="1"/>
        <v>0</v>
      </c>
      <c r="G21" s="16"/>
    </row>
    <row r="22" spans="1:9" ht="14.5" thickBot="1">
      <c r="A22" s="1" t="s">
        <v>22</v>
      </c>
      <c r="B22" s="4">
        <v>257.12</v>
      </c>
      <c r="C22" s="15"/>
      <c r="D22" s="4"/>
      <c r="E22" s="15"/>
      <c r="F22" s="4"/>
      <c r="G22" s="15"/>
    </row>
    <row r="23" spans="1:9" ht="14.5" thickBot="1">
      <c r="A23" s="1" t="s">
        <v>12</v>
      </c>
      <c r="B23" s="8">
        <f>B22-B20</f>
        <v>23.870000000000005</v>
      </c>
      <c r="C23" s="16"/>
      <c r="D23" s="8">
        <f t="shared" ref="D23:F23" si="2">D22-D20</f>
        <v>0</v>
      </c>
      <c r="E23" s="16"/>
      <c r="F23" s="8">
        <f t="shared" si="2"/>
        <v>0</v>
      </c>
      <c r="G23" s="16"/>
    </row>
    <row r="24" spans="1:9" ht="14.5" thickBot="1">
      <c r="A24" s="1" t="s">
        <v>16</v>
      </c>
      <c r="B24" s="8">
        <f>M36</f>
        <v>31.079999999999995</v>
      </c>
      <c r="C24" s="15"/>
      <c r="D24" s="4"/>
      <c r="E24" s="15"/>
      <c r="F24" s="4"/>
      <c r="G24" s="15"/>
    </row>
    <row r="25" spans="1:9" ht="14.5" thickBot="1">
      <c r="A25" s="1" t="s">
        <v>17</v>
      </c>
      <c r="B25" s="4">
        <v>14.8</v>
      </c>
      <c r="C25" s="15"/>
      <c r="D25" s="4"/>
      <c r="E25" s="15"/>
      <c r="F25" s="4"/>
      <c r="G25" s="15"/>
    </row>
    <row r="26" spans="1:9" ht="14.5" thickBot="1">
      <c r="A26" s="1"/>
      <c r="B26" s="1"/>
      <c r="C26" s="15"/>
      <c r="D26" s="1"/>
      <c r="E26" s="15"/>
      <c r="F26" s="1"/>
      <c r="G26" s="15"/>
    </row>
    <row r="27" spans="1:9" ht="14.5" thickBot="1">
      <c r="A27" s="1" t="s">
        <v>6</v>
      </c>
      <c r="B27" s="8">
        <f>1000/B23*(B9*B21+B10*B18+B11*B19)*(B24-B25)-B9*B25</f>
        <v>361790.54260423948</v>
      </c>
      <c r="C27" s="16"/>
      <c r="D27" s="8" t="e">
        <f>1/D23*(D9*D21+D10*D18+D11*D19)*(D24-D25)-D9*D25</f>
        <v>#DIV/0!</v>
      </c>
      <c r="E27" s="16"/>
      <c r="F27" s="8" t="e">
        <f>1/F23*(F9*F21+F10*F18+F11*F19)*(F24-F25)-F9*F25</f>
        <v>#DIV/0!</v>
      </c>
      <c r="G27" s="16"/>
    </row>
    <row r="28" spans="1:9" ht="14.5" thickBot="1">
      <c r="A28" s="1" t="s">
        <v>11</v>
      </c>
      <c r="B28" s="8">
        <f>(B27-B12)/B12</f>
        <v>8.2881001509247182E-2</v>
      </c>
      <c r="C28" s="16"/>
      <c r="D28" s="8" t="e">
        <f>(D27-D12)/D12</f>
        <v>#DIV/0!</v>
      </c>
      <c r="E28" s="16"/>
      <c r="F28" s="8" t="e">
        <f>(F27-F12)/F12</f>
        <v>#DIV/0!</v>
      </c>
      <c r="G28" s="16"/>
    </row>
    <row r="30" spans="1:9" ht="14.5" thickBot="1">
      <c r="A30" s="3" t="s">
        <v>27</v>
      </c>
    </row>
    <row r="31" spans="1:9" ht="14.5" thickBot="1">
      <c r="A31" s="1" t="s">
        <v>4</v>
      </c>
      <c r="B31" s="1" t="s">
        <v>5</v>
      </c>
      <c r="C31" s="1" t="s">
        <v>34</v>
      </c>
      <c r="D31" s="1" t="s">
        <v>5</v>
      </c>
      <c r="E31" s="1" t="s">
        <v>34</v>
      </c>
      <c r="F31" s="1" t="s">
        <v>5</v>
      </c>
      <c r="G31" s="1" t="s">
        <v>34</v>
      </c>
      <c r="I31" s="3" t="s">
        <v>35</v>
      </c>
    </row>
    <row r="32" spans="1:9" ht="14.5" thickBot="1">
      <c r="A32" s="1">
        <v>0</v>
      </c>
      <c r="B32" s="8">
        <f>M36</f>
        <v>31.079999999999995</v>
      </c>
      <c r="C32" s="8">
        <f>B16</f>
        <v>19.649999999999999</v>
      </c>
      <c r="D32" s="1"/>
      <c r="E32" s="8">
        <f>D16</f>
        <v>18.600000000000001</v>
      </c>
      <c r="F32" s="1"/>
      <c r="G32" s="8">
        <f>F16</f>
        <v>18.600000000000001</v>
      </c>
    </row>
    <row r="33" spans="1:15" ht="14.5" thickBot="1">
      <c r="A33" s="1">
        <v>10</v>
      </c>
      <c r="B33" s="4">
        <v>25.5</v>
      </c>
      <c r="C33" s="8">
        <f t="shared" ref="C33:C40" si="3">C32</f>
        <v>19.649999999999999</v>
      </c>
      <c r="D33" s="4"/>
      <c r="E33" s="8">
        <f>E32</f>
        <v>18.600000000000001</v>
      </c>
      <c r="F33" s="4"/>
      <c r="G33" s="8">
        <f>+G32</f>
        <v>18.600000000000001</v>
      </c>
      <c r="I33" s="9" t="s">
        <v>29</v>
      </c>
      <c r="J33" s="9" t="s">
        <v>5</v>
      </c>
    </row>
    <row r="34" spans="1:15" ht="14.5" thickBot="1">
      <c r="A34" s="1">
        <v>20</v>
      </c>
      <c r="B34" s="4">
        <v>21.9</v>
      </c>
      <c r="C34" s="8">
        <f t="shared" si="3"/>
        <v>19.649999999999999</v>
      </c>
      <c r="D34" s="4"/>
      <c r="E34" s="8">
        <f t="shared" ref="E34:E41" si="4">E33</f>
        <v>18.600000000000001</v>
      </c>
      <c r="F34" s="4"/>
      <c r="G34" s="8">
        <f t="shared" ref="G34:G41" si="5">+G33</f>
        <v>18.600000000000001</v>
      </c>
      <c r="I34" s="9">
        <v>1</v>
      </c>
      <c r="J34" s="10">
        <v>32.5</v>
      </c>
    </row>
    <row r="35" spans="1:15" ht="14.5" thickBot="1">
      <c r="A35" s="1">
        <v>30</v>
      </c>
      <c r="B35" s="4">
        <v>18.899999999999999</v>
      </c>
      <c r="C35" s="8">
        <f t="shared" si="3"/>
        <v>19.649999999999999</v>
      </c>
      <c r="D35" s="4"/>
      <c r="E35" s="8">
        <f t="shared" si="4"/>
        <v>18.600000000000001</v>
      </c>
      <c r="F35" s="4"/>
      <c r="G35" s="8">
        <f t="shared" si="5"/>
        <v>18.600000000000001</v>
      </c>
      <c r="I35" s="9">
        <v>2</v>
      </c>
      <c r="J35" s="10">
        <v>32.200000000000003</v>
      </c>
      <c r="L35" s="9" t="s">
        <v>30</v>
      </c>
      <c r="M35" s="9" t="s">
        <v>31</v>
      </c>
      <c r="N35" s="13" t="s">
        <v>32</v>
      </c>
      <c r="O35" s="13" t="s">
        <v>33</v>
      </c>
    </row>
    <row r="36" spans="1:15" ht="14.5" thickBot="1">
      <c r="A36" s="1">
        <v>40</v>
      </c>
      <c r="B36" s="4">
        <v>17.100000000000001</v>
      </c>
      <c r="C36" s="8">
        <f t="shared" si="3"/>
        <v>19.649999999999999</v>
      </c>
      <c r="D36" s="4"/>
      <c r="E36" s="8">
        <f t="shared" si="4"/>
        <v>18.600000000000001</v>
      </c>
      <c r="F36" s="4"/>
      <c r="G36" s="8">
        <f t="shared" si="5"/>
        <v>18.600000000000001</v>
      </c>
      <c r="I36" s="9">
        <v>3</v>
      </c>
      <c r="J36" s="10">
        <v>31.9</v>
      </c>
      <c r="L36" s="11">
        <v>6</v>
      </c>
      <c r="M36" s="14">
        <f>N36*L36+O36</f>
        <v>31.079999999999995</v>
      </c>
      <c r="N36" s="12">
        <f>SLOPE(J34:J38,I34:I38)</f>
        <v>-0.28000000000000042</v>
      </c>
      <c r="O36" s="12">
        <f>INTERCEPT(J34:J38,I34:I38)</f>
        <v>32.76</v>
      </c>
    </row>
    <row r="37" spans="1:15" ht="14.5" thickBot="1">
      <c r="A37" s="1">
        <v>50</v>
      </c>
      <c r="B37" s="4">
        <v>16.100000000000001</v>
      </c>
      <c r="C37" s="8">
        <f t="shared" si="3"/>
        <v>19.649999999999999</v>
      </c>
      <c r="D37" s="4"/>
      <c r="E37" s="8">
        <f t="shared" si="4"/>
        <v>18.600000000000001</v>
      </c>
      <c r="F37" s="4"/>
      <c r="G37" s="8">
        <f t="shared" si="5"/>
        <v>18.600000000000001</v>
      </c>
      <c r="I37" s="9">
        <v>4</v>
      </c>
      <c r="J37" s="10">
        <v>31.6</v>
      </c>
    </row>
    <row r="38" spans="1:15" ht="14.5" thickBot="1">
      <c r="A38" s="1">
        <v>60</v>
      </c>
      <c r="B38" s="4">
        <v>15.3</v>
      </c>
      <c r="C38" s="8">
        <f t="shared" si="3"/>
        <v>19.649999999999999</v>
      </c>
      <c r="D38" s="4"/>
      <c r="E38" s="8">
        <f t="shared" si="4"/>
        <v>18.600000000000001</v>
      </c>
      <c r="F38" s="4"/>
      <c r="G38" s="8">
        <f t="shared" si="5"/>
        <v>18.600000000000001</v>
      </c>
      <c r="I38" s="9">
        <v>5</v>
      </c>
      <c r="J38" s="10">
        <v>31.4</v>
      </c>
    </row>
    <row r="39" spans="1:15" ht="14.5" thickBot="1">
      <c r="A39" s="1">
        <v>90</v>
      </c>
      <c r="B39" s="4">
        <v>14.8</v>
      </c>
      <c r="C39" s="8">
        <f t="shared" si="3"/>
        <v>19.649999999999999</v>
      </c>
      <c r="D39" s="4"/>
      <c r="E39" s="8">
        <f t="shared" si="4"/>
        <v>18.600000000000001</v>
      </c>
      <c r="F39" s="4"/>
      <c r="G39" s="8">
        <f t="shared" si="5"/>
        <v>18.600000000000001</v>
      </c>
    </row>
    <row r="40" spans="1:15" ht="14.5" thickBot="1">
      <c r="A40" s="1">
        <v>120</v>
      </c>
      <c r="B40" s="4">
        <v>14.8</v>
      </c>
      <c r="C40" s="8">
        <f t="shared" si="3"/>
        <v>19.649999999999999</v>
      </c>
      <c r="D40" s="4"/>
      <c r="E40" s="8">
        <f t="shared" si="4"/>
        <v>18.600000000000001</v>
      </c>
      <c r="F40" s="4"/>
      <c r="G40" s="8">
        <f t="shared" si="5"/>
        <v>18.600000000000001</v>
      </c>
    </row>
    <row r="41" spans="1:15" ht="14.5" thickBot="1">
      <c r="A41" s="1">
        <v>150</v>
      </c>
      <c r="B41" s="4">
        <v>14.8</v>
      </c>
      <c r="C41" s="8">
        <f>C40</f>
        <v>19.649999999999999</v>
      </c>
      <c r="D41" s="4"/>
      <c r="E41" s="8">
        <f t="shared" si="4"/>
        <v>18.600000000000001</v>
      </c>
      <c r="F41" s="4"/>
      <c r="G41" s="8">
        <f t="shared" si="5"/>
        <v>18.600000000000001</v>
      </c>
    </row>
    <row r="42" spans="1:15" ht="14.5" thickBot="1">
      <c r="A42" s="1">
        <v>180</v>
      </c>
      <c r="B42" s="4"/>
      <c r="C42" s="4"/>
      <c r="D42" s="4"/>
      <c r="E42" s="4"/>
      <c r="F42" s="4"/>
      <c r="G42" s="4"/>
    </row>
    <row r="43" spans="1:15" ht="14.5" thickBot="1">
      <c r="A43" s="1">
        <v>210</v>
      </c>
      <c r="B43" s="4"/>
      <c r="C43" s="4"/>
      <c r="D43" s="4"/>
      <c r="E43" s="4"/>
      <c r="F43" s="4"/>
      <c r="G43" s="4"/>
    </row>
    <row r="44" spans="1:15" ht="14.5" thickBot="1">
      <c r="A44" s="1">
        <v>240</v>
      </c>
      <c r="B44" s="4"/>
      <c r="C44" s="4"/>
      <c r="D44" s="4"/>
      <c r="E44" s="4"/>
      <c r="F44" s="4"/>
      <c r="G44" s="4"/>
    </row>
    <row r="45" spans="1:15" ht="14.5" thickBot="1">
      <c r="A45" s="1">
        <v>270</v>
      </c>
      <c r="B45" s="4"/>
      <c r="C45" s="4"/>
      <c r="D45" s="4"/>
      <c r="E45" s="4"/>
      <c r="F45" s="4"/>
      <c r="G45" s="4"/>
    </row>
    <row r="46" spans="1:15" ht="14.5" thickBot="1">
      <c r="A46" s="1">
        <v>300</v>
      </c>
      <c r="B46" s="4"/>
      <c r="C46" s="4"/>
      <c r="D46" s="4"/>
      <c r="E46" s="4"/>
      <c r="F46" s="4"/>
      <c r="G46" s="4"/>
    </row>
    <row r="47" spans="1:15" ht="14.5" thickBot="1">
      <c r="A47" s="1">
        <v>330</v>
      </c>
      <c r="B47" s="4"/>
      <c r="C47" s="4"/>
      <c r="D47" s="4"/>
      <c r="E47" s="4"/>
      <c r="F47" s="4"/>
      <c r="G47" s="4"/>
    </row>
    <row r="48" spans="1:15" ht="14.5" thickBot="1">
      <c r="A48" s="1">
        <v>360</v>
      </c>
      <c r="B48" s="4"/>
      <c r="C48" s="4"/>
      <c r="D48" s="4"/>
      <c r="E48" s="4"/>
      <c r="F48" s="4"/>
      <c r="G48" s="4"/>
    </row>
    <row r="49" spans="1:7" ht="14.5" thickBot="1">
      <c r="A49" s="1">
        <v>390</v>
      </c>
      <c r="B49" s="4"/>
      <c r="C49" s="4"/>
      <c r="D49" s="4"/>
      <c r="E49" s="4"/>
      <c r="F49" s="4"/>
      <c r="G49" s="4"/>
    </row>
    <row r="50" spans="1:7" ht="14.5" thickBot="1">
      <c r="A50" s="1">
        <v>420</v>
      </c>
      <c r="B50" s="4"/>
      <c r="C50" s="4"/>
      <c r="D50" s="4"/>
      <c r="E50" s="4"/>
      <c r="F50" s="4"/>
      <c r="G50" s="4"/>
    </row>
    <row r="51" spans="1:7" ht="14.5" thickBot="1">
      <c r="A51" s="1">
        <v>450</v>
      </c>
      <c r="B51" s="4"/>
      <c r="C51" s="4"/>
      <c r="D51" s="4"/>
      <c r="E51" s="4"/>
      <c r="F51" s="4"/>
      <c r="G51" s="4"/>
    </row>
    <row r="56" spans="1:7">
      <c r="A56" s="6"/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莫迪 金</cp:lastModifiedBy>
  <dcterms:created xsi:type="dcterms:W3CDTF">2015-06-05T18:17:20Z</dcterms:created>
  <dcterms:modified xsi:type="dcterms:W3CDTF">2024-04-12T07:52:11Z</dcterms:modified>
</cp:coreProperties>
</file>