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samuj\Desktop\"/>
    </mc:Choice>
  </mc:AlternateContent>
  <xr:revisionPtr revIDLastSave="0" documentId="13_ncr:1_{685F08B4-8A27-446C-ACAE-AB6BE855B8D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1" l="1"/>
  <c r="C47" i="1"/>
  <c r="C46" i="1"/>
  <c r="C45" i="1"/>
  <c r="B49" i="1" s="1"/>
  <c r="C37" i="1"/>
  <c r="D37" i="1" s="1"/>
  <c r="B37" i="1"/>
  <c r="B39" i="1" s="1"/>
  <c r="K37" i="1"/>
  <c r="E37" i="1" s="1"/>
  <c r="C27" i="1"/>
  <c r="D27" i="1" s="1"/>
  <c r="B27" i="1"/>
  <c r="K27" i="1"/>
  <c r="C22" i="1"/>
  <c r="D22" i="1" s="1"/>
  <c r="B22" i="1"/>
  <c r="K22" i="1"/>
  <c r="C17" i="1"/>
  <c r="D17" i="1" s="1"/>
  <c r="B17" i="1"/>
  <c r="K16" i="1"/>
  <c r="C12" i="1"/>
  <c r="D12" i="1" s="1"/>
  <c r="B12" i="1"/>
  <c r="K11" i="1"/>
  <c r="F6" i="1"/>
  <c r="C6" i="1"/>
  <c r="D6" i="1" s="1"/>
  <c r="B6" i="1"/>
  <c r="K6" i="1"/>
  <c r="E6" i="1" s="1"/>
  <c r="G6" i="1" s="1"/>
  <c r="B30" i="1" l="1"/>
  <c r="E22" i="1"/>
  <c r="G22" i="1" s="1"/>
  <c r="E27" i="1"/>
  <c r="G27" i="1" s="1"/>
  <c r="E17" i="1"/>
  <c r="G17" i="1" s="1"/>
  <c r="G37" i="1"/>
  <c r="C39" i="1" s="1"/>
  <c r="E12" i="1"/>
  <c r="G12" i="1" s="1"/>
  <c r="C30" i="1" l="1"/>
</calcChain>
</file>

<file path=xl/sharedStrings.xml><?xml version="1.0" encoding="utf-8"?>
<sst xmlns="http://schemas.openxmlformats.org/spreadsheetml/2006/main" count="91" uniqueCount="62">
  <si>
    <t>l1i/cm</t>
  </si>
  <si>
    <t>OUTPUT</t>
  </si>
  <si>
    <t>置信概率</t>
  </si>
  <si>
    <t>数据个数(数据不足15个则格子留空)</t>
  </si>
  <si>
    <t>置信系数t</t>
  </si>
  <si>
    <t>D平均</t>
  </si>
  <si>
    <t>标准偏差Sl1i</t>
  </si>
  <si>
    <t>μal1</t>
  </si>
  <si>
    <t>μbl1</t>
  </si>
  <si>
    <t>μl1</t>
  </si>
  <si>
    <t>D1/cm</t>
  </si>
  <si>
    <t>D1平均</t>
  </si>
  <si>
    <t>标准偏差SD1i</t>
  </si>
  <si>
    <t>SD1-</t>
  </si>
  <si>
    <t>μaD1</t>
  </si>
  <si>
    <t>μbD1</t>
  </si>
  <si>
    <t>μD1</t>
  </si>
  <si>
    <t>D2/cm</t>
  </si>
  <si>
    <t>D2平均</t>
  </si>
  <si>
    <t>标准偏差SD2i</t>
  </si>
  <si>
    <t>SD2-</t>
  </si>
  <si>
    <t>μaD2</t>
  </si>
  <si>
    <t>μbD2</t>
  </si>
  <si>
    <t>μD2</t>
  </si>
  <si>
    <t>H1/cm</t>
  </si>
  <si>
    <t>H1平均</t>
  </si>
  <si>
    <t>标准偏差SH1i</t>
  </si>
  <si>
    <t>SH1-</t>
  </si>
  <si>
    <t>μaH1</t>
  </si>
  <si>
    <t>μbH1</t>
  </si>
  <si>
    <t>μH1</t>
  </si>
  <si>
    <t>H2/cm</t>
  </si>
  <si>
    <t>H2平均</t>
  </si>
  <si>
    <t>标准偏差SH2i</t>
  </si>
  <si>
    <t>SH2-</t>
  </si>
  <si>
    <t>μaH2</t>
  </si>
  <si>
    <t>μbH2</t>
  </si>
  <si>
    <t>μH2</t>
  </si>
  <si>
    <t>体积V/cm3</t>
  </si>
  <si>
    <t>钢球体积</t>
  </si>
  <si>
    <t>次数</t>
  </si>
  <si>
    <t>Di/cm</t>
  </si>
  <si>
    <t>标准偏差SD</t>
  </si>
  <si>
    <t>SD-</t>
  </si>
  <si>
    <t>μaD</t>
  </si>
  <si>
    <t>μbD</t>
  </si>
  <si>
    <t>μD</t>
  </si>
  <si>
    <t>体积不确定度</t>
  </si>
  <si>
    <t>水的密度/g/cm3</t>
  </si>
  <si>
    <t>视重差△/g</t>
  </si>
  <si>
    <t>牛角扣重量m牛/g</t>
  </si>
  <si>
    <t>牛角扣密度ρ牛/g/cm3</t>
    <phoneticPr fontId="4" type="noConversion"/>
  </si>
  <si>
    <t>1.课本宽度</t>
    <phoneticPr fontId="4" type="noConversion"/>
  </si>
  <si>
    <t>2.半空心圆柱体体积</t>
    <phoneticPr fontId="4" type="noConversion"/>
  </si>
  <si>
    <t>3.钢球体积</t>
    <phoneticPr fontId="4" type="noConversion"/>
  </si>
  <si>
    <t>4.牛角扣密度</t>
    <phoneticPr fontId="4" type="noConversion"/>
  </si>
  <si>
    <t>放入后视重/g</t>
    <phoneticPr fontId="4" type="noConversion"/>
  </si>
  <si>
    <t>放入前视重/g</t>
    <phoneticPr fontId="4" type="noConversion"/>
  </si>
  <si>
    <t>体积不确定度uV/cm3</t>
    <phoneticPr fontId="4" type="noConversion"/>
  </si>
  <si>
    <r>
      <t>鉴于原表格格式过于逆天，不打算还原原表格了，那么阴间的格式也就你开的物理实验老师想的出来了</t>
    </r>
    <r>
      <rPr>
        <sz val="11"/>
        <color theme="1"/>
        <rFont val="Segoe UI Symbol"/>
        <family val="2"/>
      </rPr>
      <t>😅😅😅😅</t>
    </r>
    <phoneticPr fontId="4" type="noConversion"/>
  </si>
  <si>
    <t>为方便复制将无关数据移到了旁边</t>
    <phoneticPr fontId="4" type="noConversion"/>
  </si>
  <si>
    <t>Sl1-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</si>
</sst>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3" fillId="0" borderId="1" applyNumberFormat="0" applyFont="0" applyFill="0" applyAlignment="0" applyProtection="0"/>
    <xf numFmtId="0" fontId="3" fillId="0" borderId="2" applyNumberFormat="0" applyFont="0" applyFill="0" applyAlignment="0" applyProtection="0"/>
  </cellStyleXfs>
  <cellXfs count="14">
    <xf numFmtId="0" fontId="0" fillId="0" borderId="0" xfId="0"/>
    <xf numFmtId="0" fontId="0" fillId="0" borderId="2" xfId="2" applyFont="1"/>
    <xf numFmtId="0" fontId="0" fillId="2" borderId="2" xfId="2" applyFont="1" applyFill="1"/>
    <xf numFmtId="0" fontId="1" fillId="0" borderId="2" xfId="2" applyFont="1"/>
    <xf numFmtId="0" fontId="0" fillId="3" borderId="2" xfId="2" applyFont="1" applyFill="1"/>
    <xf numFmtId="0" fontId="0" fillId="4" borderId="2" xfId="2" applyFont="1" applyFill="1"/>
    <xf numFmtId="0" fontId="1" fillId="3" borderId="2" xfId="2" applyFont="1" applyFill="1"/>
    <xf numFmtId="0" fontId="2" fillId="3" borderId="2" xfId="2" applyFont="1" applyFill="1"/>
    <xf numFmtId="0" fontId="1" fillId="2" borderId="2" xfId="2" applyFont="1" applyFill="1"/>
    <xf numFmtId="0" fontId="5" fillId="0" borderId="2" xfId="2" applyFont="1"/>
    <xf numFmtId="0" fontId="5" fillId="0" borderId="0" xfId="0" applyFont="1"/>
    <xf numFmtId="0" fontId="1" fillId="4" borderId="2" xfId="2" applyFont="1" applyFill="1"/>
    <xf numFmtId="0" fontId="6" fillId="0" borderId="2" xfId="2" applyFont="1"/>
    <xf numFmtId="0" fontId="6" fillId="0" borderId="0" xfId="0" applyFont="1"/>
  </cellXfs>
  <cellStyles count="3">
    <cellStyle name="Normal" xfId="0" builtinId="0"/>
    <cellStyle name="Style 1" xfId="2" xr:uid="{5A97496C-8D33-4886-A7F6-0B71F739940B}"/>
    <cellStyle name="Style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topLeftCell="A13" workbookViewId="0">
      <selection activeCell="D12" sqref="D12"/>
    </sheetView>
  </sheetViews>
  <sheetFormatPr defaultColWidth="34.77734375" defaultRowHeight="13.8" x14ac:dyDescent="0.25"/>
  <cols>
    <col min="1" max="1" width="15.5546875" customWidth="1"/>
    <col min="2" max="2" width="14.21875" customWidth="1"/>
    <col min="3" max="3" width="13" customWidth="1"/>
    <col min="4" max="4" width="14.109375" customWidth="1"/>
    <col min="5" max="5" width="14.44140625" customWidth="1"/>
    <col min="6" max="6" width="10.21875" customWidth="1"/>
    <col min="7" max="7" width="13.109375" bestFit="1" customWidth="1"/>
    <col min="8" max="8" width="18.33203125" customWidth="1"/>
    <col min="9" max="9" width="9.5546875" bestFit="1" customWidth="1"/>
    <col min="10" max="10" width="10.6640625" customWidth="1"/>
    <col min="11" max="11" width="10.21875" bestFit="1" customWidth="1"/>
  </cols>
  <sheetData>
    <row r="1" spans="1:11" ht="16.8" x14ac:dyDescent="0.4">
      <c r="A1" s="13" t="s">
        <v>59</v>
      </c>
      <c r="I1" s="13" t="s">
        <v>60</v>
      </c>
    </row>
    <row r="2" spans="1:11" ht="14.4" thickBot="1" x14ac:dyDescent="0.3">
      <c r="A2" s="10" t="s">
        <v>52</v>
      </c>
    </row>
    <row r="3" spans="1:11" ht="14.4" thickBot="1" x14ac:dyDescent="0.3">
      <c r="A3" s="3" t="s">
        <v>40</v>
      </c>
      <c r="B3" s="1">
        <v>1</v>
      </c>
      <c r="C3" s="1">
        <v>2</v>
      </c>
      <c r="D3" s="1">
        <v>3</v>
      </c>
      <c r="E3" s="1">
        <v>4</v>
      </c>
    </row>
    <row r="4" spans="1:11" ht="14.4" thickBot="1" x14ac:dyDescent="0.3">
      <c r="A4" s="1" t="s">
        <v>0</v>
      </c>
      <c r="B4" s="2">
        <v>25.91</v>
      </c>
      <c r="C4" s="2">
        <v>25.91</v>
      </c>
      <c r="D4" s="2">
        <v>25.9</v>
      </c>
      <c r="E4" s="2">
        <v>25.89</v>
      </c>
      <c r="F4" s="1"/>
      <c r="G4" s="1"/>
    </row>
    <row r="5" spans="1:11" ht="14.4" thickBot="1" x14ac:dyDescent="0.3">
      <c r="A5" s="1" t="s">
        <v>1</v>
      </c>
      <c r="B5" s="1" t="s">
        <v>5</v>
      </c>
      <c r="C5" s="3" t="s">
        <v>6</v>
      </c>
      <c r="D5" s="9" t="s">
        <v>61</v>
      </c>
      <c r="E5" s="3" t="s">
        <v>7</v>
      </c>
      <c r="F5" s="3" t="s">
        <v>8</v>
      </c>
      <c r="G5" s="3" t="s">
        <v>9</v>
      </c>
      <c r="I5" s="1" t="s">
        <v>2</v>
      </c>
      <c r="J5" s="1" t="s">
        <v>3</v>
      </c>
      <c r="K5" s="1" t="s">
        <v>4</v>
      </c>
    </row>
    <row r="6" spans="1:11" ht="14.4" thickBot="1" x14ac:dyDescent="0.3">
      <c r="A6" s="1"/>
      <c r="B6" s="5">
        <f>AVERAGE(B4:E4)</f>
        <v>25.9025</v>
      </c>
      <c r="C6" s="5">
        <f>_xlfn.STDEV.S(B4:E4)</f>
        <v>9.5742710775633313E-3</v>
      </c>
      <c r="D6" s="5">
        <f>C6/SQRT(J6)</f>
        <v>4.7871355387816656E-3</v>
      </c>
      <c r="E6" s="5">
        <f>K6/SQRT(J6)*C6</f>
        <v>5.7445626465379984E-3</v>
      </c>
      <c r="F6" s="6">
        <f>0.01/SQRT(3)</f>
        <v>5.773502691896258E-3</v>
      </c>
      <c r="G6" s="5">
        <f>SQRT(E6^2+F6^2)</f>
        <v>8.144527815247056E-3</v>
      </c>
      <c r="I6" s="4">
        <v>0.68300000000000005</v>
      </c>
      <c r="J6" s="4">
        <v>4</v>
      </c>
      <c r="K6" s="5">
        <f>IF(J6&lt;6,ROUND(TINV(1-I6,J6-1),2),1)</f>
        <v>1.2</v>
      </c>
    </row>
    <row r="8" spans="1:11" ht="14.4" thickBot="1" x14ac:dyDescent="0.3">
      <c r="A8" s="10" t="s">
        <v>53</v>
      </c>
    </row>
    <row r="9" spans="1:11" ht="14.4" thickBot="1" x14ac:dyDescent="0.3">
      <c r="A9" s="3" t="s">
        <v>40</v>
      </c>
      <c r="B9" s="1">
        <v>1</v>
      </c>
      <c r="C9" s="1">
        <v>2</v>
      </c>
      <c r="D9" s="1">
        <v>3</v>
      </c>
      <c r="E9" s="1">
        <v>4</v>
      </c>
    </row>
    <row r="10" spans="1:11" ht="14.4" thickBot="1" x14ac:dyDescent="0.3">
      <c r="A10" s="1" t="s">
        <v>10</v>
      </c>
      <c r="B10" s="2">
        <v>2.9940000000000002</v>
      </c>
      <c r="C10" s="2">
        <v>2.996</v>
      </c>
      <c r="D10" s="2">
        <v>3.0019999999999998</v>
      </c>
      <c r="E10" s="2">
        <v>3</v>
      </c>
      <c r="F10" s="1"/>
      <c r="G10" s="1"/>
      <c r="I10" s="1" t="s">
        <v>2</v>
      </c>
      <c r="J10" s="1" t="s">
        <v>3</v>
      </c>
      <c r="K10" s="1" t="s">
        <v>4</v>
      </c>
    </row>
    <row r="11" spans="1:11" ht="14.4" thickBot="1" x14ac:dyDescent="0.3">
      <c r="A11" s="1" t="s">
        <v>1</v>
      </c>
      <c r="B11" s="3" t="s">
        <v>11</v>
      </c>
      <c r="C11" s="3" t="s">
        <v>12</v>
      </c>
      <c r="D11" s="3" t="s">
        <v>13</v>
      </c>
      <c r="E11" s="3" t="s">
        <v>14</v>
      </c>
      <c r="F11" s="3" t="s">
        <v>15</v>
      </c>
      <c r="G11" s="3" t="s">
        <v>16</v>
      </c>
      <c r="I11" s="4">
        <v>0.68300000000000005</v>
      </c>
      <c r="J11" s="4">
        <v>4</v>
      </c>
      <c r="K11" s="5">
        <f>IF(J11&lt;6,ROUND(TINV(1-I11,J11-1),2),1)</f>
        <v>1.2</v>
      </c>
    </row>
    <row r="12" spans="1:11" ht="14.4" thickBot="1" x14ac:dyDescent="0.3">
      <c r="A12" s="1"/>
      <c r="B12" s="5">
        <f>AVERAGE(B10:E10)</f>
        <v>2.9980000000000002</v>
      </c>
      <c r="C12" s="5">
        <f>_xlfn.STDEV.S(B10:E10)</f>
        <v>3.6514837167009491E-3</v>
      </c>
      <c r="D12" s="5">
        <f>C12/SQRT(J11)</f>
        <v>1.8257418583504745E-3</v>
      </c>
      <c r="E12" s="5">
        <f>K11/SQRT(J11)*D12</f>
        <v>1.0954451150102847E-3</v>
      </c>
      <c r="F12" s="7">
        <v>1.1000000000000001E-3</v>
      </c>
      <c r="G12" s="5">
        <f>SQRT(E12^2+F12^2)</f>
        <v>1.5524174696259689E-3</v>
      </c>
    </row>
    <row r="13" spans="1:11" ht="14.4" thickBot="1" x14ac:dyDescent="0.3"/>
    <row r="14" spans="1:11" ht="14.4" thickBot="1" x14ac:dyDescent="0.3">
      <c r="A14" s="3" t="s">
        <v>40</v>
      </c>
      <c r="B14" s="1">
        <v>1</v>
      </c>
      <c r="C14" s="1">
        <v>2</v>
      </c>
      <c r="D14" s="1">
        <v>3</v>
      </c>
      <c r="E14" s="1">
        <v>4</v>
      </c>
    </row>
    <row r="15" spans="1:11" ht="14.4" thickBot="1" x14ac:dyDescent="0.3">
      <c r="A15" s="1" t="s">
        <v>17</v>
      </c>
      <c r="B15" s="2">
        <v>1.804</v>
      </c>
      <c r="C15" s="2">
        <v>1.8080000000000001</v>
      </c>
      <c r="D15" s="2">
        <v>1.81</v>
      </c>
      <c r="E15" s="2">
        <v>1.8080000000000001</v>
      </c>
      <c r="F15" s="1"/>
      <c r="G15" s="1"/>
      <c r="I15" s="1" t="s">
        <v>2</v>
      </c>
      <c r="J15" s="1" t="s">
        <v>3</v>
      </c>
      <c r="K15" s="1" t="s">
        <v>4</v>
      </c>
    </row>
    <row r="16" spans="1:11" ht="14.4" thickBot="1" x14ac:dyDescent="0.3">
      <c r="A16" s="1" t="s">
        <v>1</v>
      </c>
      <c r="B16" s="3" t="s">
        <v>18</v>
      </c>
      <c r="C16" s="3" t="s">
        <v>19</v>
      </c>
      <c r="D16" s="3" t="s">
        <v>20</v>
      </c>
      <c r="E16" s="3" t="s">
        <v>21</v>
      </c>
      <c r="F16" s="3" t="s">
        <v>22</v>
      </c>
      <c r="G16" s="3" t="s">
        <v>23</v>
      </c>
      <c r="I16" s="4">
        <v>0.68300000000000005</v>
      </c>
      <c r="J16" s="4">
        <v>4</v>
      </c>
      <c r="K16" s="5">
        <f>IF(J16&lt;6,ROUND(TINV(1-I16,J16-1),2),1)</f>
        <v>1.2</v>
      </c>
    </row>
    <row r="17" spans="1:11" ht="14.4" thickBot="1" x14ac:dyDescent="0.3">
      <c r="A17" s="1"/>
      <c r="B17" s="5">
        <f>AVERAGE(B15:E15)</f>
        <v>1.8075000000000001</v>
      </c>
      <c r="C17" s="5">
        <f>_xlfn.STDEV.S(B15:E15)</f>
        <v>2.5166114784235857E-3</v>
      </c>
      <c r="D17" s="5">
        <f>C17/SQRT(J16)</f>
        <v>1.2583057392117928E-3</v>
      </c>
      <c r="E17" s="5">
        <f>K16/SQRT(J16)*C17</f>
        <v>1.5099668870541514E-3</v>
      </c>
      <c r="F17" s="7">
        <v>1.1000000000000001E-3</v>
      </c>
      <c r="G17" s="5">
        <f>SQRT(E17^2+F17^2)</f>
        <v>1.8681541692269416E-3</v>
      </c>
    </row>
    <row r="18" spans="1:11" ht="14.4" thickBot="1" x14ac:dyDescent="0.3"/>
    <row r="19" spans="1:11" ht="14.4" thickBot="1" x14ac:dyDescent="0.3">
      <c r="A19" s="3" t="s">
        <v>40</v>
      </c>
      <c r="B19" s="1">
        <v>1</v>
      </c>
      <c r="C19" s="1">
        <v>2</v>
      </c>
      <c r="D19" s="1">
        <v>3</v>
      </c>
      <c r="E19" s="1">
        <v>4</v>
      </c>
    </row>
    <row r="20" spans="1:11" ht="14.4" thickBot="1" x14ac:dyDescent="0.3">
      <c r="A20" s="1" t="s">
        <v>24</v>
      </c>
      <c r="B20" s="2">
        <v>3.016</v>
      </c>
      <c r="C20" s="2">
        <v>3.0179999999999998</v>
      </c>
      <c r="D20" s="2">
        <v>3.016</v>
      </c>
      <c r="E20" s="2">
        <v>3.016</v>
      </c>
      <c r="F20" s="1"/>
      <c r="G20" s="1"/>
    </row>
    <row r="21" spans="1:11" ht="14.4" thickBot="1" x14ac:dyDescent="0.3">
      <c r="A21" s="1" t="s">
        <v>1</v>
      </c>
      <c r="B21" s="3" t="s">
        <v>25</v>
      </c>
      <c r="C21" s="3" t="s">
        <v>26</v>
      </c>
      <c r="D21" s="3" t="s">
        <v>27</v>
      </c>
      <c r="E21" s="3" t="s">
        <v>28</v>
      </c>
      <c r="F21" s="3" t="s">
        <v>29</v>
      </c>
      <c r="G21" s="3" t="s">
        <v>30</v>
      </c>
      <c r="I21" s="1" t="s">
        <v>2</v>
      </c>
      <c r="J21" s="1" t="s">
        <v>3</v>
      </c>
      <c r="K21" s="1" t="s">
        <v>4</v>
      </c>
    </row>
    <row r="22" spans="1:11" ht="14.4" thickBot="1" x14ac:dyDescent="0.3">
      <c r="A22" s="1"/>
      <c r="B22" s="5">
        <f>AVERAGE(B20:E20)</f>
        <v>3.0165000000000002</v>
      </c>
      <c r="C22" s="5">
        <f>_xlfn.STDEV.S(B20:E20)</f>
        <v>9.9999999999988987E-4</v>
      </c>
      <c r="D22" s="5">
        <f>C22/SQRT(J22)</f>
        <v>4.9999999999994493E-4</v>
      </c>
      <c r="E22" s="5">
        <f>K22/SQRT(J22)*C22</f>
        <v>5.9999999999993392E-4</v>
      </c>
      <c r="F22" s="7">
        <v>1.1000000000000001E-3</v>
      </c>
      <c r="G22" s="5">
        <f>SQRT(E22^2+F22^2)</f>
        <v>1.2529964086141351E-3</v>
      </c>
      <c r="I22" s="4">
        <v>0.68300000000000005</v>
      </c>
      <c r="J22" s="4">
        <v>4</v>
      </c>
      <c r="K22" s="5">
        <f>IF(J22&lt;6,ROUND(TINV(1-I22,J22-1),2),1)</f>
        <v>1.2</v>
      </c>
    </row>
    <row r="23" spans="1:11" ht="14.4" thickBot="1" x14ac:dyDescent="0.3"/>
    <row r="24" spans="1:11" ht="14.4" thickBot="1" x14ac:dyDescent="0.3">
      <c r="A24" s="3" t="s">
        <v>40</v>
      </c>
      <c r="B24" s="1">
        <v>1</v>
      </c>
      <c r="C24" s="1">
        <v>2</v>
      </c>
      <c r="D24" s="1">
        <v>3</v>
      </c>
      <c r="E24" s="1">
        <v>4</v>
      </c>
    </row>
    <row r="25" spans="1:11" ht="14.4" thickBot="1" x14ac:dyDescent="0.3">
      <c r="A25" s="1" t="s">
        <v>31</v>
      </c>
      <c r="B25" s="2">
        <v>2.1259999999999999</v>
      </c>
      <c r="C25" s="2">
        <v>2.1240000000000001</v>
      </c>
      <c r="D25" s="2">
        <v>2.1259999999999999</v>
      </c>
      <c r="E25" s="2">
        <v>2.1259999999999999</v>
      </c>
      <c r="F25" s="1"/>
      <c r="G25" s="1"/>
    </row>
    <row r="26" spans="1:11" ht="14.4" thickBot="1" x14ac:dyDescent="0.3">
      <c r="A26" s="1" t="s">
        <v>1</v>
      </c>
      <c r="B26" s="3" t="s">
        <v>32</v>
      </c>
      <c r="C26" s="3" t="s">
        <v>33</v>
      </c>
      <c r="D26" s="3" t="s">
        <v>34</v>
      </c>
      <c r="E26" s="3" t="s">
        <v>35</v>
      </c>
      <c r="F26" s="3" t="s">
        <v>36</v>
      </c>
      <c r="G26" s="3" t="s">
        <v>37</v>
      </c>
      <c r="I26" s="1" t="s">
        <v>2</v>
      </c>
      <c r="J26" s="1" t="s">
        <v>3</v>
      </c>
      <c r="K26" s="1" t="s">
        <v>4</v>
      </c>
    </row>
    <row r="27" spans="1:11" ht="14.4" thickBot="1" x14ac:dyDescent="0.3">
      <c r="A27" s="1"/>
      <c r="B27" s="5">
        <f>AVERAGE(B25:E25)</f>
        <v>2.1254999999999997</v>
      </c>
      <c r="C27" s="5">
        <f>_xlfn.STDEV.S(B25:E25)</f>
        <v>9.9999999999988987E-4</v>
      </c>
      <c r="D27" s="5">
        <f>C27/SQRT(J27)</f>
        <v>4.9999999999994493E-4</v>
      </c>
      <c r="E27" s="5">
        <f>K27/SQRT(J27)*C27</f>
        <v>5.9999999999993392E-4</v>
      </c>
      <c r="F27" s="7">
        <v>1.1000000000000001E-3</v>
      </c>
      <c r="G27" s="5">
        <f>SQRT(E27^2+F27^2)</f>
        <v>1.2529964086141351E-3</v>
      </c>
      <c r="I27" s="4">
        <v>0.68300000000000005</v>
      </c>
      <c r="J27" s="4">
        <v>4</v>
      </c>
      <c r="K27" s="5">
        <f>IF(J27&lt;6,ROUND(TINV(1-I27,J27-1),2),1)</f>
        <v>1.2</v>
      </c>
    </row>
    <row r="28" spans="1:11" ht="14.4" thickBot="1" x14ac:dyDescent="0.3"/>
    <row r="29" spans="1:11" ht="14.4" thickBot="1" x14ac:dyDescent="0.3">
      <c r="A29" s="1" t="s">
        <v>1</v>
      </c>
      <c r="B29" s="3" t="s">
        <v>38</v>
      </c>
      <c r="C29" s="9" t="s">
        <v>58</v>
      </c>
    </row>
    <row r="30" spans="1:11" ht="14.4" thickBot="1" x14ac:dyDescent="0.3">
      <c r="A30" s="1"/>
      <c r="B30" s="5">
        <f>PI()*(B12^2*B22-B17^2*B27)/4</f>
        <v>15.840056248661396</v>
      </c>
      <c r="C30" s="5">
        <f>SQRT(4*(B12*B22*G12)^2+B12^4*G22^2+4*(B17*B27*G17)^2+B17^4*G27^2)</f>
        <v>3.3734781696305352E-2</v>
      </c>
    </row>
    <row r="33" spans="1:11" ht="14.4" thickBot="1" x14ac:dyDescent="0.3">
      <c r="A33" s="10" t="s">
        <v>54</v>
      </c>
    </row>
    <row r="34" spans="1:11" ht="14.4" thickBot="1" x14ac:dyDescent="0.3">
      <c r="A34" s="3" t="s">
        <v>40</v>
      </c>
      <c r="B34" s="1">
        <v>1</v>
      </c>
      <c r="C34" s="1">
        <v>2</v>
      </c>
      <c r="D34" s="1">
        <v>3</v>
      </c>
      <c r="E34" s="1">
        <v>4</v>
      </c>
      <c r="F34" s="1">
        <v>5</v>
      </c>
      <c r="G34" s="1">
        <v>6</v>
      </c>
    </row>
    <row r="35" spans="1:11" ht="14.4" thickBot="1" x14ac:dyDescent="0.3">
      <c r="A35" s="3" t="s">
        <v>41</v>
      </c>
      <c r="B35" s="2">
        <v>2.2214999999999998</v>
      </c>
      <c r="C35" s="2">
        <v>2.2212000000000001</v>
      </c>
      <c r="D35" s="2">
        <v>2.2214</v>
      </c>
      <c r="E35" s="2">
        <v>2.2214999999999998</v>
      </c>
      <c r="F35" s="2">
        <v>2.2214</v>
      </c>
      <c r="G35" s="2">
        <v>2.2214</v>
      </c>
    </row>
    <row r="36" spans="1:11" ht="14.4" thickBot="1" x14ac:dyDescent="0.3">
      <c r="A36" s="1" t="s">
        <v>1</v>
      </c>
      <c r="B36" s="1" t="s">
        <v>5</v>
      </c>
      <c r="C36" s="1" t="s">
        <v>42</v>
      </c>
      <c r="D36" s="3" t="s">
        <v>43</v>
      </c>
      <c r="E36" s="1" t="s">
        <v>44</v>
      </c>
      <c r="F36" s="1" t="s">
        <v>45</v>
      </c>
      <c r="G36" s="1" t="s">
        <v>46</v>
      </c>
      <c r="I36" s="1" t="s">
        <v>2</v>
      </c>
      <c r="J36" s="1" t="s">
        <v>3</v>
      </c>
      <c r="K36" s="1" t="s">
        <v>4</v>
      </c>
    </row>
    <row r="37" spans="1:11" ht="14.4" thickBot="1" x14ac:dyDescent="0.3">
      <c r="A37" s="1"/>
      <c r="B37" s="5">
        <f>AVERAGE(B35:G35)</f>
        <v>2.2213999999999996</v>
      </c>
      <c r="C37" s="5">
        <f>_xlfn.STDEV.S(B35:G35)</f>
        <v>1.0954451150094008E-4</v>
      </c>
      <c r="D37" s="5">
        <f>C37/SQRT(J37)</f>
        <v>4.4721359549957774E-5</v>
      </c>
      <c r="E37" s="5">
        <f>K37/SQRT(J37)*C37</f>
        <v>4.4721359549957774E-5</v>
      </c>
      <c r="F37" s="7">
        <f>0.0001/SQRT(3)</f>
        <v>5.7735026918962585E-5</v>
      </c>
      <c r="G37" s="5">
        <f>SQRT(E37^2+F37^2)</f>
        <v>7.3029674333998873E-5</v>
      </c>
      <c r="I37" s="4">
        <v>0.68300000000000005</v>
      </c>
      <c r="J37" s="4">
        <v>6</v>
      </c>
      <c r="K37" s="5">
        <f>IF(J37&lt;6,ROUND(TINV(1-I37,J37-1),2),1)</f>
        <v>1</v>
      </c>
    </row>
    <row r="38" spans="1:11" ht="14.4" thickBot="1" x14ac:dyDescent="0.3">
      <c r="A38" s="1" t="s">
        <v>1</v>
      </c>
      <c r="B38" s="3" t="s">
        <v>39</v>
      </c>
      <c r="C38" s="3" t="s">
        <v>47</v>
      </c>
    </row>
    <row r="39" spans="1:11" ht="14.4" thickBot="1" x14ac:dyDescent="0.3">
      <c r="A39" s="1"/>
      <c r="B39" s="5">
        <f>PI()*B37^3/6</f>
        <v>5.7395642905117121</v>
      </c>
      <c r="C39" s="11">
        <f>G37*PI()*B37^2/2</f>
        <v>5.6607343696108716E-4</v>
      </c>
    </row>
    <row r="41" spans="1:11" ht="14.4" thickBot="1" x14ac:dyDescent="0.3">
      <c r="A41" s="10" t="s">
        <v>55</v>
      </c>
    </row>
    <row r="42" spans="1:11" ht="14.4" thickBot="1" x14ac:dyDescent="0.3">
      <c r="A42" s="3" t="s">
        <v>48</v>
      </c>
    </row>
    <row r="43" spans="1:11" ht="14.4" thickBot="1" x14ac:dyDescent="0.3">
      <c r="A43" s="4">
        <v>0.99939999999999996</v>
      </c>
    </row>
    <row r="44" spans="1:11" ht="14.4" thickBot="1" x14ac:dyDescent="0.3">
      <c r="A44" s="12" t="s">
        <v>57</v>
      </c>
      <c r="B44" s="9" t="s">
        <v>56</v>
      </c>
      <c r="C44" s="3" t="s">
        <v>49</v>
      </c>
      <c r="D44" s="3" t="s">
        <v>50</v>
      </c>
    </row>
    <row r="45" spans="1:11" ht="14.4" thickBot="1" x14ac:dyDescent="0.3">
      <c r="A45" s="2">
        <v>212.58</v>
      </c>
      <c r="B45" s="2">
        <v>215.75</v>
      </c>
      <c r="C45" s="5">
        <f>B45-A45</f>
        <v>3.1699999999999875</v>
      </c>
      <c r="D45" s="8">
        <v>3.8</v>
      </c>
    </row>
    <row r="46" spans="1:11" ht="14.4" thickBot="1" x14ac:dyDescent="0.3">
      <c r="A46" s="2">
        <v>255.13</v>
      </c>
      <c r="B46" s="2">
        <v>258.27</v>
      </c>
      <c r="C46" s="5">
        <f>B46-A46</f>
        <v>3.1399999999999864</v>
      </c>
      <c r="D46" s="1"/>
    </row>
    <row r="47" spans="1:11" ht="14.4" thickBot="1" x14ac:dyDescent="0.3">
      <c r="A47" s="2">
        <v>235.01</v>
      </c>
      <c r="B47" s="2">
        <v>238.13</v>
      </c>
      <c r="C47" s="5">
        <f>B47-A47</f>
        <v>3.1200000000000045</v>
      </c>
      <c r="D47" s="1"/>
    </row>
    <row r="48" spans="1:11" ht="14.4" thickBot="1" x14ac:dyDescent="0.3">
      <c r="A48" s="1" t="s">
        <v>1</v>
      </c>
      <c r="B48" s="9" t="s">
        <v>51</v>
      </c>
    </row>
    <row r="49" spans="1:2" ht="14.4" thickBot="1" x14ac:dyDescent="0.3">
      <c r="A49" s="1"/>
      <c r="B49" s="5">
        <f>D45*A43/C45</f>
        <v>1.1980189274447994</v>
      </c>
    </row>
  </sheetData>
  <sheetProtection formatCells="0" insertHyperlinks="0" autoFilter="0"/>
  <phoneticPr fontId="4" type="noConversion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lixia</dc:creator>
  <cp:lastModifiedBy>Galen Li</cp:lastModifiedBy>
  <dcterms:created xsi:type="dcterms:W3CDTF">2015-06-06T10:19:00Z</dcterms:created>
  <dcterms:modified xsi:type="dcterms:W3CDTF">2023-05-18T03:02:25Z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