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E:\Coding\Repos\fuck-UPE\大物实验\数据处理-main\"/>
    </mc:Choice>
  </mc:AlternateContent>
  <xr:revisionPtr revIDLastSave="0" documentId="13_ncr:1_{49342A86-9AA1-4268-932B-904FEA73DA77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7" i="1" l="1"/>
  <c r="K17" i="1" s="1"/>
  <c r="F17" i="1"/>
  <c r="A17" i="1"/>
  <c r="C12" i="1"/>
  <c r="C13" i="1" s="1"/>
  <c r="D12" i="1"/>
  <c r="D13" i="1" s="1"/>
  <c r="E12" i="1"/>
  <c r="E13" i="1" s="1"/>
  <c r="F12" i="1"/>
  <c r="F13" i="1" s="1"/>
  <c r="G12" i="1"/>
  <c r="G13" i="1" s="1"/>
  <c r="H12" i="1"/>
  <c r="H13" i="1" s="1"/>
  <c r="B12" i="1"/>
  <c r="B13" i="1" s="1"/>
  <c r="D17" i="1" l="1"/>
  <c r="B17" i="1"/>
  <c r="C17" i="1"/>
  <c r="E17" i="1" s="1"/>
  <c r="C14" i="1" l="1"/>
  <c r="B14" i="1"/>
  <c r="E14" i="1"/>
  <c r="F14" i="1"/>
  <c r="G14" i="1"/>
  <c r="H14" i="1"/>
  <c r="D14" i="1"/>
  <c r="G17" i="1" l="1"/>
  <c r="H17" i="1" s="1"/>
  <c r="I17" i="1" s="1"/>
</calcChain>
</file>

<file path=xl/sharedStrings.xml><?xml version="1.0" encoding="utf-8"?>
<sst xmlns="http://schemas.openxmlformats.org/spreadsheetml/2006/main" count="24" uniqueCount="24">
  <si>
    <t>干涉级数</t>
    <phoneticPr fontId="2" type="noConversion"/>
  </si>
  <si>
    <t>干涉环左位置/mm</t>
    <phoneticPr fontId="2" type="noConversion"/>
  </si>
  <si>
    <t>干涉环右位置/mm</t>
    <phoneticPr fontId="2" type="noConversion"/>
  </si>
  <si>
    <t>直径/mm</t>
    <phoneticPr fontId="2" type="noConversion"/>
  </si>
  <si>
    <t>直径平方/mm^2</t>
    <phoneticPr fontId="2" type="noConversion"/>
  </si>
  <si>
    <t>钠灯波长/nm</t>
    <phoneticPr fontId="2" type="noConversion"/>
  </si>
  <si>
    <t>x平均</t>
    <phoneticPr fontId="2" type="noConversion"/>
  </si>
  <si>
    <t>y平均</t>
    <phoneticPr fontId="2" type="noConversion"/>
  </si>
  <si>
    <t>最小二乘斜率a</t>
    <phoneticPr fontId="2" type="noConversion"/>
  </si>
  <si>
    <t>最小二乘截距b</t>
    <phoneticPr fontId="2" type="noConversion"/>
  </si>
  <si>
    <t>曲率半径R/mm</t>
    <phoneticPr fontId="2" type="noConversion"/>
  </si>
  <si>
    <t>残差平方</t>
    <phoneticPr fontId="2" type="noConversion"/>
  </si>
  <si>
    <t>x残差平方和Sxx</t>
    <phoneticPr fontId="2" type="noConversion"/>
  </si>
  <si>
    <t>y不确定度μyi</t>
    <phoneticPr fontId="2" type="noConversion"/>
  </si>
  <si>
    <t>最小二乘不确定度μb/mm</t>
    <phoneticPr fontId="2" type="noConversion"/>
  </si>
  <si>
    <t>R的不确定度/mm</t>
    <phoneticPr fontId="2" type="noConversion"/>
  </si>
  <si>
    <t>蓝色格子：书上或ppt上给定的数据，一般不需要改</t>
    <phoneticPr fontId="2" type="noConversion"/>
  </si>
  <si>
    <t>黄色格子：自动输出数据</t>
    <phoneticPr fontId="2" type="noConversion"/>
  </si>
  <si>
    <t>牛顿环</t>
    <phoneticPr fontId="2" type="noConversion"/>
  </si>
  <si>
    <t>Authored by Axolyz.</t>
    <phoneticPr fontId="2" type="noConversion"/>
  </si>
  <si>
    <t>Licensed by GPL v3.</t>
    <phoneticPr fontId="2" type="noConversion"/>
  </si>
  <si>
    <t>Welcome for stars, issues &amp; contribution.</t>
    <phoneticPr fontId="2" type="noConversion"/>
  </si>
  <si>
    <t>Posted on https://github.com/Axolyz/fuck-nku-physics-experiments.</t>
    <phoneticPr fontId="2" type="noConversion"/>
  </si>
  <si>
    <t>红色格子：填入你的实验数据，如本身自带数据请更改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</si>
</sst>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0" fontId="1" fillId="0" borderId="1" applyNumberFormat="0" applyFont="0" applyFill="0" applyAlignment="0" applyProtection="0"/>
  </cellStyleXfs>
  <cellXfs count="10">
    <xf numFmtId="0" fontId="0" fillId="0" borderId="0" xfId="0"/>
    <xf numFmtId="0" fontId="0" fillId="0" borderId="0" xfId="0" applyProtection="1">
      <protection locked="0"/>
    </xf>
    <xf numFmtId="0" fontId="0" fillId="0" borderId="1" xfId="1" applyFont="1" applyProtection="1">
      <protection locked="0"/>
    </xf>
    <xf numFmtId="0" fontId="0" fillId="2" borderId="1" xfId="1" applyFont="1" applyFill="1" applyProtection="1">
      <protection locked="0"/>
    </xf>
    <xf numFmtId="0" fontId="3" fillId="4" borderId="1" xfId="1" applyFont="1" applyFill="1" applyAlignment="1" applyProtection="1">
      <alignment horizontal="center" vertical="center"/>
      <protection locked="0"/>
    </xf>
    <xf numFmtId="0" fontId="0" fillId="0" borderId="1" xfId="1" applyFont="1" applyFill="1" applyProtection="1">
      <protection locked="0"/>
    </xf>
    <xf numFmtId="0" fontId="4" fillId="0" borderId="0" xfId="0" applyFont="1" applyProtection="1">
      <protection locked="0"/>
    </xf>
    <xf numFmtId="0" fontId="0" fillId="3" borderId="1" xfId="1" applyFont="1" applyFill="1" applyProtection="1"/>
    <xf numFmtId="0" fontId="0" fillId="0" borderId="1" xfId="1" applyFont="1" applyProtection="1"/>
    <xf numFmtId="0" fontId="0" fillId="3" borderId="1" xfId="1" applyFont="1" applyFill="1" applyAlignment="1" applyProtection="1">
      <alignment wrapText="1"/>
    </xf>
  </cellXfs>
  <cellStyles count="2">
    <cellStyle name="Normal" xfId="0" builtinId="0"/>
    <cellStyle name="Style 1" xfId="1" xr:uid="{B57F8707-B626-4625-9352-0713A947F2F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973170020414114E-2"/>
          <c:y val="0.18446689113355783"/>
          <c:w val="0.89113794109069699"/>
          <c:h val="0.72934559947683308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Sheet1!$B$9:$H$9</c:f>
              <c:numCache>
                <c:formatCode>General</c:formatCode>
                <c:ptCount val="7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</c:numCache>
            </c:numRef>
          </c:xVal>
          <c:yVal>
            <c:numRef>
              <c:f>Sheet1!$B$13:$H$13</c:f>
              <c:numCache>
                <c:formatCode>General</c:formatCode>
                <c:ptCount val="7"/>
                <c:pt idx="0">
                  <c:v>26.481316000000046</c:v>
                </c:pt>
                <c:pt idx="1">
                  <c:v>38.192399999999999</c:v>
                </c:pt>
                <c:pt idx="2">
                  <c:v>48.748324000000039</c:v>
                </c:pt>
                <c:pt idx="3">
                  <c:v>59.444100000000013</c:v>
                </c:pt>
                <c:pt idx="4">
                  <c:v>72.777960999999976</c:v>
                </c:pt>
                <c:pt idx="5">
                  <c:v>84.088900000000095</c:v>
                </c:pt>
                <c:pt idx="6">
                  <c:v>95.863681000000014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424-4582-93B9-1ECA46FE8A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2895087"/>
        <c:axId val="1762884527"/>
      </c:scatterChart>
      <c:valAx>
        <c:axId val="1762895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62884527"/>
        <c:crosses val="autoZero"/>
        <c:crossBetween val="midCat"/>
      </c:valAx>
      <c:valAx>
        <c:axId val="1762884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62895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137159</xdr:colOff>
      <xdr:row>0</xdr:row>
      <xdr:rowOff>144781</xdr:rowOff>
    </xdr:from>
    <xdr:to>
      <xdr:col>14</xdr:col>
      <xdr:colOff>318134</xdr:colOff>
      <xdr:row>14</xdr:row>
      <xdr:rowOff>38101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CA2CA6A-C738-7DAC-436D-B2559B97FF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3"/>
  <sheetViews>
    <sheetView tabSelected="1" workbookViewId="0">
      <selection activeCell="J20" sqref="J20"/>
    </sheetView>
  </sheetViews>
  <sheetFormatPr defaultRowHeight="13.8" x14ac:dyDescent="0.25"/>
  <cols>
    <col min="1" max="1" width="18.44140625" style="1" bestFit="1" customWidth="1"/>
    <col min="2" max="2" width="12.77734375" style="1" bestFit="1" customWidth="1"/>
    <col min="3" max="3" width="15" style="1" bestFit="1" customWidth="1"/>
    <col min="4" max="4" width="15.109375" style="1" bestFit="1" customWidth="1"/>
    <col min="5" max="5" width="15.21875" style="1" bestFit="1" customWidth="1"/>
    <col min="6" max="6" width="15.44140625" style="1" bestFit="1" customWidth="1"/>
    <col min="7" max="7" width="13.109375" style="1" bestFit="1" customWidth="1"/>
    <col min="8" max="8" width="22.109375" style="1" customWidth="1"/>
    <col min="9" max="9" width="15.77734375" style="1" customWidth="1"/>
    <col min="10" max="16384" width="8.88671875" style="1"/>
  </cols>
  <sheetData>
    <row r="1" spans="1:9" x14ac:dyDescent="0.25">
      <c r="A1" s="1" t="s">
        <v>18</v>
      </c>
    </row>
    <row r="3" spans="1:9" x14ac:dyDescent="0.25">
      <c r="A3" s="1" t="s">
        <v>23</v>
      </c>
    </row>
    <row r="4" spans="1:9" x14ac:dyDescent="0.25">
      <c r="A4" s="1" t="s">
        <v>16</v>
      </c>
    </row>
    <row r="5" spans="1:9" x14ac:dyDescent="0.25">
      <c r="A5" s="1" t="s">
        <v>17</v>
      </c>
    </row>
    <row r="6" spans="1:9" ht="14.4" thickBot="1" x14ac:dyDescent="0.3"/>
    <row r="7" spans="1:9" ht="14.4" thickBot="1" x14ac:dyDescent="0.3">
      <c r="A7" s="2" t="s">
        <v>5</v>
      </c>
    </row>
    <row r="8" spans="1:9" ht="14.4" thickBot="1" x14ac:dyDescent="0.3">
      <c r="A8" s="3">
        <v>589.29999999999995</v>
      </c>
    </row>
    <row r="9" spans="1:9" ht="14.4" thickBot="1" x14ac:dyDescent="0.3">
      <c r="A9" s="2" t="s">
        <v>0</v>
      </c>
      <c r="B9" s="2">
        <v>10</v>
      </c>
      <c r="C9" s="2">
        <v>15</v>
      </c>
      <c r="D9" s="2">
        <v>20</v>
      </c>
      <c r="E9" s="2">
        <v>25</v>
      </c>
      <c r="F9" s="2">
        <v>30</v>
      </c>
      <c r="G9" s="2">
        <v>35</v>
      </c>
      <c r="H9" s="2">
        <v>40</v>
      </c>
    </row>
    <row r="10" spans="1:9" ht="14.4" thickBot="1" x14ac:dyDescent="0.3">
      <c r="A10" s="2" t="s">
        <v>1</v>
      </c>
      <c r="B10" s="4">
        <v>36.468000000000004</v>
      </c>
      <c r="C10" s="4">
        <v>36.994</v>
      </c>
      <c r="D10" s="4">
        <v>37.334000000000003</v>
      </c>
      <c r="E10" s="4">
        <v>38.087000000000003</v>
      </c>
      <c r="F10" s="4">
        <v>38.1</v>
      </c>
      <c r="G10" s="4">
        <v>38.404000000000003</v>
      </c>
      <c r="H10" s="4">
        <v>38.734000000000002</v>
      </c>
    </row>
    <row r="11" spans="1:9" ht="14.4" thickBot="1" x14ac:dyDescent="0.3">
      <c r="A11" s="2" t="s">
        <v>2</v>
      </c>
      <c r="B11" s="4">
        <v>31.321999999999999</v>
      </c>
      <c r="C11" s="4">
        <v>30.814</v>
      </c>
      <c r="D11" s="4">
        <v>30.352</v>
      </c>
      <c r="E11" s="4">
        <v>30.377000000000002</v>
      </c>
      <c r="F11" s="4">
        <v>29.569000000000003</v>
      </c>
      <c r="G11" s="4">
        <v>29.233999999999998</v>
      </c>
      <c r="H11" s="4">
        <v>28.943000000000001</v>
      </c>
    </row>
    <row r="12" spans="1:9" ht="14.4" thickBot="1" x14ac:dyDescent="0.3">
      <c r="A12" s="2" t="s">
        <v>3</v>
      </c>
      <c r="B12" s="7">
        <f>B10-B11</f>
        <v>5.1460000000000043</v>
      </c>
      <c r="C12" s="7">
        <f t="shared" ref="C12:H12" si="0">C10-C11</f>
        <v>6.18</v>
      </c>
      <c r="D12" s="7">
        <f t="shared" si="0"/>
        <v>6.9820000000000029</v>
      </c>
      <c r="E12" s="7">
        <f t="shared" si="0"/>
        <v>7.7100000000000009</v>
      </c>
      <c r="F12" s="7">
        <f t="shared" si="0"/>
        <v>8.5309999999999988</v>
      </c>
      <c r="G12" s="7">
        <f t="shared" si="0"/>
        <v>9.1700000000000053</v>
      </c>
      <c r="H12" s="7">
        <f t="shared" si="0"/>
        <v>9.7910000000000004</v>
      </c>
    </row>
    <row r="13" spans="1:9" ht="14.4" thickBot="1" x14ac:dyDescent="0.3">
      <c r="A13" s="2" t="s">
        <v>4</v>
      </c>
      <c r="B13" s="7">
        <f>B12^2</f>
        <v>26.481316000000046</v>
      </c>
      <c r="C13" s="7">
        <f t="shared" ref="C13:H13" si="1">C12^2</f>
        <v>38.192399999999999</v>
      </c>
      <c r="D13" s="7">
        <f t="shared" si="1"/>
        <v>48.748324000000039</v>
      </c>
      <c r="E13" s="7">
        <f t="shared" si="1"/>
        <v>59.444100000000013</v>
      </c>
      <c r="F13" s="7">
        <f t="shared" si="1"/>
        <v>72.777960999999976</v>
      </c>
      <c r="G13" s="7">
        <f t="shared" si="1"/>
        <v>84.088900000000095</v>
      </c>
      <c r="H13" s="7">
        <f t="shared" si="1"/>
        <v>95.863681000000014</v>
      </c>
    </row>
    <row r="14" spans="1:9" ht="14.4" thickBot="1" x14ac:dyDescent="0.3">
      <c r="A14" s="5" t="s">
        <v>11</v>
      </c>
      <c r="B14" s="8">
        <f>(B13-C17*B9-D17)^2</f>
        <v>0.1543175414130922</v>
      </c>
      <c r="C14" s="8">
        <f>(C13-C17*C9-D17)^2</f>
        <v>0.28469603020927209</v>
      </c>
      <c r="D14" s="8">
        <f>(D13-C17*D9-D17)^2</f>
        <v>0.23122098147674602</v>
      </c>
      <c r="E14" s="8">
        <f>(E13-C17*E9-D17)^2</f>
        <v>1.8371796414760422</v>
      </c>
      <c r="F14" s="8">
        <f>(F13-C17*F9-D17)^2</f>
        <v>0.16653534935799921</v>
      </c>
      <c r="G14" s="8">
        <f>(G13-C17*G9-D17)^2</f>
        <v>2.2105402561326547E-2</v>
      </c>
      <c r="H14" s="8">
        <f>(H13-C17*H9-D17)^2</f>
        <v>0.12468828632235962</v>
      </c>
    </row>
    <row r="15" spans="1:9" ht="14.4" thickBot="1" x14ac:dyDescent="0.3"/>
    <row r="16" spans="1:9" ht="14.4" thickBot="1" x14ac:dyDescent="0.3">
      <c r="A16" s="2" t="s">
        <v>6</v>
      </c>
      <c r="B16" s="2" t="s">
        <v>7</v>
      </c>
      <c r="C16" s="2" t="s">
        <v>8</v>
      </c>
      <c r="D16" s="5" t="s">
        <v>9</v>
      </c>
      <c r="E16" s="2" t="s">
        <v>10</v>
      </c>
      <c r="F16" s="2" t="s">
        <v>12</v>
      </c>
      <c r="G16" s="5" t="s">
        <v>13</v>
      </c>
      <c r="H16" s="5" t="s">
        <v>14</v>
      </c>
      <c r="I16" s="5" t="s">
        <v>15</v>
      </c>
    </row>
    <row r="17" spans="1:11" ht="14.4" thickBot="1" x14ac:dyDescent="0.3">
      <c r="A17" s="7">
        <f>AVERAGE(B9:I9)</f>
        <v>25</v>
      </c>
      <c r="B17" s="7">
        <f>AVERAGE(B13:H13)</f>
        <v>60.799526000000029</v>
      </c>
      <c r="C17" s="7">
        <f>SLOPE(B13:H13,B9:H9)</f>
        <v>2.3140695142857139</v>
      </c>
      <c r="D17" s="9">
        <f>INTERCEPT(B13:H13,B9:H9)</f>
        <v>2.9477881428571777</v>
      </c>
      <c r="E17" s="7">
        <f>C17/(4*A8)*1000000</f>
        <v>981.70266175365441</v>
      </c>
      <c r="F17" s="7">
        <f>VAR(B9:H9)*6</f>
        <v>700</v>
      </c>
      <c r="G17" s="7">
        <f>SQRT(SUM(B14:H14)/5)</f>
        <v>0.75109829354310709</v>
      </c>
      <c r="H17" s="7">
        <f>G17/SQRT(F17)</f>
        <v>2.8388847069715034E-2</v>
      </c>
      <c r="I17" s="7">
        <f>H17/(4*A8)*1000000</f>
        <v>12.043461339604207</v>
      </c>
      <c r="J17" s="1" t="str">
        <f>TEXT(I17,"0.0000")</f>
        <v>12.0435</v>
      </c>
      <c r="K17" s="1">
        <f>J17+1</f>
        <v>13.0435</v>
      </c>
    </row>
    <row r="19" spans="1:11" x14ac:dyDescent="0.25">
      <c r="A19" s="1" t="s">
        <v>19</v>
      </c>
    </row>
    <row r="20" spans="1:11" x14ac:dyDescent="0.25">
      <c r="A20" s="1" t="s">
        <v>20</v>
      </c>
    </row>
    <row r="21" spans="1:11" x14ac:dyDescent="0.25">
      <c r="A21" s="1" t="s">
        <v>22</v>
      </c>
    </row>
    <row r="22" spans="1:11" x14ac:dyDescent="0.25">
      <c r="A22" s="1" t="s">
        <v>21</v>
      </c>
    </row>
    <row r="23" spans="1:11" x14ac:dyDescent="0.25">
      <c r="A23" s="6"/>
    </row>
  </sheetData>
  <phoneticPr fontId="2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Axolyz Li</dc:creator>
  <cp:lastModifiedBy>Axolyz Li</cp:lastModifiedBy>
  <dcterms:created xsi:type="dcterms:W3CDTF">2015-06-05T18:17:20Z</dcterms:created>
  <dcterms:modified xsi:type="dcterms:W3CDTF">2024-03-01T03:58:11Z</dcterms:modified>
</cp:coreProperties>
</file>