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29A95F6A-AE13-40F2-B88A-97CD03A3AA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3" i="1"/>
  <c r="E12" i="1"/>
  <c r="F7" i="1"/>
  <c r="F6" i="1"/>
  <c r="F16" i="1" l="1"/>
  <c r="G16" i="1" s="1"/>
  <c r="H16" i="1" s="1"/>
  <c r="F12" i="1"/>
  <c r="G12" i="1" s="1"/>
  <c r="H12" i="1" s="1"/>
  <c r="G6" i="1"/>
  <c r="H6" i="1" s="1"/>
  <c r="I6" i="1" s="1"/>
  <c r="J6" i="1" s="1"/>
  <c r="I16" i="1" s="1"/>
  <c r="A20" i="1" l="1"/>
  <c r="K16" i="1"/>
  <c r="I12" i="1"/>
  <c r="K12" i="1" s="1"/>
</calcChain>
</file>

<file path=xl/sharedStrings.xml><?xml version="1.0" encoding="utf-8"?>
<sst xmlns="http://schemas.openxmlformats.org/spreadsheetml/2006/main" count="45" uniqueCount="23">
  <si>
    <t>级数K</t>
  </si>
  <si>
    <t>光栅常数d</t>
  </si>
  <si>
    <t>读数窗</t>
  </si>
  <si>
    <t>+K级</t>
  </si>
  <si>
    <t>-K级</t>
  </si>
  <si>
    <t>1号</t>
  </si>
  <si>
    <t>2号</t>
  </si>
  <si>
    <t>衍射角弧度（可能有bug</t>
    <phoneticPr fontId="2" type="noConversion"/>
  </si>
  <si>
    <t>测光栅常量</t>
    <phoneticPr fontId="2" type="noConversion"/>
  </si>
  <si>
    <t>测黄线波长</t>
    <phoneticPr fontId="2" type="noConversion"/>
  </si>
  <si>
    <t>波长（nm）</t>
    <phoneticPr fontId="2" type="noConversion"/>
  </si>
  <si>
    <t>黄1参考值</t>
    <phoneticPr fontId="2" type="noConversion"/>
  </si>
  <si>
    <t>定值误差</t>
    <phoneticPr fontId="2" type="noConversion"/>
  </si>
  <si>
    <t>绿光波长</t>
    <phoneticPr fontId="2" type="noConversion"/>
  </si>
  <si>
    <t>黄2参考值</t>
    <phoneticPr fontId="2" type="noConversion"/>
  </si>
  <si>
    <t>黄1</t>
    <phoneticPr fontId="2" type="noConversion"/>
  </si>
  <si>
    <t>黄2</t>
    <phoneticPr fontId="2" type="noConversion"/>
  </si>
  <si>
    <t>黄光角色散/rad/nm</t>
    <phoneticPr fontId="2" type="noConversion"/>
  </si>
  <si>
    <t>角度2φk</t>
    <phoneticPr fontId="2" type="noConversion"/>
  </si>
  <si>
    <t>无偏心差角度2φk</t>
    <phoneticPr fontId="2" type="noConversion"/>
  </si>
  <si>
    <t>衍射角φk</t>
    <phoneticPr fontId="2" type="noConversion"/>
  </si>
  <si>
    <t>为表示角度，本表格利用了自带的日期格式，看到值突然变为日期是输入正确的体现，输入角度时请写全度分秒</t>
    <phoneticPr fontId="2" type="noConversion"/>
  </si>
  <si>
    <t>请将度分秒数字以冒号隔开输入，如输入：“54:30:00”，回车，单元格自动显示为 54°30′00″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</si>
</sst>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[h]\°mm\′ss\″"/>
    <numFmt numFmtId="183" formatCode="&quot;$&quot;#,##0.00"/>
  </numFmts>
  <fonts count="4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83" fontId="1" fillId="0" borderId="1" applyNumberFormat="0" applyFont="0" applyFill="0" applyAlignment="0" applyProtection="0">
      <alignment horizontal="center" vertical="center"/>
    </xf>
  </cellStyleXfs>
  <cellXfs count="19">
    <xf numFmtId="0" fontId="0" fillId="0" borderId="0" xfId="0"/>
    <xf numFmtId="0" fontId="1" fillId="0" borderId="1" xfId="1" applyFont="1" applyAlignment="1">
      <alignment horizontal="center" vertical="center"/>
    </xf>
    <xf numFmtId="0" fontId="1" fillId="0" borderId="1" xfId="1" applyFont="1" applyAlignment="1">
      <alignment vertical="center"/>
    </xf>
    <xf numFmtId="0" fontId="1" fillId="0" borderId="1" xfId="1" applyFont="1" applyFill="1" applyAlignment="1">
      <alignment vertical="center"/>
    </xf>
    <xf numFmtId="182" fontId="1" fillId="0" borderId="1" xfId="1" applyNumberFormat="1" applyFont="1" applyAlignment="1">
      <alignment vertical="center"/>
    </xf>
    <xf numFmtId="0" fontId="0" fillId="0" borderId="1" xfId="1" applyNumberFormat="1" applyFont="1" applyAlignment="1"/>
    <xf numFmtId="0" fontId="0" fillId="0" borderId="1" xfId="1" applyFont="1" applyAlignment="1"/>
    <xf numFmtId="0" fontId="1" fillId="0" borderId="1" xfId="1" applyNumberFormat="1" applyFont="1" applyAlignment="1">
      <alignment vertical="center"/>
    </xf>
    <xf numFmtId="0" fontId="1" fillId="0" borderId="1" xfId="1" applyNumberFormat="1" applyFont="1" applyAlignment="1">
      <alignment horizontal="center" vertical="center"/>
    </xf>
    <xf numFmtId="0" fontId="1" fillId="0" borderId="1" xfId="1" applyNumberFormat="1" applyFont="1" applyFill="1" applyAlignment="1">
      <alignment vertical="center"/>
    </xf>
    <xf numFmtId="0" fontId="1" fillId="0" borderId="0" xfId="1" applyNumberFormat="1" applyFont="1" applyFill="1" applyBorder="1" applyAlignment="1">
      <alignment vertical="center"/>
    </xf>
    <xf numFmtId="0" fontId="3" fillId="2" borderId="1" xfId="1" applyNumberFormat="1" applyFont="1" applyFill="1" applyAlignment="1">
      <alignment vertical="center"/>
    </xf>
    <xf numFmtId="182" fontId="1" fillId="3" borderId="1" xfId="1" applyNumberFormat="1" applyFont="1" applyFill="1" applyAlignment="1">
      <alignment horizontal="center" vertical="center"/>
    </xf>
    <xf numFmtId="182" fontId="1" fillId="4" borderId="1" xfId="1" applyNumberFormat="1" applyFont="1" applyFill="1" applyAlignment="1">
      <alignment horizontal="center" vertical="center"/>
    </xf>
    <xf numFmtId="182" fontId="1" fillId="4" borderId="1" xfId="1" applyNumberFormat="1" applyFont="1" applyFill="1" applyAlignment="1">
      <alignment vertical="center"/>
    </xf>
    <xf numFmtId="0" fontId="0" fillId="4" borderId="1" xfId="1" applyNumberFormat="1" applyFont="1" applyFill="1" applyAlignment="1"/>
    <xf numFmtId="0" fontId="1" fillId="4" borderId="1" xfId="1" applyNumberFormat="1" applyFont="1" applyFill="1" applyAlignment="1">
      <alignment vertical="center"/>
    </xf>
    <xf numFmtId="0" fontId="1" fillId="2" borderId="1" xfId="1" applyNumberFormat="1" applyFont="1" applyFill="1" applyAlignment="1">
      <alignment vertical="center"/>
    </xf>
    <xf numFmtId="0" fontId="1" fillId="2" borderId="1" xfId="1" applyNumberFormat="1" applyFont="1" applyFill="1" applyAlignment="1">
      <alignment horizontal="center" vertical="center"/>
    </xf>
  </cellXfs>
  <cellStyles count="2">
    <cellStyle name="Normal" xfId="0" builtinId="0"/>
    <cellStyle name="Style 1" xfId="1" xr:uid="{794EE7EE-D5E8-487F-B6E0-2BE019E1D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H3" sqref="H3"/>
    </sheetView>
  </sheetViews>
  <sheetFormatPr defaultRowHeight="13.8" x14ac:dyDescent="0.25"/>
  <cols>
    <col min="1" max="1" width="14.21875" bestFit="1" customWidth="1"/>
    <col min="2" max="3" width="10.88671875" bestFit="1" customWidth="1"/>
    <col min="4" max="4" width="12.88671875" customWidth="1"/>
    <col min="5" max="5" width="12.77734375" customWidth="1"/>
    <col min="6" max="6" width="12.21875" customWidth="1"/>
    <col min="7" max="7" width="17.109375" customWidth="1"/>
    <col min="8" max="8" width="22.33203125" customWidth="1"/>
    <col min="9" max="9" width="15.21875" customWidth="1"/>
    <col min="10" max="10" width="10.109375" customWidth="1"/>
  </cols>
  <sheetData>
    <row r="1" spans="1:11" x14ac:dyDescent="0.25">
      <c r="A1" t="s">
        <v>21</v>
      </c>
    </row>
    <row r="2" spans="1:11" x14ac:dyDescent="0.25">
      <c r="A2" t="s">
        <v>22</v>
      </c>
    </row>
    <row r="4" spans="1:11" ht="14.4" thickBot="1" x14ac:dyDescent="0.3">
      <c r="A4" t="s">
        <v>8</v>
      </c>
    </row>
    <row r="5" spans="1:11" ht="14.4" thickBot="1" x14ac:dyDescent="0.3">
      <c r="A5" s="1" t="s">
        <v>13</v>
      </c>
      <c r="B5" s="2" t="s">
        <v>0</v>
      </c>
      <c r="C5" s="1" t="s">
        <v>2</v>
      </c>
      <c r="D5" s="1" t="s">
        <v>3</v>
      </c>
      <c r="E5" s="1" t="s">
        <v>4</v>
      </c>
      <c r="F5" s="2" t="s">
        <v>18</v>
      </c>
      <c r="G5" s="2" t="s">
        <v>19</v>
      </c>
      <c r="H5" s="2" t="s">
        <v>20</v>
      </c>
      <c r="I5" s="3" t="s">
        <v>7</v>
      </c>
      <c r="J5" s="2" t="s">
        <v>1</v>
      </c>
    </row>
    <row r="6" spans="1:11" ht="14.4" thickBot="1" x14ac:dyDescent="0.3">
      <c r="A6" s="11">
        <v>546.1</v>
      </c>
      <c r="B6" s="11">
        <v>1</v>
      </c>
      <c r="C6" s="1" t="s">
        <v>5</v>
      </c>
      <c r="D6" s="12">
        <v>2.4597222222222221</v>
      </c>
      <c r="E6" s="12">
        <v>3.25</v>
      </c>
      <c r="F6" s="13">
        <f>E6-D6</f>
        <v>0.79027777777777786</v>
      </c>
      <c r="G6" s="14">
        <f>(F6+F7)/2</f>
        <v>0.78750000000000053</v>
      </c>
      <c r="H6" s="14">
        <f>G6/2</f>
        <v>0.39375000000000027</v>
      </c>
      <c r="I6" s="15">
        <f>(DAY(H6)*24+HOUR(H6)+MINUTE(H6)/60+SECOND(H6)/3600)*PI()/180</f>
        <v>0.16493361431346412</v>
      </c>
      <c r="J6" s="16">
        <f>A6/SIN(I6)</f>
        <v>3326.0886082671418</v>
      </c>
    </row>
    <row r="7" spans="1:11" ht="14.4" thickBot="1" x14ac:dyDescent="0.3">
      <c r="A7" s="2"/>
      <c r="B7" s="2"/>
      <c r="C7" s="1" t="s">
        <v>6</v>
      </c>
      <c r="D7" s="12">
        <v>9.9666666666666668</v>
      </c>
      <c r="E7" s="12">
        <v>10.75138888888889</v>
      </c>
      <c r="F7" s="13">
        <f>E7-D7</f>
        <v>0.78472222222222321</v>
      </c>
      <c r="G7" s="4"/>
      <c r="H7" s="4"/>
      <c r="I7" s="6"/>
      <c r="J7" s="2"/>
    </row>
    <row r="9" spans="1:11" x14ac:dyDescent="0.25">
      <c r="A9" t="s">
        <v>9</v>
      </c>
    </row>
    <row r="10" spans="1:11" ht="14.4" thickBot="1" x14ac:dyDescent="0.3">
      <c r="A10" t="s">
        <v>15</v>
      </c>
    </row>
    <row r="11" spans="1:11" ht="14.4" thickBot="1" x14ac:dyDescent="0.3">
      <c r="A11" s="7" t="s">
        <v>0</v>
      </c>
      <c r="B11" s="8" t="s">
        <v>2</v>
      </c>
      <c r="C11" s="8" t="s">
        <v>3</v>
      </c>
      <c r="D11" s="8" t="s">
        <v>4</v>
      </c>
      <c r="E11" s="7" t="s">
        <v>18</v>
      </c>
      <c r="F11" s="7" t="s">
        <v>19</v>
      </c>
      <c r="G11" s="7" t="s">
        <v>20</v>
      </c>
      <c r="H11" s="9" t="s">
        <v>7</v>
      </c>
      <c r="I11" s="9" t="s">
        <v>10</v>
      </c>
      <c r="J11" s="8" t="s">
        <v>11</v>
      </c>
      <c r="K11" s="9" t="s">
        <v>12</v>
      </c>
    </row>
    <row r="12" spans="1:11" ht="14.4" thickBot="1" x14ac:dyDescent="0.3">
      <c r="A12" s="17">
        <v>2</v>
      </c>
      <c r="B12" s="8" t="s">
        <v>5</v>
      </c>
      <c r="C12" s="12">
        <v>2.0173611111111112</v>
      </c>
      <c r="D12" s="12">
        <v>3.7048611111111112</v>
      </c>
      <c r="E12" s="13">
        <f>D12-C12</f>
        <v>1.6875</v>
      </c>
      <c r="F12" s="14">
        <f>(E12+E13)/2</f>
        <v>1.6902777777777782</v>
      </c>
      <c r="G12" s="14">
        <f>F12/2</f>
        <v>0.84513888888888911</v>
      </c>
      <c r="H12" s="15">
        <f>(DAY(G12)*24+HOUR(G12)+MINUTE(G12)/60+SECOND(G12)/3600)*PI()/180</f>
        <v>0.35401094994618321</v>
      </c>
      <c r="I12" s="15">
        <f>J6*SIN(H12)/A12</f>
        <v>576.51562171486523</v>
      </c>
      <c r="J12" s="18">
        <v>577</v>
      </c>
      <c r="K12" s="15">
        <f>ABS(J12-I12)/J12</f>
        <v>8.39477097287291E-4</v>
      </c>
    </row>
    <row r="13" spans="1:11" ht="14.4" thickBot="1" x14ac:dyDescent="0.3">
      <c r="A13" s="7"/>
      <c r="B13" s="8" t="s">
        <v>6</v>
      </c>
      <c r="C13" s="12">
        <v>9.5118055555555561</v>
      </c>
      <c r="D13" s="12">
        <v>11.204861111111112</v>
      </c>
      <c r="E13" s="13">
        <f>D13-C13</f>
        <v>1.6930555555555564</v>
      </c>
      <c r="F13" s="4"/>
      <c r="G13" s="4"/>
      <c r="H13" s="5"/>
      <c r="I13" s="5"/>
      <c r="J13" s="5"/>
      <c r="K13" s="5"/>
    </row>
    <row r="14" spans="1:11" ht="14.4" thickBot="1" x14ac:dyDescent="0.3">
      <c r="A14" s="10" t="s">
        <v>16</v>
      </c>
    </row>
    <row r="15" spans="1:11" ht="14.4" thickBot="1" x14ac:dyDescent="0.3">
      <c r="A15" s="7" t="s">
        <v>0</v>
      </c>
      <c r="B15" s="8" t="s">
        <v>2</v>
      </c>
      <c r="C15" s="8" t="s">
        <v>3</v>
      </c>
      <c r="D15" s="8" t="s">
        <v>4</v>
      </c>
      <c r="E15" s="7" t="s">
        <v>18</v>
      </c>
      <c r="F15" s="7" t="s">
        <v>19</v>
      </c>
      <c r="G15" s="7" t="s">
        <v>20</v>
      </c>
      <c r="H15" s="9" t="s">
        <v>7</v>
      </c>
      <c r="I15" s="9" t="s">
        <v>10</v>
      </c>
      <c r="J15" s="8" t="s">
        <v>14</v>
      </c>
      <c r="K15" s="9" t="s">
        <v>12</v>
      </c>
    </row>
    <row r="16" spans="1:11" ht="14.4" thickBot="1" x14ac:dyDescent="0.3">
      <c r="A16" s="17">
        <v>2</v>
      </c>
      <c r="B16" s="8" t="s">
        <v>5</v>
      </c>
      <c r="C16" s="12">
        <v>2.0083333333333333</v>
      </c>
      <c r="D16" s="12">
        <v>3.7034722222222225</v>
      </c>
      <c r="E16" s="13">
        <f>D16-C16</f>
        <v>1.6951388888888892</v>
      </c>
      <c r="F16" s="14">
        <f>(E16+E17)/2</f>
        <v>1.6930555555555553</v>
      </c>
      <c r="G16" s="14">
        <f>F16/2</f>
        <v>0.84652777777777766</v>
      </c>
      <c r="H16" s="15">
        <f>(DAY(G16)*24+HOUR(G16)+MINUTE(G16)/60+SECOND(G16)/3600)*PI()/180</f>
        <v>0.35459272636351458</v>
      </c>
      <c r="I16" s="15">
        <f>J6*SIN(H16)/A16</f>
        <v>577.42304796386918</v>
      </c>
      <c r="J16" s="18">
        <v>579.1</v>
      </c>
      <c r="K16" s="15">
        <f>ABS(J16-I16)/J16</f>
        <v>2.8957900813863621E-3</v>
      </c>
    </row>
    <row r="17" spans="1:11" ht="14.4" thickBot="1" x14ac:dyDescent="0.3">
      <c r="A17" s="7"/>
      <c r="B17" s="8" t="s">
        <v>6</v>
      </c>
      <c r="C17" s="12">
        <v>9.5104166666666661</v>
      </c>
      <c r="D17" s="12">
        <v>11.201388888888888</v>
      </c>
      <c r="E17" s="13">
        <f>D17-C17</f>
        <v>1.6909722222222214</v>
      </c>
      <c r="F17" s="4"/>
      <c r="G17" s="4"/>
      <c r="H17" s="5"/>
      <c r="I17" s="5"/>
      <c r="J17" s="5"/>
      <c r="K17" s="5"/>
    </row>
    <row r="18" spans="1:11" ht="14.4" thickBot="1" x14ac:dyDescent="0.3"/>
    <row r="19" spans="1:11" ht="14.4" thickBot="1" x14ac:dyDescent="0.3">
      <c r="A19" s="5" t="s">
        <v>17</v>
      </c>
    </row>
    <row r="20" spans="1:11" ht="14.4" thickBot="1" x14ac:dyDescent="0.3">
      <c r="A20" s="15">
        <f>(H16-H12)/(J16-J12)</f>
        <v>2.7703638920541126E-4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2023-04-23T01:51:04Z</dcterms:modified>
</cp:coreProperties>
</file>