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E:\Coding\Repos\fuck-UPE\大物实验\数据处理-main\"/>
    </mc:Choice>
  </mc:AlternateContent>
  <xr:revisionPtr revIDLastSave="0" documentId="13_ncr:1_{4FB3A101-8F5E-4E2C-B179-E306D15B6EF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F43" i="1"/>
  <c r="C53" i="1"/>
  <c r="C52" i="1"/>
  <c r="C51" i="1"/>
  <c r="C43" i="1"/>
  <c r="D43" i="1" s="1"/>
  <c r="B43" i="1"/>
  <c r="B45" i="1" s="1"/>
  <c r="K43" i="1"/>
  <c r="C34" i="1"/>
  <c r="D34" i="1" s="1"/>
  <c r="B34" i="1"/>
  <c r="K34" i="1"/>
  <c r="C29" i="1"/>
  <c r="D29" i="1" s="1"/>
  <c r="B29" i="1"/>
  <c r="K29" i="1"/>
  <c r="C24" i="1"/>
  <c r="D24" i="1" s="1"/>
  <c r="B24" i="1"/>
  <c r="K23" i="1"/>
  <c r="C19" i="1"/>
  <c r="D19" i="1" s="1"/>
  <c r="B19" i="1"/>
  <c r="K18" i="1"/>
  <c r="C13" i="1"/>
  <c r="D13" i="1" s="1"/>
  <c r="B13" i="1"/>
  <c r="K13" i="1"/>
  <c r="D51" i="1" l="1"/>
  <c r="B56" i="1" s="1"/>
  <c r="E43" i="1"/>
  <c r="G43" i="1" s="1"/>
  <c r="C45" i="1" s="1"/>
  <c r="E13" i="1"/>
  <c r="G13" i="1" s="1"/>
  <c r="B37" i="1"/>
  <c r="E29" i="1"/>
  <c r="G29" i="1" s="1"/>
  <c r="E34" i="1"/>
  <c r="G34" i="1" s="1"/>
  <c r="E24" i="1"/>
  <c r="G24" i="1" s="1"/>
  <c r="E19" i="1"/>
  <c r="G19" i="1" s="1"/>
  <c r="C37" i="1" l="1"/>
</calcChain>
</file>

<file path=xl/sharedStrings.xml><?xml version="1.0" encoding="utf-8"?>
<sst xmlns="http://schemas.openxmlformats.org/spreadsheetml/2006/main" count="97" uniqueCount="68">
  <si>
    <t>l1i/cm</t>
  </si>
  <si>
    <t>OUTPUT</t>
  </si>
  <si>
    <t>置信概率</t>
  </si>
  <si>
    <t>数据个数(数据不足15个则格子留空)</t>
  </si>
  <si>
    <t>置信系数t</t>
  </si>
  <si>
    <t>D平均</t>
  </si>
  <si>
    <t>标准偏差Sl1i</t>
  </si>
  <si>
    <t>μal1</t>
  </si>
  <si>
    <t>μbl1</t>
  </si>
  <si>
    <t>μl1</t>
  </si>
  <si>
    <t>D1/cm</t>
  </si>
  <si>
    <t>D1平均</t>
  </si>
  <si>
    <t>标准偏差SD1i</t>
  </si>
  <si>
    <t>SD1-</t>
  </si>
  <si>
    <t>μaD1</t>
  </si>
  <si>
    <t>μbD1</t>
  </si>
  <si>
    <t>μD1</t>
  </si>
  <si>
    <t>D2/cm</t>
  </si>
  <si>
    <t>D2平均</t>
  </si>
  <si>
    <t>标准偏差SD2i</t>
  </si>
  <si>
    <t>SD2-</t>
  </si>
  <si>
    <t>μaD2</t>
  </si>
  <si>
    <t>μbD2</t>
  </si>
  <si>
    <t>μD2</t>
  </si>
  <si>
    <t>H1/cm</t>
  </si>
  <si>
    <t>H1平均</t>
  </si>
  <si>
    <t>标准偏差SH1i</t>
  </si>
  <si>
    <t>SH1-</t>
  </si>
  <si>
    <t>μaH1</t>
  </si>
  <si>
    <t>μbH1</t>
  </si>
  <si>
    <t>μH1</t>
  </si>
  <si>
    <t>H2/cm</t>
  </si>
  <si>
    <t>H2平均</t>
  </si>
  <si>
    <t>标准偏差SH2i</t>
  </si>
  <si>
    <t>SH2-</t>
  </si>
  <si>
    <t>μaH2</t>
  </si>
  <si>
    <t>μbH2</t>
  </si>
  <si>
    <t>μH2</t>
  </si>
  <si>
    <t>体积V/cm3</t>
  </si>
  <si>
    <t>钢球体积</t>
  </si>
  <si>
    <t>次数</t>
  </si>
  <si>
    <t>Di/cm</t>
  </si>
  <si>
    <t>标准偏差SD</t>
  </si>
  <si>
    <t>SD-</t>
  </si>
  <si>
    <t>μaD</t>
  </si>
  <si>
    <t>μbD</t>
  </si>
  <si>
    <t>μD</t>
  </si>
  <si>
    <t>体积不确定度</t>
  </si>
  <si>
    <t>水的密度/g/cm3</t>
  </si>
  <si>
    <t>牛角扣重量m牛/g</t>
  </si>
  <si>
    <t>牛角扣密度ρ牛/g/cm3</t>
    <phoneticPr fontId="4" type="noConversion"/>
  </si>
  <si>
    <t>1.课本宽度</t>
    <phoneticPr fontId="4" type="noConversion"/>
  </si>
  <si>
    <t>2.半空心圆柱体体积</t>
    <phoneticPr fontId="4" type="noConversion"/>
  </si>
  <si>
    <t>4.牛角扣密度</t>
    <phoneticPr fontId="4" type="noConversion"/>
  </si>
  <si>
    <t>放入后视重/g</t>
    <phoneticPr fontId="4" type="noConversion"/>
  </si>
  <si>
    <t>放入前视重/g</t>
    <phoneticPr fontId="4" type="noConversion"/>
  </si>
  <si>
    <t>体积不确定度uV/cm3</t>
    <phoneticPr fontId="4" type="noConversion"/>
  </si>
  <si>
    <t>为方便复制将无关数据移到了旁边</t>
    <phoneticPr fontId="4" type="noConversion"/>
  </si>
  <si>
    <t>Sl1-</t>
    <phoneticPr fontId="4" type="noConversion"/>
  </si>
  <si>
    <t>3.钢球体积(不含零点修正)</t>
    <phoneticPr fontId="4" type="noConversion"/>
  </si>
  <si>
    <t>视重差△/g</t>
    <phoneticPr fontId="4" type="noConversion"/>
  </si>
  <si>
    <t>视重差△平均/g</t>
    <phoneticPr fontId="4" type="noConversion"/>
  </si>
  <si>
    <t>鉴于原表格格式过于逆天，不打算还原原表格了，那么阴间的格式也就你开的物理实验老师想的出来了</t>
    <phoneticPr fontId="4" type="noConversion"/>
  </si>
  <si>
    <t>蓝色格子：书上或ppt上给定的数据，一般不需要改</t>
  </si>
  <si>
    <t>黄色格子：自动输出数据</t>
  </si>
  <si>
    <t>Posted on https://github.com/Axolyz/fuck-university-physics-experiments.</t>
    <phoneticPr fontId="4" type="noConversion"/>
  </si>
  <si>
    <t>彼阳的晚意,初升的东曦</t>
    <phoneticPr fontId="4" type="noConversion"/>
  </si>
  <si>
    <t>红色格子：填入你的实验数据，如本身自带数据请更改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</si>
</sst>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1" applyNumberFormat="0" applyFont="0" applyFill="0" applyAlignment="0" applyProtection="0"/>
    <xf numFmtId="0" fontId="3" fillId="0" borderId="2" applyNumberFormat="0" applyFont="0" applyFill="0" applyAlignment="0" applyProtection="0"/>
  </cellStyleXfs>
  <cellXfs count="17">
    <xf numFmtId="0" fontId="0" fillId="0" borderId="0" xfId="0"/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1" fillId="0" borderId="2" xfId="2" applyFont="1" applyProtection="1">
      <protection locked="0"/>
    </xf>
    <xf numFmtId="0" fontId="0" fillId="0" borderId="2" xfId="2" applyFont="1" applyProtection="1">
      <protection locked="0"/>
    </xf>
    <xf numFmtId="0" fontId="0" fillId="2" borderId="2" xfId="2" applyFont="1" applyFill="1" applyProtection="1">
      <protection locked="0"/>
    </xf>
    <xf numFmtId="0" fontId="5" fillId="0" borderId="2" xfId="2" applyFont="1" applyProtection="1">
      <protection locked="0"/>
    </xf>
    <xf numFmtId="0" fontId="0" fillId="3" borderId="2" xfId="2" applyFont="1" applyFill="1" applyProtection="1">
      <protection locked="0"/>
    </xf>
    <xf numFmtId="0" fontId="2" fillId="3" borderId="2" xfId="2" applyFont="1" applyFill="1" applyProtection="1">
      <protection locked="0"/>
    </xf>
    <xf numFmtId="0" fontId="6" fillId="0" borderId="2" xfId="2" applyFont="1" applyProtection="1">
      <protection locked="0"/>
    </xf>
    <xf numFmtId="0" fontId="1" fillId="2" borderId="2" xfId="2" applyFont="1" applyFill="1" applyProtection="1">
      <protection locked="0"/>
    </xf>
    <xf numFmtId="0" fontId="7" fillId="0" borderId="0" xfId="0" applyFont="1" applyProtection="1">
      <protection locked="0"/>
    </xf>
    <xf numFmtId="0" fontId="0" fillId="4" borderId="2" xfId="2" applyFont="1" applyFill="1" applyProtection="1"/>
    <xf numFmtId="0" fontId="1" fillId="3" borderId="2" xfId="2" applyFont="1" applyFill="1" applyProtection="1"/>
    <xf numFmtId="0" fontId="2" fillId="3" borderId="2" xfId="2" applyFont="1" applyFill="1" applyProtection="1"/>
    <xf numFmtId="0" fontId="1" fillId="4" borderId="2" xfId="2" applyFont="1" applyFill="1" applyProtection="1"/>
  </cellXfs>
  <cellStyles count="3">
    <cellStyle name="Normal" xfId="0" builtinId="0"/>
    <cellStyle name="Style 1" xfId="2" xr:uid="{5A97496C-8D33-4886-A7F6-0B71F739940B}"/>
    <cellStyle name="Style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3"/>
  <sheetViews>
    <sheetView tabSelected="1" workbookViewId="0">
      <selection activeCell="D4" sqref="D4"/>
    </sheetView>
  </sheetViews>
  <sheetFormatPr defaultColWidth="34.77734375" defaultRowHeight="13.8" x14ac:dyDescent="0.25"/>
  <cols>
    <col min="1" max="1" width="15.5546875" style="2" customWidth="1"/>
    <col min="2" max="2" width="14.21875" style="2" customWidth="1"/>
    <col min="3" max="3" width="13" style="2" customWidth="1"/>
    <col min="4" max="4" width="14.109375" style="2" customWidth="1"/>
    <col min="5" max="5" width="14.44140625" style="2" customWidth="1"/>
    <col min="6" max="6" width="10.21875" style="2" customWidth="1"/>
    <col min="7" max="7" width="13.109375" style="2" bestFit="1" customWidth="1"/>
    <col min="8" max="8" width="17.88671875" style="2" customWidth="1"/>
    <col min="9" max="9" width="9.5546875" style="2" bestFit="1" customWidth="1"/>
    <col min="10" max="10" width="10.6640625" style="2" customWidth="1"/>
    <col min="11" max="11" width="10.21875" style="2" bestFit="1" customWidth="1"/>
    <col min="12" max="16384" width="34.77734375" style="2"/>
  </cols>
  <sheetData>
    <row r="1" spans="1:11" x14ac:dyDescent="0.25">
      <c r="A1" s="1" t="s">
        <v>66</v>
      </c>
      <c r="C1" s="2" t="s">
        <v>65</v>
      </c>
    </row>
    <row r="3" spans="1:11" x14ac:dyDescent="0.25">
      <c r="A3" s="1" t="s">
        <v>67</v>
      </c>
    </row>
    <row r="4" spans="1:11" x14ac:dyDescent="0.25">
      <c r="A4" s="2" t="s">
        <v>63</v>
      </c>
    </row>
    <row r="5" spans="1:11" x14ac:dyDescent="0.25">
      <c r="A5" s="2" t="s">
        <v>64</v>
      </c>
    </row>
    <row r="7" spans="1:11" x14ac:dyDescent="0.25">
      <c r="A7" s="1" t="s">
        <v>62</v>
      </c>
    </row>
    <row r="8" spans="1:11" x14ac:dyDescent="0.25">
      <c r="I8" s="1" t="s">
        <v>57</v>
      </c>
    </row>
    <row r="9" spans="1:11" ht="14.4" thickBot="1" x14ac:dyDescent="0.3">
      <c r="A9" s="3" t="s">
        <v>51</v>
      </c>
    </row>
    <row r="10" spans="1:11" ht="14.4" thickBot="1" x14ac:dyDescent="0.3">
      <c r="A10" s="4" t="s">
        <v>40</v>
      </c>
      <c r="B10" s="5">
        <v>1</v>
      </c>
      <c r="C10" s="5">
        <v>2</v>
      </c>
      <c r="D10" s="5">
        <v>3</v>
      </c>
      <c r="E10" s="5">
        <v>4</v>
      </c>
    </row>
    <row r="11" spans="1:11" ht="14.4" thickBot="1" x14ac:dyDescent="0.3">
      <c r="A11" s="5" t="s">
        <v>0</v>
      </c>
      <c r="B11" s="6">
        <v>18.39</v>
      </c>
      <c r="C11" s="6">
        <v>18.399999999999999</v>
      </c>
      <c r="D11" s="6">
        <v>18.39</v>
      </c>
      <c r="E11" s="6">
        <v>18.399999999999999</v>
      </c>
      <c r="F11" s="5"/>
      <c r="G11" s="5"/>
    </row>
    <row r="12" spans="1:11" ht="14.4" thickBot="1" x14ac:dyDescent="0.3">
      <c r="A12" s="5" t="s">
        <v>1</v>
      </c>
      <c r="B12" s="5" t="s">
        <v>5</v>
      </c>
      <c r="C12" s="4" t="s">
        <v>6</v>
      </c>
      <c r="D12" s="7" t="s">
        <v>58</v>
      </c>
      <c r="E12" s="4" t="s">
        <v>7</v>
      </c>
      <c r="F12" s="4" t="s">
        <v>8</v>
      </c>
      <c r="G12" s="4" t="s">
        <v>9</v>
      </c>
      <c r="I12" s="5" t="s">
        <v>2</v>
      </c>
      <c r="J12" s="5" t="s">
        <v>3</v>
      </c>
      <c r="K12" s="5" t="s">
        <v>4</v>
      </c>
    </row>
    <row r="13" spans="1:11" ht="14.4" thickBot="1" x14ac:dyDescent="0.3">
      <c r="A13" s="5"/>
      <c r="B13" s="13">
        <f>AVERAGE(B11:E11)</f>
        <v>18.395</v>
      </c>
      <c r="C13" s="13">
        <f>_xlfn.STDEV.S(B11:E11)</f>
        <v>5.7735026918951096E-3</v>
      </c>
      <c r="D13" s="13">
        <f>C13/SQRT(J13)</f>
        <v>2.8867513459475548E-3</v>
      </c>
      <c r="E13" s="13">
        <f>K13/SQRT(J13)*C13</f>
        <v>3.4641016151370657E-3</v>
      </c>
      <c r="F13" s="14">
        <f>0.01/SQRT(3)</f>
        <v>5.773502691896258E-3</v>
      </c>
      <c r="G13" s="13">
        <f>SQRT(E13^2+F13^2)</f>
        <v>6.7330032922410304E-3</v>
      </c>
      <c r="I13" s="8">
        <v>0.68300000000000005</v>
      </c>
      <c r="J13" s="8">
        <v>4</v>
      </c>
      <c r="K13" s="13">
        <f>IF(J13&lt;6,ROUND(TINV(1-I13,J13-1),2),1)</f>
        <v>1.2</v>
      </c>
    </row>
    <row r="15" spans="1:11" ht="14.4" thickBot="1" x14ac:dyDescent="0.3">
      <c r="A15" s="3" t="s">
        <v>52</v>
      </c>
    </row>
    <row r="16" spans="1:11" ht="14.4" thickBot="1" x14ac:dyDescent="0.3">
      <c r="A16" s="4" t="s">
        <v>40</v>
      </c>
      <c r="B16" s="5">
        <v>1</v>
      </c>
      <c r="C16" s="5">
        <v>2</v>
      </c>
      <c r="D16" s="5">
        <v>3</v>
      </c>
      <c r="E16" s="5">
        <v>4</v>
      </c>
    </row>
    <row r="17" spans="1:11" ht="14.4" thickBot="1" x14ac:dyDescent="0.3">
      <c r="A17" s="5" t="s">
        <v>10</v>
      </c>
      <c r="B17" s="6">
        <v>2.9980000000000002</v>
      </c>
      <c r="C17" s="6">
        <v>2.996</v>
      </c>
      <c r="D17" s="6">
        <v>3</v>
      </c>
      <c r="E17" s="6">
        <v>3.0019999999999998</v>
      </c>
      <c r="F17" s="5"/>
      <c r="G17" s="5"/>
      <c r="I17" s="5" t="s">
        <v>2</v>
      </c>
      <c r="J17" s="5" t="s">
        <v>3</v>
      </c>
      <c r="K17" s="5" t="s">
        <v>4</v>
      </c>
    </row>
    <row r="18" spans="1:11" ht="14.4" thickBot="1" x14ac:dyDescent="0.3">
      <c r="A18" s="5" t="s">
        <v>1</v>
      </c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I18" s="8">
        <v>0.68300000000000005</v>
      </c>
      <c r="J18" s="8">
        <v>4</v>
      </c>
      <c r="K18" s="13">
        <f>IF(J18&lt;6,ROUND(TINV(1-I18,J18-1),2),1)</f>
        <v>1.2</v>
      </c>
    </row>
    <row r="19" spans="1:11" ht="14.4" thickBot="1" x14ac:dyDescent="0.3">
      <c r="A19" s="5"/>
      <c r="B19" s="13">
        <f>AVERAGE(B17:E17)</f>
        <v>2.9989999999999997</v>
      </c>
      <c r="C19" s="13">
        <f>_xlfn.STDEV.S(B17:E17)</f>
        <v>2.5819888974714989E-3</v>
      </c>
      <c r="D19" s="13">
        <f>C19/SQRT(J18)</f>
        <v>1.2909944487357495E-3</v>
      </c>
      <c r="E19" s="13">
        <f>K18/SQRT(J18)*D19</f>
        <v>7.745966692414497E-4</v>
      </c>
      <c r="F19" s="9">
        <v>1.1000000000000001E-3</v>
      </c>
      <c r="G19" s="13">
        <f>SQRT(E19^2+F19^2)</f>
        <v>1.3453624047073517E-3</v>
      </c>
    </row>
    <row r="20" spans="1:11" ht="14.4" thickBot="1" x14ac:dyDescent="0.3"/>
    <row r="21" spans="1:11" ht="14.4" thickBot="1" x14ac:dyDescent="0.3">
      <c r="A21" s="4" t="s">
        <v>40</v>
      </c>
      <c r="B21" s="5">
        <v>1</v>
      </c>
      <c r="C21" s="5">
        <v>2</v>
      </c>
      <c r="D21" s="5">
        <v>3</v>
      </c>
      <c r="E21" s="5">
        <v>4</v>
      </c>
    </row>
    <row r="22" spans="1:11" ht="14.4" thickBot="1" x14ac:dyDescent="0.3">
      <c r="A22" s="5" t="s">
        <v>17</v>
      </c>
      <c r="B22" s="6">
        <v>1.804</v>
      </c>
      <c r="C22" s="6">
        <v>1.8080000000000001</v>
      </c>
      <c r="D22" s="6">
        <v>1.81</v>
      </c>
      <c r="E22" s="6">
        <v>1.8080000000000001</v>
      </c>
      <c r="F22" s="5"/>
      <c r="G22" s="5"/>
      <c r="I22" s="5" t="s">
        <v>2</v>
      </c>
      <c r="J22" s="5" t="s">
        <v>3</v>
      </c>
      <c r="K22" s="5" t="s">
        <v>4</v>
      </c>
    </row>
    <row r="23" spans="1:11" ht="14.4" thickBot="1" x14ac:dyDescent="0.3">
      <c r="A23" s="5" t="s">
        <v>1</v>
      </c>
      <c r="B23" s="4" t="s">
        <v>18</v>
      </c>
      <c r="C23" s="4" t="s">
        <v>19</v>
      </c>
      <c r="D23" s="4" t="s">
        <v>20</v>
      </c>
      <c r="E23" s="4" t="s">
        <v>21</v>
      </c>
      <c r="F23" s="4" t="s">
        <v>22</v>
      </c>
      <c r="G23" s="4" t="s">
        <v>23</v>
      </c>
      <c r="I23" s="8">
        <v>0.68300000000000005</v>
      </c>
      <c r="J23" s="8">
        <v>4</v>
      </c>
      <c r="K23" s="13">
        <f>IF(J23&lt;6,ROUND(TINV(1-I23,J23-1),2),1)</f>
        <v>1.2</v>
      </c>
    </row>
    <row r="24" spans="1:11" ht="14.4" thickBot="1" x14ac:dyDescent="0.3">
      <c r="A24" s="5"/>
      <c r="B24" s="13">
        <f>AVERAGE(B22:E22)</f>
        <v>1.8075000000000001</v>
      </c>
      <c r="C24" s="13">
        <f>_xlfn.STDEV.S(B22:E22)</f>
        <v>2.5166114784235857E-3</v>
      </c>
      <c r="D24" s="13">
        <f>C24/SQRT(J23)</f>
        <v>1.2583057392117928E-3</v>
      </c>
      <c r="E24" s="13">
        <f>K23/SQRT(J23)*C24</f>
        <v>1.5099668870541514E-3</v>
      </c>
      <c r="F24" s="9">
        <v>1.1000000000000001E-3</v>
      </c>
      <c r="G24" s="13">
        <f>SQRT(E24^2+F24^2)</f>
        <v>1.8681541692269416E-3</v>
      </c>
    </row>
    <row r="25" spans="1:11" ht="14.4" thickBot="1" x14ac:dyDescent="0.3"/>
    <row r="26" spans="1:11" ht="14.4" thickBot="1" x14ac:dyDescent="0.3">
      <c r="A26" s="4" t="s">
        <v>40</v>
      </c>
      <c r="B26" s="5">
        <v>1</v>
      </c>
      <c r="C26" s="5">
        <v>2</v>
      </c>
      <c r="D26" s="5">
        <v>3</v>
      </c>
      <c r="E26" s="5">
        <v>4</v>
      </c>
    </row>
    <row r="27" spans="1:11" ht="14.4" thickBot="1" x14ac:dyDescent="0.3">
      <c r="A27" s="5" t="s">
        <v>24</v>
      </c>
      <c r="B27" s="6">
        <v>3.016</v>
      </c>
      <c r="C27" s="6">
        <v>3.016</v>
      </c>
      <c r="D27" s="6">
        <v>3.016</v>
      </c>
      <c r="E27" s="6">
        <v>3.016</v>
      </c>
      <c r="F27" s="5"/>
      <c r="G27" s="5"/>
    </row>
    <row r="28" spans="1:11" ht="14.4" thickBot="1" x14ac:dyDescent="0.3">
      <c r="A28" s="5" t="s">
        <v>1</v>
      </c>
      <c r="B28" s="4" t="s">
        <v>25</v>
      </c>
      <c r="C28" s="4" t="s">
        <v>26</v>
      </c>
      <c r="D28" s="4" t="s">
        <v>27</v>
      </c>
      <c r="E28" s="4" t="s">
        <v>28</v>
      </c>
      <c r="F28" s="4" t="s">
        <v>29</v>
      </c>
      <c r="G28" s="4" t="s">
        <v>30</v>
      </c>
      <c r="I28" s="5" t="s">
        <v>2</v>
      </c>
      <c r="J28" s="5" t="s">
        <v>3</v>
      </c>
      <c r="K28" s="5" t="s">
        <v>4</v>
      </c>
    </row>
    <row r="29" spans="1:11" ht="14.4" thickBot="1" x14ac:dyDescent="0.3">
      <c r="A29" s="5"/>
      <c r="B29" s="13">
        <f>AVERAGE(B27:E27)</f>
        <v>3.016</v>
      </c>
      <c r="C29" s="13">
        <f>_xlfn.STDEV.S(B27:E27)</f>
        <v>0</v>
      </c>
      <c r="D29" s="13">
        <f>C29/SQRT(J29)</f>
        <v>0</v>
      </c>
      <c r="E29" s="13">
        <f>K29/SQRT(J29)*C29</f>
        <v>0</v>
      </c>
      <c r="F29" s="9">
        <v>1.1000000000000001E-3</v>
      </c>
      <c r="G29" s="13">
        <f>SQRT(E29^2+F29^2)</f>
        <v>1.1000000000000001E-3</v>
      </c>
      <c r="I29" s="8">
        <v>0.68300000000000005</v>
      </c>
      <c r="J29" s="8">
        <v>4</v>
      </c>
      <c r="K29" s="13">
        <f>IF(J29&lt;6,ROUND(TINV(1-I29,J29-1),2),1)</f>
        <v>1.2</v>
      </c>
    </row>
    <row r="30" spans="1:11" ht="14.4" thickBot="1" x14ac:dyDescent="0.3"/>
    <row r="31" spans="1:11" ht="14.4" thickBot="1" x14ac:dyDescent="0.3">
      <c r="A31" s="4" t="s">
        <v>40</v>
      </c>
      <c r="B31" s="5">
        <v>1</v>
      </c>
      <c r="C31" s="5">
        <v>2</v>
      </c>
      <c r="D31" s="5">
        <v>3</v>
      </c>
      <c r="E31" s="5">
        <v>4</v>
      </c>
    </row>
    <row r="32" spans="1:11" ht="14.4" thickBot="1" x14ac:dyDescent="0.3">
      <c r="A32" s="5" t="s">
        <v>31</v>
      </c>
      <c r="B32" s="6">
        <v>2.1259999999999999</v>
      </c>
      <c r="C32" s="6">
        <v>2.1240000000000001</v>
      </c>
      <c r="D32" s="6">
        <v>2.1259999999999999</v>
      </c>
      <c r="E32" s="6">
        <v>2.1259999999999999</v>
      </c>
      <c r="F32" s="5"/>
      <c r="G32" s="5"/>
    </row>
    <row r="33" spans="1:11" ht="14.4" thickBot="1" x14ac:dyDescent="0.3">
      <c r="A33" s="5" t="s">
        <v>1</v>
      </c>
      <c r="B33" s="4" t="s">
        <v>32</v>
      </c>
      <c r="C33" s="4" t="s">
        <v>33</v>
      </c>
      <c r="D33" s="4" t="s">
        <v>34</v>
      </c>
      <c r="E33" s="4" t="s">
        <v>35</v>
      </c>
      <c r="F33" s="4" t="s">
        <v>36</v>
      </c>
      <c r="G33" s="4" t="s">
        <v>37</v>
      </c>
      <c r="I33" s="5" t="s">
        <v>2</v>
      </c>
      <c r="J33" s="5" t="s">
        <v>3</v>
      </c>
      <c r="K33" s="5" t="s">
        <v>4</v>
      </c>
    </row>
    <row r="34" spans="1:11" ht="14.4" thickBot="1" x14ac:dyDescent="0.3">
      <c r="A34" s="5"/>
      <c r="B34" s="13">
        <f>AVERAGE(B32:E32)</f>
        <v>2.1254999999999997</v>
      </c>
      <c r="C34" s="13">
        <f>_xlfn.STDEV.S(B32:E32)</f>
        <v>9.9999999999988987E-4</v>
      </c>
      <c r="D34" s="13">
        <f>C34/SQRT(J34)</f>
        <v>4.9999999999994493E-4</v>
      </c>
      <c r="E34" s="13">
        <f>K34/SQRT(J34)*C34</f>
        <v>5.9999999999993392E-4</v>
      </c>
      <c r="F34" s="9">
        <v>1.1000000000000001E-3</v>
      </c>
      <c r="G34" s="13">
        <f>SQRT(E34^2+F34^2)</f>
        <v>1.2529964086141351E-3</v>
      </c>
      <c r="I34" s="8">
        <v>0.68300000000000005</v>
      </c>
      <c r="J34" s="8">
        <v>4</v>
      </c>
      <c r="K34" s="13">
        <f>IF(J34&lt;6,ROUND(TINV(1-I34,J34-1),2),1)</f>
        <v>1.2</v>
      </c>
    </row>
    <row r="35" spans="1:11" ht="14.4" thickBot="1" x14ac:dyDescent="0.3"/>
    <row r="36" spans="1:11" ht="14.4" thickBot="1" x14ac:dyDescent="0.3">
      <c r="A36" s="5" t="s">
        <v>1</v>
      </c>
      <c r="B36" s="4" t="s">
        <v>38</v>
      </c>
      <c r="C36" s="7" t="s">
        <v>56</v>
      </c>
    </row>
    <row r="37" spans="1:11" ht="14.4" thickBot="1" x14ac:dyDescent="0.3">
      <c r="A37" s="5"/>
      <c r="B37" s="13">
        <f>PI()*(B19^2*B29-B24^2*B34)/4</f>
        <v>15.850732126626539</v>
      </c>
      <c r="C37" s="13">
        <f>SQRT(4*(B19*B29*G19)^2+B19^4*G29^2+4*(B24*B34*G24)^2+B24^4*G34^2)</f>
        <v>3.0215890197804421E-2</v>
      </c>
    </row>
    <row r="39" spans="1:11" ht="14.4" thickBot="1" x14ac:dyDescent="0.3">
      <c r="A39" s="3" t="s">
        <v>59</v>
      </c>
    </row>
    <row r="40" spans="1:11" ht="14.4" thickBot="1" x14ac:dyDescent="0.3">
      <c r="A40" s="4" t="s">
        <v>40</v>
      </c>
      <c r="B40" s="5">
        <v>1</v>
      </c>
      <c r="C40" s="5">
        <v>2</v>
      </c>
      <c r="D40" s="5">
        <v>3</v>
      </c>
      <c r="E40" s="5">
        <v>4</v>
      </c>
      <c r="F40" s="5">
        <v>5</v>
      </c>
      <c r="G40" s="5">
        <v>6</v>
      </c>
    </row>
    <row r="41" spans="1:11" ht="14.4" thickBot="1" x14ac:dyDescent="0.3">
      <c r="A41" s="4" t="s">
        <v>41</v>
      </c>
      <c r="B41" s="6">
        <v>2.2214999999999998</v>
      </c>
      <c r="C41" s="6">
        <v>2.2212999999999998</v>
      </c>
      <c r="D41" s="6">
        <v>2.2214</v>
      </c>
      <c r="E41" s="6">
        <v>2.2216</v>
      </c>
      <c r="F41" s="6">
        <v>2.2214999999999998</v>
      </c>
      <c r="G41" s="6">
        <v>2.2214</v>
      </c>
    </row>
    <row r="42" spans="1:11" ht="14.4" thickBot="1" x14ac:dyDescent="0.3">
      <c r="A42" s="5" t="s">
        <v>1</v>
      </c>
      <c r="B42" s="5" t="s">
        <v>5</v>
      </c>
      <c r="C42" s="5" t="s">
        <v>42</v>
      </c>
      <c r="D42" s="4" t="s">
        <v>43</v>
      </c>
      <c r="E42" s="5" t="s">
        <v>44</v>
      </c>
      <c r="F42" s="5" t="s">
        <v>45</v>
      </c>
      <c r="G42" s="5" t="s">
        <v>46</v>
      </c>
      <c r="I42" s="5" t="s">
        <v>2</v>
      </c>
      <c r="J42" s="5" t="s">
        <v>3</v>
      </c>
      <c r="K42" s="5" t="s">
        <v>4</v>
      </c>
    </row>
    <row r="43" spans="1:11" ht="14.4" thickBot="1" x14ac:dyDescent="0.3">
      <c r="A43" s="5"/>
      <c r="B43" s="13">
        <f>AVERAGE(B41:G41)</f>
        <v>2.2214499999999995</v>
      </c>
      <c r="C43" s="13">
        <f>_xlfn.STDEV.S(B41:G41)</f>
        <v>1.0488088481702478E-4</v>
      </c>
      <c r="D43" s="13">
        <f>C43/SQRT(J43)</f>
        <v>4.2817441928887697E-5</v>
      </c>
      <c r="E43" s="13">
        <f>K43/SQRT(J43)*C43</f>
        <v>4.2817441928887697E-5</v>
      </c>
      <c r="F43" s="15">
        <f>0.0001/SQRT(3)</f>
        <v>5.7735026918962585E-5</v>
      </c>
      <c r="G43" s="13">
        <f>SQRT(E43^2+F43^2)</f>
        <v>7.1879528842828423E-5</v>
      </c>
      <c r="I43" s="8">
        <v>0.68300000000000005</v>
      </c>
      <c r="J43" s="8">
        <v>6</v>
      </c>
      <c r="K43" s="13">
        <f>IF(J43&lt;6,ROUND(TINV(1-I43,J43-1),2),1)</f>
        <v>1</v>
      </c>
    </row>
    <row r="44" spans="1:11" ht="14.4" thickBot="1" x14ac:dyDescent="0.3">
      <c r="A44" s="5" t="s">
        <v>1</v>
      </c>
      <c r="B44" s="4" t="s">
        <v>39</v>
      </c>
      <c r="C44" s="4" t="s">
        <v>47</v>
      </c>
    </row>
    <row r="45" spans="1:11" ht="14.4" thickBot="1" x14ac:dyDescent="0.3">
      <c r="A45" s="5"/>
      <c r="B45" s="13">
        <f>PI()*B43^3/6</f>
        <v>5.7399518632234781</v>
      </c>
      <c r="C45" s="16">
        <f>G43*PI()*B43^2/2</f>
        <v>5.5718341917533891E-4</v>
      </c>
    </row>
    <row r="47" spans="1:11" ht="14.4" thickBot="1" x14ac:dyDescent="0.3">
      <c r="A47" s="3" t="s">
        <v>53</v>
      </c>
    </row>
    <row r="48" spans="1:11" ht="14.4" thickBot="1" x14ac:dyDescent="0.3">
      <c r="A48" s="4" t="s">
        <v>48</v>
      </c>
    </row>
    <row r="49" spans="1:5" ht="14.4" thickBot="1" x14ac:dyDescent="0.3">
      <c r="A49" s="8">
        <v>0.997</v>
      </c>
    </row>
    <row r="50" spans="1:5" ht="14.4" thickBot="1" x14ac:dyDescent="0.3">
      <c r="A50" s="10" t="s">
        <v>55</v>
      </c>
      <c r="B50" s="7" t="s">
        <v>54</v>
      </c>
      <c r="C50" s="7" t="s">
        <v>60</v>
      </c>
      <c r="D50" s="10" t="s">
        <v>61</v>
      </c>
      <c r="E50" s="4" t="s">
        <v>49</v>
      </c>
    </row>
    <row r="51" spans="1:5" ht="14.4" thickBot="1" x14ac:dyDescent="0.3">
      <c r="A51" s="6">
        <v>212.6</v>
      </c>
      <c r="B51" s="6">
        <v>215.76</v>
      </c>
      <c r="C51" s="13">
        <f>B51-A51</f>
        <v>3.1599999999999966</v>
      </c>
      <c r="D51" s="13">
        <f>AVERAGE(C51:C53)</f>
        <v>3.1433333333333358</v>
      </c>
      <c r="E51" s="11">
        <v>3.8</v>
      </c>
    </row>
    <row r="52" spans="1:5" ht="14.4" thickBot="1" x14ac:dyDescent="0.3">
      <c r="A52" s="6">
        <v>225.13</v>
      </c>
      <c r="B52" s="6">
        <v>228.28</v>
      </c>
      <c r="C52" s="13">
        <f>B52-A52</f>
        <v>3.1500000000000057</v>
      </c>
      <c r="D52" s="5"/>
      <c r="E52" s="5"/>
    </row>
    <row r="53" spans="1:5" ht="14.4" thickBot="1" x14ac:dyDescent="0.3">
      <c r="A53" s="6">
        <v>215.01</v>
      </c>
      <c r="B53" s="6">
        <v>218.13</v>
      </c>
      <c r="C53" s="13">
        <f>B53-A53</f>
        <v>3.1200000000000045</v>
      </c>
      <c r="D53" s="5"/>
      <c r="E53" s="5"/>
    </row>
    <row r="54" spans="1:5" ht="14.4" thickBot="1" x14ac:dyDescent="0.3"/>
    <row r="55" spans="1:5" ht="14.4" thickBot="1" x14ac:dyDescent="0.3">
      <c r="A55" s="5" t="s">
        <v>1</v>
      </c>
      <c r="B55" s="7" t="s">
        <v>50</v>
      </c>
    </row>
    <row r="56" spans="1:5" ht="14.4" thickBot="1" x14ac:dyDescent="0.3">
      <c r="A56" s="5"/>
      <c r="B56" s="13">
        <f>E51*A49/D51</f>
        <v>1.2052810180275706</v>
      </c>
    </row>
    <row r="63" spans="1:5" x14ac:dyDescent="0.25">
      <c r="A63" s="12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</dc:creator>
  <cp:lastModifiedBy>Axolyz Li</cp:lastModifiedBy>
  <dcterms:created xsi:type="dcterms:W3CDTF">2015-06-06T10:19:00Z</dcterms:created>
  <dcterms:modified xsi:type="dcterms:W3CDTF">2024-03-29T14:17:38Z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