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Quique/Google Drive/AXON/Proyectos/Corredor Interoceanico/Actualizacion Factibilidad/Informacion de Apoyo/Datos/"/>
    </mc:Choice>
  </mc:AlternateContent>
  <bookViews>
    <workbookView xWindow="2380" yWindow="6660" windowWidth="27760" windowHeight="1628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B2" i="1"/>
  <c r="J2" i="1"/>
  <c r="I3" i="1"/>
  <c r="B3" i="1"/>
  <c r="J3" i="1"/>
  <c r="J4" i="1"/>
  <c r="J5" i="1"/>
  <c r="J6" i="1"/>
  <c r="J7" i="1"/>
  <c r="J8" i="1"/>
  <c r="K2" i="1"/>
  <c r="K3" i="1"/>
  <c r="K4" i="1"/>
  <c r="K5" i="1"/>
  <c r="K6" i="1"/>
  <c r="K7" i="1"/>
  <c r="K8" i="1"/>
  <c r="O3" i="1"/>
  <c r="N2" i="1"/>
  <c r="M2" i="1"/>
  <c r="O2" i="1"/>
  <c r="M4" i="1"/>
  <c r="O4" i="1"/>
  <c r="M5" i="1"/>
  <c r="O5" i="1"/>
  <c r="O6" i="1"/>
  <c r="O7" i="1"/>
  <c r="O8" i="1"/>
  <c r="P3" i="1"/>
  <c r="P4" i="1"/>
  <c r="P5" i="1"/>
  <c r="P6" i="1"/>
  <c r="P7" i="1"/>
  <c r="P8" i="1"/>
  <c r="P2" i="1"/>
  <c r="H3" i="1"/>
  <c r="H2" i="1"/>
  <c r="F3" i="1"/>
  <c r="F2" i="1"/>
  <c r="E3" i="1"/>
  <c r="E2" i="1"/>
  <c r="C3" i="1"/>
  <c r="C2" i="1"/>
  <c r="G2" i="1"/>
  <c r="G3" i="1"/>
  <c r="D2" i="1"/>
  <c r="D3" i="1"/>
  <c r="D5" i="1"/>
</calcChain>
</file>

<file path=xl/sharedStrings.xml><?xml version="1.0" encoding="utf-8"?>
<sst xmlns="http://schemas.openxmlformats.org/spreadsheetml/2006/main" count="21" uniqueCount="17">
  <si>
    <t>Rango - TEUS</t>
  </si>
  <si>
    <t>4,000 - 7,500</t>
  </si>
  <si>
    <t>7,500 - 10,500</t>
  </si>
  <si>
    <t>10,500 - 13,300</t>
  </si>
  <si>
    <t>13,300 - 15,500</t>
  </si>
  <si>
    <t>15,500 - 18,800</t>
  </si>
  <si>
    <t>Rango - TEUS2</t>
  </si>
  <si>
    <t>2012</t>
  </si>
  <si>
    <t>Dif15</t>
  </si>
  <si>
    <t>Dif17</t>
  </si>
  <si>
    <t>PorDif17</t>
  </si>
  <si>
    <t>PorDif15</t>
  </si>
  <si>
    <t>20152</t>
  </si>
  <si>
    <t>PorDif</t>
  </si>
  <si>
    <t>&lt; 4,000</t>
  </si>
  <si>
    <t>&gt; 19,100</t>
  </si>
  <si>
    <t>&gt; 13,300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</si>
</sst>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L7" sqref="L7"/>
    </sheetView>
  </sheetViews>
  <sheetFormatPr baseColWidth="10" defaultRowHeight="16" x14ac:dyDescent="0.2"/>
  <cols>
    <col min="1" max="1" width="13.6640625" bestFit="1" customWidth="1"/>
    <col min="3" max="10" width="10.33203125" customWidth="1"/>
    <col min="11" max="11" width="12.6640625" bestFit="1" customWidth="1"/>
    <col min="12" max="12" width="13.6640625" bestFit="1" customWidth="1"/>
  </cols>
  <sheetData>
    <row r="1" spans="1:17" s="1" customFormat="1" x14ac:dyDescent="0.2">
      <c r="A1" s="1" t="s">
        <v>0</v>
      </c>
      <c r="B1" s="1">
        <v>2008</v>
      </c>
      <c r="C1" s="1">
        <v>2009</v>
      </c>
      <c r="D1" s="1">
        <v>2010</v>
      </c>
      <c r="E1" s="1">
        <v>2011</v>
      </c>
      <c r="F1" s="1" t="s">
        <v>7</v>
      </c>
      <c r="G1" s="1">
        <v>2013</v>
      </c>
      <c r="H1" s="1">
        <v>2014</v>
      </c>
      <c r="I1" s="1">
        <v>2015</v>
      </c>
      <c r="J1" s="1" t="s">
        <v>8</v>
      </c>
      <c r="K1" s="1" t="s">
        <v>11</v>
      </c>
      <c r="L1" s="1" t="s">
        <v>6</v>
      </c>
      <c r="M1" s="1" t="s">
        <v>12</v>
      </c>
      <c r="N1" s="1">
        <v>2017</v>
      </c>
      <c r="O1" s="1" t="s">
        <v>9</v>
      </c>
      <c r="P1" s="1" t="s">
        <v>10</v>
      </c>
      <c r="Q1" s="1" t="s">
        <v>13</v>
      </c>
    </row>
    <row r="2" spans="1:17" x14ac:dyDescent="0.2">
      <c r="A2" t="s">
        <v>14</v>
      </c>
      <c r="B2">
        <f>341+848+714+569+739+333</f>
        <v>3544</v>
      </c>
      <c r="C2">
        <f>341+916+785+519+787+363</f>
        <v>3711</v>
      </c>
      <c r="D2">
        <f>2362+718+322</f>
        <v>3402</v>
      </c>
      <c r="E2">
        <f>267+818+734+594+730+334</f>
        <v>3477</v>
      </c>
      <c r="F2">
        <f>2318+681+317</f>
        <v>3316</v>
      </c>
      <c r="G2">
        <f>2249+665+259</f>
        <v>3173</v>
      </c>
      <c r="H2">
        <f>2240+658+268</f>
        <v>3166</v>
      </c>
      <c r="I2">
        <f>2280+688+280</f>
        <v>3248</v>
      </c>
      <c r="J2">
        <f t="shared" ref="J2:J8" si="0">I2-B2</f>
        <v>-296</v>
      </c>
      <c r="K2">
        <f>J2/SUM($J$2:$J$8)</f>
        <v>-0.50684931506849318</v>
      </c>
      <c r="L2" t="s">
        <v>14</v>
      </c>
      <c r="M2">
        <f>2280+688+280</f>
        <v>3248</v>
      </c>
      <c r="N2">
        <f>2314+728+281</f>
        <v>3323</v>
      </c>
      <c r="O2">
        <f t="shared" ref="O2:O8" si="1">N2-M2</f>
        <v>75</v>
      </c>
      <c r="P2">
        <f t="shared" ref="P2:P8" si="2">O2/SUM($O$2:$O$8)</f>
        <v>0.38265306122448978</v>
      </c>
      <c r="Q2">
        <v>0.12690302737619405</v>
      </c>
    </row>
    <row r="3" spans="1:17" x14ac:dyDescent="0.2">
      <c r="A3" t="s">
        <v>1</v>
      </c>
      <c r="B3">
        <f>540+381</f>
        <v>921</v>
      </c>
      <c r="C3">
        <f>654+431</f>
        <v>1085</v>
      </c>
      <c r="D3">
        <f>432+680</f>
        <v>1112</v>
      </c>
      <c r="E3">
        <f>715+465</f>
        <v>1180</v>
      </c>
      <c r="F3">
        <f>480+745</f>
        <v>1225</v>
      </c>
      <c r="G3">
        <f>765+489</f>
        <v>1254</v>
      </c>
      <c r="H3">
        <f>749+504</f>
        <v>1253</v>
      </c>
      <c r="I3">
        <f>754+516</f>
        <v>1270</v>
      </c>
      <c r="J3">
        <f t="shared" si="0"/>
        <v>349</v>
      </c>
      <c r="K3">
        <f t="shared" ref="K3:K8" si="3">J3/SUM($J$2:$J$8)</f>
        <v>0.5976027397260274</v>
      </c>
      <c r="L3" t="s">
        <v>1</v>
      </c>
      <c r="M3">
        <v>1270</v>
      </c>
      <c r="N3">
        <v>1274</v>
      </c>
      <c r="O3">
        <f t="shared" si="1"/>
        <v>4</v>
      </c>
      <c r="P3">
        <f t="shared" si="2"/>
        <v>2.0408163265306121E-2</v>
      </c>
      <c r="Q3">
        <v>1.7088286770170807E-2</v>
      </c>
    </row>
    <row r="4" spans="1:17" x14ac:dyDescent="0.2">
      <c r="A4" t="s">
        <v>2</v>
      </c>
      <c r="B4">
        <v>225</v>
      </c>
      <c r="C4">
        <v>263</v>
      </c>
      <c r="D4">
        <v>264</v>
      </c>
      <c r="E4">
        <v>291</v>
      </c>
      <c r="F4">
        <v>325</v>
      </c>
      <c r="G4">
        <v>375</v>
      </c>
      <c r="H4">
        <v>414</v>
      </c>
      <c r="I4">
        <v>479</v>
      </c>
      <c r="J4">
        <f t="shared" si="0"/>
        <v>254</v>
      </c>
      <c r="K4">
        <f t="shared" si="3"/>
        <v>0.43493150684931509</v>
      </c>
      <c r="L4" t="s">
        <v>2</v>
      </c>
      <c r="M4">
        <f>I4</f>
        <v>479</v>
      </c>
      <c r="N4">
        <v>511</v>
      </c>
      <c r="O4">
        <f t="shared" si="1"/>
        <v>32</v>
      </c>
      <c r="P4">
        <f t="shared" si="2"/>
        <v>0.16326530612244897</v>
      </c>
      <c r="Q4">
        <v>0.25200106860659865</v>
      </c>
    </row>
    <row r="5" spans="1:17" x14ac:dyDescent="0.2">
      <c r="A5" t="s">
        <v>3</v>
      </c>
      <c r="B5">
        <v>5</v>
      </c>
      <c r="C5">
        <v>20</v>
      </c>
      <c r="D5">
        <f>71-(D6+D7)</f>
        <v>37</v>
      </c>
      <c r="E5">
        <v>76</v>
      </c>
      <c r="F5">
        <v>115</v>
      </c>
      <c r="G5">
        <v>130</v>
      </c>
      <c r="H5">
        <v>163</v>
      </c>
      <c r="I5">
        <v>173</v>
      </c>
      <c r="J5">
        <f>I5-B5</f>
        <v>168</v>
      </c>
      <c r="K5">
        <f>J5/SUM($J$2:$J$8)</f>
        <v>0.28767123287671231</v>
      </c>
      <c r="L5" t="s">
        <v>3</v>
      </c>
      <c r="M5">
        <f>I5</f>
        <v>173</v>
      </c>
      <c r="N5">
        <v>194</v>
      </c>
      <c r="O5">
        <f t="shared" si="1"/>
        <v>21</v>
      </c>
      <c r="P5">
        <f t="shared" si="2"/>
        <v>0.10714285714285714</v>
      </c>
      <c r="Q5">
        <v>0.19369179604684059</v>
      </c>
    </row>
    <row r="6" spans="1:17" x14ac:dyDescent="0.2">
      <c r="A6" t="s">
        <v>4</v>
      </c>
      <c r="B6">
        <v>8</v>
      </c>
      <c r="C6">
        <v>18</v>
      </c>
      <c r="D6">
        <v>34</v>
      </c>
      <c r="E6">
        <v>42</v>
      </c>
      <c r="F6">
        <v>54</v>
      </c>
      <c r="G6">
        <v>59</v>
      </c>
      <c r="H6">
        <v>84</v>
      </c>
      <c r="I6">
        <v>91</v>
      </c>
      <c r="J6">
        <f t="shared" si="0"/>
        <v>83</v>
      </c>
      <c r="K6">
        <f t="shared" si="3"/>
        <v>0.14212328767123289</v>
      </c>
      <c r="L6" t="s">
        <v>16</v>
      </c>
      <c r="M6">
        <v>117</v>
      </c>
      <c r="N6">
        <v>181</v>
      </c>
      <c r="O6">
        <f t="shared" si="1"/>
        <v>64</v>
      </c>
      <c r="P6">
        <f t="shared" si="2"/>
        <v>0.32653061224489793</v>
      </c>
      <c r="Q6">
        <v>0.41031582120019588</v>
      </c>
    </row>
    <row r="7" spans="1:17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9</v>
      </c>
      <c r="H7">
        <v>10</v>
      </c>
      <c r="I7">
        <v>17</v>
      </c>
      <c r="J7">
        <f t="shared" si="0"/>
        <v>17</v>
      </c>
      <c r="K7">
        <f t="shared" si="3"/>
        <v>2.9109589041095889E-2</v>
      </c>
      <c r="L7">
        <v>0</v>
      </c>
      <c r="M7">
        <v>0</v>
      </c>
      <c r="N7">
        <v>0</v>
      </c>
      <c r="O7">
        <f t="shared" si="1"/>
        <v>0</v>
      </c>
      <c r="P7">
        <f t="shared" si="2"/>
        <v>0</v>
      </c>
      <c r="Q7">
        <v>0</v>
      </c>
    </row>
    <row r="8" spans="1:17" x14ac:dyDescent="0.2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9</v>
      </c>
      <c r="J8">
        <f t="shared" si="0"/>
        <v>9</v>
      </c>
      <c r="K8">
        <f t="shared" si="3"/>
        <v>1.5410958904109588E-2</v>
      </c>
      <c r="L8">
        <v>0</v>
      </c>
      <c r="M8">
        <v>0</v>
      </c>
      <c r="N8">
        <v>0</v>
      </c>
      <c r="O8">
        <f t="shared" si="1"/>
        <v>0</v>
      </c>
      <c r="P8">
        <f t="shared" si="2"/>
        <v>0</v>
      </c>
      <c r="Q8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2016-11-09T23:04:39Z</dcterms:created>
  <dcterms:modified xsi:type="dcterms:W3CDTF">2016-11-12T00:03:11Z</dcterms:modified>
</cp:coreProperties>
</file>