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ibres\"/>
    </mc:Choice>
  </mc:AlternateContent>
  <xr:revisionPtr revIDLastSave="0" documentId="13_ncr:1_{80C11813-2005-4E55-A539-E7670B86A855}" xr6:coauthVersionLast="47" xr6:coauthVersionMax="47" xr10:uidLastSave="{00000000-0000-0000-0000-000000000000}"/>
  <bookViews>
    <workbookView xWindow="-120" yWindow="-120" windowWidth="20640" windowHeight="11160" activeTab="1" xr2:uid="{50395C3B-E7DC-46B1-9770-4777D600DB96}"/>
  </bookViews>
  <sheets>
    <sheet name="Tema 1" sheetId="1" r:id="rId1"/>
    <sheet name="Tema 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7" i="2" l="1"/>
  <c r="K131" i="2"/>
  <c r="K133" i="2"/>
  <c r="D116" i="2"/>
  <c r="I137" i="2"/>
  <c r="K132" i="2"/>
  <c r="I115" i="2"/>
  <c r="J110" i="2"/>
  <c r="K110" i="2"/>
  <c r="I110" i="2"/>
  <c r="D81" i="2"/>
  <c r="D80" i="2"/>
  <c r="D85" i="2"/>
  <c r="D86" i="2" s="1"/>
  <c r="D87" i="2" s="1"/>
  <c r="F87" i="2" s="1"/>
  <c r="D75" i="2"/>
  <c r="D71" i="2"/>
  <c r="F71" i="2" s="1"/>
  <c r="D82" i="2" l="1"/>
  <c r="F82" i="2" s="1"/>
  <c r="D110" i="2"/>
  <c r="K134" i="2"/>
  <c r="D76" i="2"/>
  <c r="F76" i="2" s="1"/>
  <c r="F81" i="2"/>
  <c r="F80" i="2"/>
  <c r="E86" i="2"/>
  <c r="E70" i="2"/>
  <c r="B48" i="1"/>
  <c r="E75" i="2" l="1"/>
  <c r="F86" i="2"/>
  <c r="E85" i="2"/>
  <c r="F85" i="2" s="1"/>
  <c r="E69" i="2"/>
  <c r="F69" i="2" s="1"/>
  <c r="F70" i="2"/>
  <c r="B46" i="1"/>
  <c r="B47" i="1"/>
  <c r="B45" i="1"/>
  <c r="B44" i="1"/>
  <c r="B43" i="1"/>
  <c r="B49" i="1" s="1"/>
  <c r="G9" i="1"/>
  <c r="B12" i="1"/>
  <c r="F75" i="2" l="1"/>
  <c r="E74" i="2"/>
  <c r="F74" i="2" s="1"/>
  <c r="K137" i="2"/>
</calcChain>
</file>

<file path=xl/sharedStrings.xml><?xml version="1.0" encoding="utf-8"?>
<sst xmlns="http://schemas.openxmlformats.org/spreadsheetml/2006/main" count="156" uniqueCount="89">
  <si>
    <t>Abril</t>
  </si>
  <si>
    <t>RECPAM</t>
  </si>
  <si>
    <t>Caja</t>
  </si>
  <si>
    <t>Proveedores</t>
  </si>
  <si>
    <t>Coef</t>
  </si>
  <si>
    <t>Nombre: Mastrandrea Juan Emilio</t>
  </si>
  <si>
    <t>LU: 125318</t>
  </si>
  <si>
    <t>PN al 31/12/20</t>
  </si>
  <si>
    <t>Capital</t>
  </si>
  <si>
    <t>Ajuste Capital</t>
  </si>
  <si>
    <t>Prima Emision</t>
  </si>
  <si>
    <t>Res. Legal</t>
  </si>
  <si>
    <t>Res. No Asig</t>
  </si>
  <si>
    <t>Res. Ejercicio</t>
  </si>
  <si>
    <t xml:space="preserve">PN </t>
  </si>
  <si>
    <t>Febrero</t>
  </si>
  <si>
    <t>Detalle</t>
  </si>
  <si>
    <t>Debe</t>
  </si>
  <si>
    <t>Haber</t>
  </si>
  <si>
    <t>Accionistas</t>
  </si>
  <si>
    <t>a Capital</t>
  </si>
  <si>
    <t>a Prima de Emision</t>
  </si>
  <si>
    <t>Marzo</t>
  </si>
  <si>
    <t>Resultado del Ejercicio</t>
  </si>
  <si>
    <t>a Div. a pagar en ef</t>
  </si>
  <si>
    <t>a Res. Legal</t>
  </si>
  <si>
    <t>a Res. No Asig</t>
  </si>
  <si>
    <t>a Aj. Res. Ej. Ant</t>
  </si>
  <si>
    <t>Junio</t>
  </si>
  <si>
    <t>Octubre</t>
  </si>
  <si>
    <t>a Aportes Irrev</t>
  </si>
  <si>
    <t>PN al 31/12/21</t>
  </si>
  <si>
    <t>Aj. Capital</t>
  </si>
  <si>
    <t>Aportes Irrev</t>
  </si>
  <si>
    <t>Res. Ej</t>
  </si>
  <si>
    <t>PN</t>
  </si>
  <si>
    <t>PN al 01/08/2020</t>
  </si>
  <si>
    <t>Historico</t>
  </si>
  <si>
    <t>Homogeneo</t>
  </si>
  <si>
    <t>Camion</t>
  </si>
  <si>
    <t>AA Camion</t>
  </si>
  <si>
    <t>Cap</t>
  </si>
  <si>
    <t>Aj. Cap</t>
  </si>
  <si>
    <t>RNA</t>
  </si>
  <si>
    <t>Enero</t>
  </si>
  <si>
    <t>Utilitario</t>
  </si>
  <si>
    <t>a Caja</t>
  </si>
  <si>
    <t>1)</t>
  </si>
  <si>
    <t>Revaluacion Camion</t>
  </si>
  <si>
    <t>VR</t>
  </si>
  <si>
    <t>Revaluado</t>
  </si>
  <si>
    <t>Diferencias</t>
  </si>
  <si>
    <t>Revaluacion Utilitario</t>
  </si>
  <si>
    <t>AA Utilitario</t>
  </si>
  <si>
    <t>Cierre</t>
  </si>
  <si>
    <t>a Saldo x Rev</t>
  </si>
  <si>
    <t>Saldo x Rev</t>
  </si>
  <si>
    <t>a AA Camion</t>
  </si>
  <si>
    <t>Amortizacion Ejercicio</t>
  </si>
  <si>
    <t>a AA Utilitario</t>
  </si>
  <si>
    <t>Camion Revaluado</t>
  </si>
  <si>
    <t>a AA Camion Rev</t>
  </si>
  <si>
    <t>Utilitario Revaluado</t>
  </si>
  <si>
    <t>2)</t>
  </si>
  <si>
    <t>3)</t>
  </si>
  <si>
    <t>4)</t>
  </si>
  <si>
    <t>a RECPAM</t>
  </si>
  <si>
    <t>a AA Util. Rev</t>
  </si>
  <si>
    <t>a RxT</t>
  </si>
  <si>
    <t>RxT</t>
  </si>
  <si>
    <t>Inicio</t>
  </si>
  <si>
    <t>a Ajuste Capital</t>
  </si>
  <si>
    <t>5)</t>
  </si>
  <si>
    <t>Activo</t>
  </si>
  <si>
    <t>ESP</t>
  </si>
  <si>
    <t>Camion Rev</t>
  </si>
  <si>
    <t>AA Camion Rev</t>
  </si>
  <si>
    <t>Utilitario Rev</t>
  </si>
  <si>
    <t>AA Ut. Rev.</t>
  </si>
  <si>
    <t>Pasivo</t>
  </si>
  <si>
    <t>Ajuste Cap</t>
  </si>
  <si>
    <t>Pasivo + PN</t>
  </si>
  <si>
    <t>a Am. Ej</t>
  </si>
  <si>
    <t>En rojo resalto los errores</t>
  </si>
  <si>
    <t>Solución sugerida</t>
  </si>
  <si>
    <t>Saldo por revaluación?</t>
  </si>
  <si>
    <t>Sin determinación del resultado por diferencia patrimonial</t>
  </si>
  <si>
    <t>OK</t>
  </si>
  <si>
    <t>Errores múltiples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</si>
</sst>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1" applyFont="1"/>
    <xf numFmtId="164" fontId="2" fillId="0" borderId="0" xfId="1" applyFont="1"/>
    <xf numFmtId="0" fontId="0" fillId="0" borderId="0" xfId="0" applyBorder="1"/>
    <xf numFmtId="0" fontId="0" fillId="0" borderId="0" xfId="0" applyBorder="1" applyAlignment="1"/>
    <xf numFmtId="0" fontId="0" fillId="0" borderId="0" xfId="0" applyAlignment="1">
      <alignment horizontal="center"/>
    </xf>
    <xf numFmtId="0" fontId="3" fillId="0" borderId="0" xfId="0" applyFont="1"/>
    <xf numFmtId="164" fontId="3" fillId="0" borderId="0" xfId="1" applyFont="1"/>
    <xf numFmtId="164" fontId="4" fillId="0" borderId="0" xfId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23</xdr:row>
      <xdr:rowOff>180975</xdr:rowOff>
    </xdr:from>
    <xdr:to>
      <xdr:col>7</xdr:col>
      <xdr:colOff>124532</xdr:colOff>
      <xdr:row>39</xdr:row>
      <xdr:rowOff>67084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4682060-126B-4464-B443-4C6B8F618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4562475"/>
          <a:ext cx="5068007" cy="29341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4</xdr:row>
      <xdr:rowOff>171450</xdr:rowOff>
    </xdr:from>
    <xdr:to>
      <xdr:col>16</xdr:col>
      <xdr:colOff>239762</xdr:colOff>
      <xdr:row>27</xdr:row>
      <xdr:rowOff>114904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0DC4333-E26D-4410-8182-7E78649476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933450"/>
          <a:ext cx="11726912" cy="432495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13</xdr:col>
      <xdr:colOff>439501</xdr:colOff>
      <xdr:row>50</xdr:row>
      <xdr:rowOff>76769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9560EA3-908D-4FFB-84C1-EE358FC6A4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524500"/>
          <a:ext cx="9678751" cy="40772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BC95F-123A-4AFE-ABD8-5B1119C84AAB}">
  <dimension ref="A1:H53"/>
  <sheetViews>
    <sheetView workbookViewId="0">
      <selection activeCell="A20" sqref="A20:A22"/>
    </sheetView>
  </sheetViews>
  <sheetFormatPr baseColWidth="10" defaultRowHeight="15" x14ac:dyDescent="0.25"/>
  <cols>
    <col min="2" max="2" width="15.140625" style="1" customWidth="1"/>
    <col min="5" max="5" width="4.42578125" customWidth="1"/>
  </cols>
  <sheetData>
    <row r="1" spans="1:8" x14ac:dyDescent="0.25">
      <c r="A1" t="s">
        <v>5</v>
      </c>
    </row>
    <row r="2" spans="1:8" x14ac:dyDescent="0.25">
      <c r="A2" t="s">
        <v>6</v>
      </c>
    </row>
    <row r="5" spans="1:8" x14ac:dyDescent="0.25">
      <c r="A5" s="5" t="s">
        <v>7</v>
      </c>
      <c r="B5" s="5"/>
      <c r="E5" t="s">
        <v>16</v>
      </c>
      <c r="G5" t="s">
        <v>17</v>
      </c>
      <c r="H5" t="s">
        <v>18</v>
      </c>
    </row>
    <row r="6" spans="1:8" x14ac:dyDescent="0.25">
      <c r="A6" t="s">
        <v>8</v>
      </c>
      <c r="B6" s="1">
        <v>500000</v>
      </c>
      <c r="D6" t="s">
        <v>15</v>
      </c>
      <c r="E6" t="s">
        <v>19</v>
      </c>
      <c r="G6">
        <v>138300</v>
      </c>
    </row>
    <row r="7" spans="1:8" x14ac:dyDescent="0.25">
      <c r="A7" t="s">
        <v>9</v>
      </c>
      <c r="B7" s="1">
        <v>136000</v>
      </c>
      <c r="F7" t="s">
        <v>20</v>
      </c>
      <c r="H7">
        <v>100000</v>
      </c>
    </row>
    <row r="8" spans="1:8" x14ac:dyDescent="0.25">
      <c r="A8" t="s">
        <v>10</v>
      </c>
      <c r="B8" s="1">
        <v>62000</v>
      </c>
      <c r="F8" t="s">
        <v>21</v>
      </c>
      <c r="H8">
        <v>38300</v>
      </c>
    </row>
    <row r="9" spans="1:8" x14ac:dyDescent="0.25">
      <c r="A9" t="s">
        <v>11</v>
      </c>
      <c r="B9" s="1">
        <v>123000</v>
      </c>
      <c r="D9" t="s">
        <v>22</v>
      </c>
      <c r="E9" t="s">
        <v>23</v>
      </c>
      <c r="G9">
        <f>+SUM(H10:H12)</f>
        <v>110000</v>
      </c>
    </row>
    <row r="10" spans="1:8" x14ac:dyDescent="0.25">
      <c r="A10" t="s">
        <v>12</v>
      </c>
      <c r="B10" s="1">
        <v>-48000</v>
      </c>
      <c r="F10" t="s">
        <v>24</v>
      </c>
      <c r="H10">
        <v>50000</v>
      </c>
    </row>
    <row r="11" spans="1:8" x14ac:dyDescent="0.25">
      <c r="A11" t="s">
        <v>13</v>
      </c>
      <c r="B11" s="1">
        <v>110000</v>
      </c>
      <c r="F11" t="s">
        <v>25</v>
      </c>
      <c r="H11">
        <v>5500</v>
      </c>
    </row>
    <row r="12" spans="1:8" x14ac:dyDescent="0.25">
      <c r="A12" t="s">
        <v>14</v>
      </c>
      <c r="B12" s="2">
        <f>+SUM(B6:B11)</f>
        <v>883000</v>
      </c>
      <c r="F12" t="s">
        <v>26</v>
      </c>
      <c r="H12">
        <v>54500</v>
      </c>
    </row>
    <row r="13" spans="1:8" x14ac:dyDescent="0.25">
      <c r="D13" t="s">
        <v>0</v>
      </c>
      <c r="E13" t="s">
        <v>12</v>
      </c>
      <c r="G13">
        <v>4500</v>
      </c>
    </row>
    <row r="14" spans="1:8" x14ac:dyDescent="0.25">
      <c r="F14" t="s">
        <v>27</v>
      </c>
      <c r="H14">
        <v>4500</v>
      </c>
    </row>
    <row r="15" spans="1:8" x14ac:dyDescent="0.25">
      <c r="D15" t="s">
        <v>28</v>
      </c>
      <c r="E15" t="s">
        <v>3</v>
      </c>
      <c r="G15">
        <v>50000</v>
      </c>
    </row>
    <row r="16" spans="1:8" x14ac:dyDescent="0.25">
      <c r="F16" t="s">
        <v>20</v>
      </c>
      <c r="H16">
        <v>50000</v>
      </c>
    </row>
    <row r="17" spans="1:8" x14ac:dyDescent="0.25">
      <c r="D17" t="s">
        <v>29</v>
      </c>
      <c r="E17" t="s">
        <v>2</v>
      </c>
      <c r="G17">
        <v>80000</v>
      </c>
    </row>
    <row r="18" spans="1:8" x14ac:dyDescent="0.25">
      <c r="F18" t="s">
        <v>30</v>
      </c>
      <c r="H18">
        <v>80000</v>
      </c>
    </row>
    <row r="20" spans="1:8" x14ac:dyDescent="0.25">
      <c r="A20" s="6" t="s">
        <v>83</v>
      </c>
    </row>
    <row r="21" spans="1:8" x14ac:dyDescent="0.25">
      <c r="A21" s="6"/>
    </row>
    <row r="22" spans="1:8" x14ac:dyDescent="0.25">
      <c r="A22" s="6" t="s">
        <v>84</v>
      </c>
    </row>
    <row r="42" spans="1:2" x14ac:dyDescent="0.25">
      <c r="A42" s="5" t="s">
        <v>31</v>
      </c>
      <c r="B42" s="5"/>
    </row>
    <row r="43" spans="1:2" x14ac:dyDescent="0.25">
      <c r="A43" t="s">
        <v>8</v>
      </c>
      <c r="B43" s="1">
        <f>500000+SUMIF($F$6:$F$18,"a Capital",$H$6:$H$18)</f>
        <v>650000</v>
      </c>
    </row>
    <row r="44" spans="1:2" x14ac:dyDescent="0.25">
      <c r="A44" t="s">
        <v>32</v>
      </c>
      <c r="B44" s="7">
        <f>(636000*1.35+100000*1.28+50000*1.15)-650000</f>
        <v>394100</v>
      </c>
    </row>
    <row r="45" spans="1:2" x14ac:dyDescent="0.25">
      <c r="A45" t="s">
        <v>10</v>
      </c>
      <c r="B45" s="1">
        <f>62000*1.35+38300*1.28</f>
        <v>132724</v>
      </c>
    </row>
    <row r="46" spans="1:2" x14ac:dyDescent="0.25">
      <c r="A46" t="s">
        <v>33</v>
      </c>
      <c r="B46" s="7">
        <f>80000*1.08</f>
        <v>86400</v>
      </c>
    </row>
    <row r="47" spans="1:2" x14ac:dyDescent="0.25">
      <c r="A47" t="s">
        <v>11</v>
      </c>
      <c r="B47" s="1">
        <f>123000*1.35+5500*1.35</f>
        <v>173475</v>
      </c>
    </row>
    <row r="48" spans="1:2" x14ac:dyDescent="0.25">
      <c r="A48" t="s">
        <v>12</v>
      </c>
      <c r="B48" s="7">
        <f>+(-48000*1.35)-4500*1.22+110000*1.35-55500*1.24</f>
        <v>9390</v>
      </c>
    </row>
    <row r="49" spans="1:4" x14ac:dyDescent="0.25">
      <c r="A49" t="s">
        <v>34</v>
      </c>
      <c r="B49" s="8">
        <f>+B50-SUM(B43:B48)</f>
        <v>77200</v>
      </c>
      <c r="D49" s="6" t="s">
        <v>85</v>
      </c>
    </row>
    <row r="50" spans="1:4" x14ac:dyDescent="0.25">
      <c r="A50" t="s">
        <v>35</v>
      </c>
      <c r="B50" s="1">
        <v>1523289</v>
      </c>
    </row>
    <row r="53" spans="1:4" x14ac:dyDescent="0.25">
      <c r="A53" s="6" t="s">
        <v>86</v>
      </c>
    </row>
  </sheetData>
  <mergeCells count="2">
    <mergeCell ref="A5:B5"/>
    <mergeCell ref="A42:B4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D337A-FC40-4CA9-8391-5E413FD8A404}">
  <dimension ref="A1:K137"/>
  <sheetViews>
    <sheetView tabSelected="1" topLeftCell="A46" workbookViewId="0">
      <selection activeCell="A55" sqref="A55:XFD60"/>
    </sheetView>
  </sheetViews>
  <sheetFormatPr baseColWidth="10" defaultRowHeight="15" x14ac:dyDescent="0.25"/>
  <cols>
    <col min="2" max="2" width="4.140625" customWidth="1"/>
    <col min="3" max="3" width="13.140625" customWidth="1"/>
    <col min="7" max="7" width="7" customWidth="1"/>
  </cols>
  <sheetData>
    <row r="1" spans="1:1" x14ac:dyDescent="0.25">
      <c r="A1" t="s">
        <v>5</v>
      </c>
    </row>
    <row r="2" spans="1:1" x14ac:dyDescent="0.25">
      <c r="A2" t="s">
        <v>6</v>
      </c>
    </row>
    <row r="4" spans="1:1" x14ac:dyDescent="0.25">
      <c r="A4" s="6" t="s">
        <v>84</v>
      </c>
    </row>
    <row r="53" spans="1:5" x14ac:dyDescent="0.25">
      <c r="A53" s="6" t="s">
        <v>88</v>
      </c>
    </row>
    <row r="56" spans="1:5" x14ac:dyDescent="0.25">
      <c r="C56" t="s">
        <v>36</v>
      </c>
    </row>
    <row r="57" spans="1:5" x14ac:dyDescent="0.25">
      <c r="D57" t="s">
        <v>37</v>
      </c>
      <c r="E57" t="s">
        <v>38</v>
      </c>
    </row>
    <row r="58" spans="1:5" x14ac:dyDescent="0.25">
      <c r="C58" t="s">
        <v>2</v>
      </c>
      <c r="D58">
        <v>120000</v>
      </c>
      <c r="E58">
        <v>120000</v>
      </c>
    </row>
    <row r="59" spans="1:5" x14ac:dyDescent="0.25">
      <c r="C59" t="s">
        <v>39</v>
      </c>
      <c r="D59">
        <v>100000</v>
      </c>
      <c r="E59">
        <v>150000</v>
      </c>
    </row>
    <row r="60" spans="1:5" x14ac:dyDescent="0.25">
      <c r="C60" t="s">
        <v>40</v>
      </c>
      <c r="D60">
        <v>-40000</v>
      </c>
      <c r="E60">
        <v>-60000</v>
      </c>
    </row>
    <row r="61" spans="1:5" x14ac:dyDescent="0.25">
      <c r="C61" t="s">
        <v>41</v>
      </c>
      <c r="D61">
        <v>-150000</v>
      </c>
      <c r="E61">
        <v>-150000</v>
      </c>
    </row>
    <row r="62" spans="1:5" x14ac:dyDescent="0.25">
      <c r="C62" t="s">
        <v>42</v>
      </c>
      <c r="D62">
        <v>0</v>
      </c>
      <c r="E62">
        <v>-75000</v>
      </c>
    </row>
    <row r="63" spans="1:5" x14ac:dyDescent="0.25">
      <c r="C63" t="s">
        <v>43</v>
      </c>
      <c r="D63">
        <v>-30000</v>
      </c>
      <c r="E63">
        <v>15000</v>
      </c>
    </row>
    <row r="67" spans="1:7" x14ac:dyDescent="0.25">
      <c r="A67" t="s">
        <v>47</v>
      </c>
    </row>
    <row r="68" spans="1:7" x14ac:dyDescent="0.25">
      <c r="C68" t="s">
        <v>48</v>
      </c>
      <c r="D68" t="s">
        <v>37</v>
      </c>
      <c r="E68" t="s">
        <v>50</v>
      </c>
      <c r="F68" t="s">
        <v>51</v>
      </c>
    </row>
    <row r="69" spans="1:7" x14ac:dyDescent="0.25">
      <c r="C69" t="s">
        <v>39</v>
      </c>
      <c r="D69">
        <v>100000</v>
      </c>
      <c r="E69">
        <f>+E71-E70</f>
        <v>800000</v>
      </c>
      <c r="F69">
        <f>+E69-D69</f>
        <v>700000</v>
      </c>
    </row>
    <row r="70" spans="1:7" x14ac:dyDescent="0.25">
      <c r="C70" t="s">
        <v>40</v>
      </c>
      <c r="D70">
        <v>-60000</v>
      </c>
      <c r="E70">
        <f>+ROUND((D70/D71)*E71,2)</f>
        <v>-480000</v>
      </c>
      <c r="F70">
        <f t="shared" ref="F70:F71" si="0">+E70-D70</f>
        <v>-420000</v>
      </c>
    </row>
    <row r="71" spans="1:7" x14ac:dyDescent="0.25">
      <c r="C71" t="s">
        <v>49</v>
      </c>
      <c r="D71">
        <f>+SUM(D69:D70)</f>
        <v>40000</v>
      </c>
      <c r="E71">
        <v>320000</v>
      </c>
      <c r="F71">
        <f t="shared" si="0"/>
        <v>280000</v>
      </c>
      <c r="G71" s="6" t="s">
        <v>87</v>
      </c>
    </row>
    <row r="73" spans="1:7" x14ac:dyDescent="0.25">
      <c r="C73" t="s">
        <v>52</v>
      </c>
      <c r="D73" t="s">
        <v>37</v>
      </c>
      <c r="E73" t="s">
        <v>50</v>
      </c>
      <c r="F73" t="s">
        <v>51</v>
      </c>
    </row>
    <row r="74" spans="1:7" x14ac:dyDescent="0.25">
      <c r="C74" t="s">
        <v>45</v>
      </c>
      <c r="D74">
        <v>80000</v>
      </c>
      <c r="E74">
        <f>+E76-E75</f>
        <v>137500</v>
      </c>
      <c r="F74">
        <f>+E74-D74</f>
        <v>57500</v>
      </c>
    </row>
    <row r="75" spans="1:7" x14ac:dyDescent="0.25">
      <c r="C75" t="s">
        <v>53</v>
      </c>
      <c r="D75">
        <f>-D74/5</f>
        <v>-16000</v>
      </c>
      <c r="E75">
        <f>+ROUND((D75/D76)*E76,2)</f>
        <v>-27500</v>
      </c>
      <c r="F75">
        <f t="shared" ref="F75:F76" si="1">+E75-D75</f>
        <v>-11500</v>
      </c>
    </row>
    <row r="76" spans="1:7" x14ac:dyDescent="0.25">
      <c r="C76" t="s">
        <v>49</v>
      </c>
      <c r="D76">
        <f>+SUM(D74:D75)</f>
        <v>64000</v>
      </c>
      <c r="E76">
        <v>110000</v>
      </c>
      <c r="F76">
        <f t="shared" si="1"/>
        <v>46000</v>
      </c>
      <c r="G76" s="6" t="s">
        <v>87</v>
      </c>
    </row>
    <row r="78" spans="1:7" x14ac:dyDescent="0.25">
      <c r="A78" t="s">
        <v>63</v>
      </c>
    </row>
    <row r="79" spans="1:7" x14ac:dyDescent="0.25">
      <c r="C79" t="s">
        <v>48</v>
      </c>
      <c r="D79" t="s">
        <v>38</v>
      </c>
      <c r="E79" t="s">
        <v>50</v>
      </c>
      <c r="F79" t="s">
        <v>51</v>
      </c>
    </row>
    <row r="80" spans="1:7" x14ac:dyDescent="0.25">
      <c r="C80" t="s">
        <v>39</v>
      </c>
      <c r="D80">
        <f>150000*2</f>
        <v>300000</v>
      </c>
      <c r="E80">
        <v>800000</v>
      </c>
      <c r="F80">
        <f>+E80-D80</f>
        <v>500000</v>
      </c>
    </row>
    <row r="81" spans="1:6" x14ac:dyDescent="0.25">
      <c r="C81" t="s">
        <v>40</v>
      </c>
      <c r="D81">
        <f>-60000*2-20000*2</f>
        <v>-160000</v>
      </c>
      <c r="E81">
        <v>-480000</v>
      </c>
      <c r="F81">
        <f t="shared" ref="F81:F82" si="2">+E81-D81</f>
        <v>-320000</v>
      </c>
    </row>
    <row r="82" spans="1:6" x14ac:dyDescent="0.25">
      <c r="C82" t="s">
        <v>49</v>
      </c>
      <c r="D82">
        <f>+SUM(D80:D81)</f>
        <v>140000</v>
      </c>
      <c r="E82">
        <v>320000</v>
      </c>
      <c r="F82">
        <f t="shared" si="2"/>
        <v>180000</v>
      </c>
    </row>
    <row r="84" spans="1:6" x14ac:dyDescent="0.25">
      <c r="C84" t="s">
        <v>52</v>
      </c>
      <c r="D84" t="s">
        <v>38</v>
      </c>
      <c r="E84" t="s">
        <v>50</v>
      </c>
      <c r="F84" t="s">
        <v>51</v>
      </c>
    </row>
    <row r="85" spans="1:6" x14ac:dyDescent="0.25">
      <c r="C85" t="s">
        <v>45</v>
      </c>
      <c r="D85">
        <f>80000*1.6</f>
        <v>128000</v>
      </c>
      <c r="E85">
        <f>+E87-E86</f>
        <v>137500</v>
      </c>
      <c r="F85">
        <f>+E85-D85</f>
        <v>9500</v>
      </c>
    </row>
    <row r="86" spans="1:6" x14ac:dyDescent="0.25">
      <c r="C86" t="s">
        <v>53</v>
      </c>
      <c r="D86">
        <f>-D85/5</f>
        <v>-25600</v>
      </c>
      <c r="E86">
        <f>+ROUND((D86/D87)*E87,2)</f>
        <v>-27500</v>
      </c>
      <c r="F86">
        <f t="shared" ref="F86:F87" si="3">+E86-D86</f>
        <v>-1900</v>
      </c>
    </row>
    <row r="87" spans="1:6" x14ac:dyDescent="0.25">
      <c r="C87" t="s">
        <v>49</v>
      </c>
      <c r="D87">
        <f>+SUM(D85:D86)</f>
        <v>102400</v>
      </c>
      <c r="E87">
        <v>110000</v>
      </c>
      <c r="F87">
        <f t="shared" si="3"/>
        <v>7600</v>
      </c>
    </row>
    <row r="95" spans="1:6" x14ac:dyDescent="0.25">
      <c r="A95" t="s">
        <v>64</v>
      </c>
    </row>
    <row r="96" spans="1:6" x14ac:dyDescent="0.25">
      <c r="B96" t="s">
        <v>16</v>
      </c>
      <c r="D96" t="s">
        <v>17</v>
      </c>
      <c r="E96" t="s">
        <v>18</v>
      </c>
    </row>
    <row r="97" spans="1:11" x14ac:dyDescent="0.25">
      <c r="A97" t="s">
        <v>44</v>
      </c>
      <c r="B97" t="s">
        <v>45</v>
      </c>
      <c r="D97">
        <v>80000</v>
      </c>
    </row>
    <row r="98" spans="1:11" x14ac:dyDescent="0.25">
      <c r="C98" t="s">
        <v>46</v>
      </c>
      <c r="E98">
        <v>80000</v>
      </c>
    </row>
    <row r="99" spans="1:11" x14ac:dyDescent="0.25">
      <c r="A99" t="s">
        <v>54</v>
      </c>
      <c r="B99" t="s">
        <v>58</v>
      </c>
      <c r="D99">
        <v>36000</v>
      </c>
    </row>
    <row r="100" spans="1:11" x14ac:dyDescent="0.25">
      <c r="C100" t="s">
        <v>57</v>
      </c>
      <c r="E100">
        <v>20000</v>
      </c>
    </row>
    <row r="101" spans="1:11" x14ac:dyDescent="0.25">
      <c r="C101" t="s">
        <v>59</v>
      </c>
      <c r="E101">
        <v>16000</v>
      </c>
    </row>
    <row r="102" spans="1:11" x14ac:dyDescent="0.25">
      <c r="B102" t="s">
        <v>60</v>
      </c>
      <c r="D102">
        <v>700000</v>
      </c>
      <c r="H102" s="4"/>
      <c r="I102" s="4"/>
    </row>
    <row r="103" spans="1:11" x14ac:dyDescent="0.25">
      <c r="C103" t="s">
        <v>55</v>
      </c>
      <c r="E103">
        <v>700000</v>
      </c>
      <c r="H103" s="3"/>
      <c r="I103" s="3"/>
    </row>
    <row r="104" spans="1:11" x14ac:dyDescent="0.25">
      <c r="B104" t="s">
        <v>56</v>
      </c>
      <c r="D104">
        <v>420000</v>
      </c>
      <c r="H104" s="3"/>
      <c r="I104" s="3"/>
    </row>
    <row r="105" spans="1:11" x14ac:dyDescent="0.25">
      <c r="C105" t="s">
        <v>61</v>
      </c>
      <c r="E105">
        <v>420000</v>
      </c>
      <c r="H105" s="3"/>
      <c r="I105" s="3"/>
    </row>
    <row r="106" spans="1:11" x14ac:dyDescent="0.25">
      <c r="B106" t="s">
        <v>62</v>
      </c>
      <c r="D106">
        <v>57500</v>
      </c>
      <c r="H106" s="3"/>
      <c r="I106" s="3"/>
    </row>
    <row r="107" spans="1:11" x14ac:dyDescent="0.25">
      <c r="C107" t="s">
        <v>55</v>
      </c>
      <c r="E107">
        <v>57500</v>
      </c>
      <c r="H107" t="s">
        <v>1</v>
      </c>
      <c r="I107" t="s">
        <v>70</v>
      </c>
      <c r="J107" t="s">
        <v>44</v>
      </c>
      <c r="K107" t="s">
        <v>54</v>
      </c>
    </row>
    <row r="108" spans="1:11" x14ac:dyDescent="0.25">
      <c r="B108" t="s">
        <v>56</v>
      </c>
      <c r="D108">
        <v>11500</v>
      </c>
      <c r="H108" t="s">
        <v>2</v>
      </c>
      <c r="I108">
        <v>120000</v>
      </c>
      <c r="J108">
        <v>40000</v>
      </c>
      <c r="K108">
        <v>40000</v>
      </c>
    </row>
    <row r="109" spans="1:11" x14ac:dyDescent="0.25">
      <c r="C109" t="s">
        <v>67</v>
      </c>
      <c r="E109">
        <v>11500</v>
      </c>
      <c r="H109" t="s">
        <v>4</v>
      </c>
      <c r="I109">
        <v>0.4</v>
      </c>
      <c r="J109">
        <v>1.6</v>
      </c>
      <c r="K109">
        <v>0</v>
      </c>
    </row>
    <row r="110" spans="1:11" x14ac:dyDescent="0.25">
      <c r="A110" t="s">
        <v>65</v>
      </c>
      <c r="B110" t="s">
        <v>1</v>
      </c>
      <c r="D110">
        <f>+SUM(I110:K110)</f>
        <v>112000</v>
      </c>
      <c r="H110" t="s">
        <v>1</v>
      </c>
      <c r="I110">
        <f>+I108*I109</f>
        <v>48000</v>
      </c>
      <c r="J110">
        <f t="shared" ref="J110:K110" si="4">+J108*J109</f>
        <v>64000</v>
      </c>
      <c r="K110">
        <f t="shared" si="4"/>
        <v>0</v>
      </c>
    </row>
    <row r="111" spans="1:11" x14ac:dyDescent="0.25">
      <c r="C111" t="s">
        <v>26</v>
      </c>
      <c r="E111">
        <v>112000</v>
      </c>
    </row>
    <row r="112" spans="1:11" x14ac:dyDescent="0.25">
      <c r="B112" t="s">
        <v>1</v>
      </c>
      <c r="D112">
        <v>300000</v>
      </c>
    </row>
    <row r="113" spans="1:10" x14ac:dyDescent="0.25">
      <c r="C113" t="s">
        <v>71</v>
      </c>
      <c r="E113">
        <v>300000</v>
      </c>
    </row>
    <row r="114" spans="1:10" x14ac:dyDescent="0.25">
      <c r="B114" t="s">
        <v>39</v>
      </c>
      <c r="D114">
        <v>200000</v>
      </c>
      <c r="H114" t="s">
        <v>8</v>
      </c>
      <c r="I114">
        <v>150000</v>
      </c>
    </row>
    <row r="115" spans="1:10" x14ac:dyDescent="0.25">
      <c r="C115" t="s">
        <v>68</v>
      </c>
      <c r="E115">
        <v>200000</v>
      </c>
      <c r="H115" t="s">
        <v>42</v>
      </c>
      <c r="I115">
        <f>+I114*2</f>
        <v>300000</v>
      </c>
    </row>
    <row r="116" spans="1:10" x14ac:dyDescent="0.25">
      <c r="B116" t="s">
        <v>45</v>
      </c>
      <c r="D116">
        <f>128000-80000</f>
        <v>48000</v>
      </c>
    </row>
    <row r="117" spans="1:10" x14ac:dyDescent="0.25">
      <c r="C117" t="s">
        <v>68</v>
      </c>
      <c r="E117">
        <v>48000</v>
      </c>
    </row>
    <row r="118" spans="1:10" x14ac:dyDescent="0.25">
      <c r="B118" t="s">
        <v>69</v>
      </c>
      <c r="D118">
        <v>100000</v>
      </c>
    </row>
    <row r="119" spans="1:10" x14ac:dyDescent="0.25">
      <c r="C119" t="s">
        <v>57</v>
      </c>
      <c r="E119">
        <v>100000</v>
      </c>
    </row>
    <row r="120" spans="1:10" x14ac:dyDescent="0.25">
      <c r="B120" t="s">
        <v>69</v>
      </c>
      <c r="D120">
        <v>9600</v>
      </c>
    </row>
    <row r="121" spans="1:10" x14ac:dyDescent="0.25">
      <c r="C121" t="s">
        <v>59</v>
      </c>
      <c r="E121">
        <v>9600</v>
      </c>
    </row>
    <row r="126" spans="1:10" x14ac:dyDescent="0.25">
      <c r="A126" t="s">
        <v>72</v>
      </c>
      <c r="B126" t="s">
        <v>69</v>
      </c>
      <c r="D126">
        <v>248000</v>
      </c>
      <c r="H126" t="s">
        <v>74</v>
      </c>
    </row>
    <row r="127" spans="1:10" x14ac:dyDescent="0.25">
      <c r="B127" t="s">
        <v>13</v>
      </c>
      <c r="D127">
        <f>+SUM(E128:E130)-D126</f>
        <v>309600</v>
      </c>
      <c r="H127" t="s">
        <v>73</v>
      </c>
      <c r="J127" t="s">
        <v>79</v>
      </c>
    </row>
    <row r="128" spans="1:10" x14ac:dyDescent="0.25">
      <c r="C128" t="s">
        <v>66</v>
      </c>
      <c r="E128">
        <v>412000</v>
      </c>
      <c r="H128" t="s">
        <v>2</v>
      </c>
      <c r="I128">
        <v>40000</v>
      </c>
    </row>
    <row r="129" spans="3:11" x14ac:dyDescent="0.25">
      <c r="C129" t="s">
        <v>68</v>
      </c>
      <c r="E129">
        <v>109600</v>
      </c>
      <c r="H129" t="s">
        <v>39</v>
      </c>
      <c r="I129">
        <v>300000</v>
      </c>
      <c r="J129" t="s">
        <v>35</v>
      </c>
    </row>
    <row r="130" spans="3:11" x14ac:dyDescent="0.25">
      <c r="C130" t="s">
        <v>82</v>
      </c>
      <c r="E130">
        <v>36000</v>
      </c>
      <c r="H130" t="s">
        <v>40</v>
      </c>
      <c r="I130">
        <v>-160000</v>
      </c>
      <c r="J130" t="s">
        <v>8</v>
      </c>
      <c r="K130">
        <v>150000</v>
      </c>
    </row>
    <row r="131" spans="3:11" x14ac:dyDescent="0.25">
      <c r="H131" t="s">
        <v>75</v>
      </c>
      <c r="I131">
        <v>700000</v>
      </c>
      <c r="J131" t="s">
        <v>80</v>
      </c>
      <c r="K131">
        <f>300000+75000*2-150000</f>
        <v>300000</v>
      </c>
    </row>
    <row r="132" spans="3:11" x14ac:dyDescent="0.25">
      <c r="H132" t="s">
        <v>76</v>
      </c>
      <c r="I132">
        <v>-420000</v>
      </c>
      <c r="J132" t="s">
        <v>56</v>
      </c>
      <c r="K132">
        <f>+E103+E107-D104-D108</f>
        <v>326000</v>
      </c>
    </row>
    <row r="133" spans="3:11" x14ac:dyDescent="0.25">
      <c r="H133" t="s">
        <v>45</v>
      </c>
      <c r="I133">
        <v>128000</v>
      </c>
      <c r="J133" t="s">
        <v>12</v>
      </c>
      <c r="K133">
        <f>+E111-15000*2</f>
        <v>82000</v>
      </c>
    </row>
    <row r="134" spans="3:11" x14ac:dyDescent="0.25">
      <c r="H134" t="s">
        <v>53</v>
      </c>
      <c r="I134">
        <v>-25600</v>
      </c>
      <c r="J134" t="s">
        <v>34</v>
      </c>
      <c r="K134">
        <f>+I137-SUM(K130:K133)</f>
        <v>-249600</v>
      </c>
    </row>
    <row r="135" spans="3:11" x14ac:dyDescent="0.25">
      <c r="H135" t="s">
        <v>77</v>
      </c>
      <c r="I135">
        <v>57500</v>
      </c>
    </row>
    <row r="136" spans="3:11" x14ac:dyDescent="0.25">
      <c r="H136" t="s">
        <v>78</v>
      </c>
      <c r="I136">
        <v>-11500</v>
      </c>
    </row>
    <row r="137" spans="3:11" x14ac:dyDescent="0.25">
      <c r="H137" t="s">
        <v>73</v>
      </c>
      <c r="I137">
        <f>+SUM(I128:I136)</f>
        <v>608400</v>
      </c>
      <c r="J137" t="s">
        <v>81</v>
      </c>
      <c r="K137">
        <f>+SUM(K130:K134)</f>
        <v>608400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Tema 1</vt:lpstr>
      <vt:lpstr>Tema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Emilio Mastrandrea</dc:creator>
  <cp:lastModifiedBy>sdort</cp:lastModifiedBy>
  <dcterms:created xsi:type="dcterms:W3CDTF">2021-09-06T21:00:24Z</dcterms:created>
  <dcterms:modified xsi:type="dcterms:W3CDTF">2021-09-07T13:30:41Z</dcterms:modified>
</cp:coreProperties>
</file>