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 Ayala\Downloads\Excel School Work\"/>
    </mc:Choice>
  </mc:AlternateContent>
  <xr:revisionPtr revIDLastSave="0" documentId="13_ncr:1_{5B0177E9-16E4-4C77-8FA8-9FB2C57CA573}" xr6:coauthVersionLast="47" xr6:coauthVersionMax="47" xr10:uidLastSave="{00000000-0000-0000-0000-000000000000}"/>
  <bookViews>
    <workbookView xWindow="16605" yWindow="-16320" windowWidth="29040" windowHeight="15720" xr2:uid="{00000000-000D-0000-FFFF-FFFF00000000}"/>
  </bookViews>
  <sheets>
    <sheet name="Credit Score Functions &amp; IF" sheetId="35" r:id="rId1"/>
    <sheet name="Grades NESTED IF" sheetId="45" r:id="rId2"/>
    <sheet name="COUNTIF AVGIF" sheetId="36" r:id="rId3"/>
    <sheet name="COUNTIFS AVGIFS" sheetId="37" r:id="rId4"/>
    <sheet name="Grades VLOOKUP" sheetId="38" r:id="rId5"/>
    <sheet name="Grades HLOOKUP" sheetId="39" r:id="rId6"/>
    <sheet name="Grades XLOOKUP" sheetId="46" r:id="rId7"/>
    <sheet name="INDEX-MATCH-SMALL" sheetId="40" r:id="rId8"/>
    <sheet name="Precision Values" sheetId="41" r:id="rId9"/>
    <sheet name="Vehicles" sheetId="47" r:id="rId10"/>
    <sheet name="PivotTable" sheetId="48" r:id="rId11"/>
  </sheets>
  <externalReferences>
    <externalReference r:id="rId12"/>
  </externalReferences>
  <definedNames>
    <definedName name="_xlcn.WorksheetConnection_VehiclesPivotTableA1H721" hidden="1">Vehicles!$A$1:$H$72</definedName>
    <definedName name="BuildDate" hidden="1">4202</definedName>
    <definedName name="BuildNo" hidden="1">83</definedName>
    <definedName name="vehiclesData">Vehicles!$A$1:$H$72</definedName>
    <definedName name="Vers" hidden="1">" 3.2.10."</definedName>
    <definedName name="VersionMajor" hidden="1">3</definedName>
    <definedName name="VersionMinor" hidden="1">2</definedName>
    <definedName name="VersionPatch" hidden="1">10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/>
  <pivotCaches>
    <pivotCache cacheId="2" r:id="rId1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Vehicles PivotTable!$A$1:$H$7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41" l="1"/>
  <c r="E13" i="41"/>
  <c r="F13" i="41"/>
  <c r="G13" i="41"/>
  <c r="C13" i="41"/>
  <c r="D12" i="41"/>
  <c r="E12" i="41"/>
  <c r="F12" i="41"/>
  <c r="G12" i="41"/>
  <c r="C12" i="41"/>
  <c r="D11" i="41"/>
  <c r="E11" i="41"/>
  <c r="F11" i="41"/>
  <c r="G11" i="41"/>
  <c r="C11" i="41"/>
  <c r="D10" i="41"/>
  <c r="E10" i="41"/>
  <c r="F10" i="41"/>
  <c r="G10" i="41"/>
  <c r="C10" i="41"/>
  <c r="D19" i="41"/>
  <c r="E19" i="41"/>
  <c r="F19" i="41"/>
  <c r="G19" i="41"/>
  <c r="C19" i="41"/>
  <c r="D18" i="41"/>
  <c r="E18" i="41"/>
  <c r="F18" i="41"/>
  <c r="G18" i="41"/>
  <c r="C18" i="41"/>
  <c r="D17" i="41"/>
  <c r="E17" i="41"/>
  <c r="F17" i="41"/>
  <c r="G17" i="41"/>
  <c r="C17" i="41"/>
  <c r="D16" i="41"/>
  <c r="E16" i="41"/>
  <c r="F16" i="41"/>
  <c r="G16" i="41"/>
  <c r="C16" i="41"/>
  <c r="G15" i="41"/>
  <c r="D15" i="41"/>
  <c r="E15" i="41"/>
  <c r="F15" i="41"/>
  <c r="C15" i="41"/>
  <c r="C14" i="41"/>
  <c r="E14" i="41"/>
  <c r="F14" i="41"/>
  <c r="G14" i="41"/>
  <c r="D14" i="41"/>
  <c r="H15" i="41"/>
  <c r="H16" i="41"/>
  <c r="H17" i="41"/>
  <c r="H18" i="41"/>
  <c r="H19" i="41"/>
  <c r="H14" i="41"/>
  <c r="H6" i="40" l="1"/>
  <c r="G6" i="40"/>
  <c r="F18" i="40"/>
  <c r="I6" i="40"/>
  <c r="I7" i="40" s="1"/>
  <c r="F15" i="40"/>
  <c r="F12" i="40"/>
  <c r="D5" i="39"/>
  <c r="D6" i="39"/>
  <c r="D7" i="39"/>
  <c r="D8" i="39"/>
  <c r="D9" i="39"/>
  <c r="D10" i="39"/>
  <c r="D11" i="39"/>
  <c r="D12" i="39"/>
  <c r="D13" i="39"/>
  <c r="D14" i="39"/>
  <c r="D15" i="39"/>
  <c r="D16" i="39"/>
  <c r="D17" i="39"/>
  <c r="D18" i="39"/>
  <c r="D19" i="39"/>
  <c r="D20" i="39"/>
  <c r="D21" i="39"/>
  <c r="D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4" i="39"/>
  <c r="D2" i="39"/>
  <c r="D3" i="39"/>
  <c r="C3" i="39"/>
  <c r="I10" i="40"/>
  <c r="I9" i="40"/>
  <c r="I8" i="40"/>
  <c r="H10" i="40"/>
  <c r="H9" i="40"/>
  <c r="H8" i="40"/>
  <c r="H7" i="40"/>
  <c r="G7" i="40"/>
  <c r="G8" i="40"/>
  <c r="G9" i="40"/>
  <c r="G10" i="40"/>
  <c r="F10" i="40"/>
  <c r="F9" i="40"/>
  <c r="F8" i="40"/>
  <c r="F7" i="40"/>
  <c r="F6" i="40"/>
  <c r="D3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" i="46"/>
  <c r="C3" i="46"/>
  <c r="C2" i="46"/>
  <c r="C2" i="39"/>
  <c r="C7" i="38"/>
  <c r="D7" i="38" s="1"/>
  <c r="C37" i="37"/>
  <c r="C36" i="37"/>
  <c r="C35" i="37"/>
  <c r="E37" i="36"/>
  <c r="C38" i="36"/>
  <c r="C37" i="36"/>
  <c r="C36" i="36"/>
  <c r="C35" i="36"/>
  <c r="E35" i="36"/>
  <c r="C34" i="36"/>
  <c r="C2" i="38"/>
  <c r="D2" i="38" s="1"/>
  <c r="E39" i="35"/>
  <c r="D40" i="35"/>
  <c r="C40" i="35"/>
  <c r="D39" i="35"/>
  <c r="D38" i="35"/>
  <c r="D37" i="35"/>
  <c r="D36" i="35"/>
  <c r="D35" i="35"/>
  <c r="C35" i="35"/>
  <c r="C36" i="35"/>
  <c r="C37" i="35"/>
  <c r="C38" i="35"/>
  <c r="C39" i="35"/>
  <c r="D34" i="35"/>
  <c r="C34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11" i="35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D3" i="38"/>
  <c r="D4" i="38"/>
  <c r="D5" i="38"/>
  <c r="D6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C3" i="38"/>
  <c r="C4" i="38"/>
  <c r="C5" i="38"/>
  <c r="C6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" i="45"/>
  <c r="F37" i="35"/>
  <c r="F39" i="35"/>
  <c r="D36" i="36"/>
  <c r="F38" i="35"/>
  <c r="D34" i="36"/>
  <c r="D37" i="36"/>
  <c r="H13" i="41"/>
  <c r="F36" i="35"/>
  <c r="D37" i="37"/>
  <c r="H10" i="41"/>
  <c r="F9" i="35"/>
  <c r="H11" i="41"/>
  <c r="H12" i="41"/>
  <c r="G9" i="35"/>
  <c r="D36" i="37"/>
  <c r="F19" i="40"/>
  <c r="D38" i="36"/>
  <c r="F16" i="40"/>
  <c r="F35" i="35"/>
  <c r="F13" i="40"/>
  <c r="F34" i="35"/>
  <c r="D35" i="37"/>
  <c r="D35" i="36"/>
  <c r="F37" i="36"/>
  <c r="F40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0" authorId="0" shapeId="0" xr:uid="{DC584635-F7A5-41B2-B128-889890058CDB}">
      <text>
        <r>
          <rPr>
            <sz val="9"/>
            <color indexed="81"/>
            <rFont val="Tahoma"/>
            <family val="2"/>
          </rPr>
          <t xml:space="preserve">If Credit Score &gt;= 650 Approve; Otherwise Reject
</t>
        </r>
      </text>
    </comment>
    <comment ref="F10" authorId="0" shapeId="0" xr:uid="{ED761D18-0FB4-4C0D-AEEE-6E66BBB29241}">
      <text>
        <r>
          <rPr>
            <sz val="9"/>
            <color indexed="81"/>
            <rFont val="Tahoma"/>
            <family val="2"/>
          </rPr>
          <t xml:space="preserve">If (Credit Score &gt;= 650) And Credit Utilization &lt;= 50%, Approve; Otherwise Reject
</t>
        </r>
      </text>
    </comment>
    <comment ref="G10" authorId="0" shapeId="0" xr:uid="{9DA0389F-A80A-4985-9522-3557A104E1F4}">
      <text>
        <r>
          <rPr>
            <sz val="9"/>
            <color indexed="81"/>
            <rFont val="Tahoma"/>
            <family val="2"/>
          </rPr>
          <t xml:space="preserve">If (Credit Score &gt;= 650) And Credit Utilization &lt;= 50%, Approve; Otherwise Reject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35" authorId="0" shapeId="0" xr:uid="{6CDFA58C-9104-464D-A46D-0EEBC7EC264E}">
      <text>
        <r>
          <rPr>
            <sz val="9"/>
            <color indexed="81"/>
            <rFont val="Tahoma"/>
            <family val="2"/>
          </rPr>
          <t>The ampersand (&amp;) merges the comparison operator and the value in cell C6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80AA8-D213-4149-9D5F-B365117BC5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3C39FE-29F8-421F-88DD-AE0A9D22D103}" name="WorksheetConnection_Vehicles PivotTable!$A$1:$H$7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PivotTableA1H721"/>
        </x15:connection>
      </ext>
    </extLst>
  </connection>
</connections>
</file>

<file path=xl/sharedStrings.xml><?xml version="1.0" encoding="utf-8"?>
<sst xmlns="http://schemas.openxmlformats.org/spreadsheetml/2006/main" count="418" uniqueCount="100">
  <si>
    <t>Decision</t>
  </si>
  <si>
    <t>Credit Score</t>
  </si>
  <si>
    <t>Credit Approval Decisions</t>
  </si>
  <si>
    <t>Approve</t>
  </si>
  <si>
    <t>Reject</t>
  </si>
  <si>
    <t>Credit Utilization</t>
  </si>
  <si>
    <t>Min</t>
  </si>
  <si>
    <t>Max</t>
  </si>
  <si>
    <t>Sum</t>
  </si>
  <si>
    <t>Average</t>
  </si>
  <si>
    <t>Model Parameters</t>
  </si>
  <si>
    <t>Model Outputs</t>
  </si>
  <si>
    <t>Data</t>
  </si>
  <si>
    <t>Count of Missing Values</t>
  </si>
  <si>
    <t>Count of Numerical Values</t>
  </si>
  <si>
    <t>Count of Numbers and Text</t>
  </si>
  <si>
    <t>Formulas Entered in Column C</t>
  </si>
  <si>
    <t>Record Id</t>
  </si>
  <si>
    <t>Credit Score Threshold</t>
  </si>
  <si>
    <t>Credit Utilization Threshold</t>
  </si>
  <si>
    <t>Credit Score Criterion</t>
  </si>
  <si>
    <t>Decision Criterion</t>
  </si>
  <si>
    <t>Number of Records Matching Decision</t>
  </si>
  <si>
    <t>Averege Credit Score for People Over Credit Score Threshold</t>
  </si>
  <si>
    <t>Number of Records Equal To Credit Score Threshold</t>
  </si>
  <si>
    <t>Number of Records Greater Than Credit Score Threshold</t>
  </si>
  <si>
    <t>Averege Credit Score for People Matching Decision Criterion</t>
  </si>
  <si>
    <t>Credit Ulitlization Criterion</t>
  </si>
  <si>
    <t>Number of Records Greater Than Credit Score Threshold and Less Than Utilization Threshold</t>
  </si>
  <si>
    <t>Number of Records Greater Than Credit Score Threshold and Match Decision Criterion</t>
  </si>
  <si>
    <t>Averege Credit Score for People Above Utilzation Threshold and Match Decision</t>
  </si>
  <si>
    <t>Letter Grade</t>
  </si>
  <si>
    <t>GPA Points</t>
  </si>
  <si>
    <t>F</t>
  </si>
  <si>
    <t>C</t>
  </si>
  <si>
    <t>C+</t>
  </si>
  <si>
    <t>B-</t>
  </si>
  <si>
    <t>B</t>
  </si>
  <si>
    <t>B+</t>
  </si>
  <si>
    <t>A-</t>
  </si>
  <si>
    <t>A</t>
  </si>
  <si>
    <t>Student</t>
  </si>
  <si>
    <t>Course Average</t>
  </si>
  <si>
    <t>Cutoff</t>
  </si>
  <si>
    <t>HLOOKUP Table</t>
  </si>
  <si>
    <t>Printer</t>
  </si>
  <si>
    <t>Capacity (Pages Per Day)</t>
  </si>
  <si>
    <t>Cost Per Page</t>
  </si>
  <si>
    <t>Ranked Cost Per Page</t>
  </si>
  <si>
    <t>Incremental Capacity</t>
  </si>
  <si>
    <t>Cumulative Capacity</t>
  </si>
  <si>
    <t>Printer Number</t>
  </si>
  <si>
    <t>Printer Capacity</t>
  </si>
  <si>
    <t>Changing Precision of Values</t>
  </si>
  <si>
    <t>Sample Values</t>
  </si>
  <si>
    <t>Round to 0 Digits</t>
  </si>
  <si>
    <t>Round to 1 Digit</t>
  </si>
  <si>
    <t>Round to 2 Digits</t>
  </si>
  <si>
    <t>Round Down to 0 Digits</t>
  </si>
  <si>
    <t>Round Down to 1 Digit</t>
  </si>
  <si>
    <t>Round Down to 2 Digits</t>
  </si>
  <si>
    <t>Round Up to 0 Digits</t>
  </si>
  <si>
    <t>Round Up to 1 Digit</t>
  </si>
  <si>
    <t>Round Up to 2 Digits</t>
  </si>
  <si>
    <t>Integer</t>
  </si>
  <si>
    <t>Column C Formulas</t>
  </si>
  <si>
    <t>Decision (IF)</t>
  </si>
  <si>
    <t>Decision (IF AND)</t>
  </si>
  <si>
    <t>Decision (IF OR)</t>
  </si>
  <si>
    <t>Author</t>
  </si>
  <si>
    <t>Date</t>
  </si>
  <si>
    <t>Grading Table</t>
  </si>
  <si>
    <t>ID #</t>
  </si>
  <si>
    <t>YEAR</t>
  </si>
  <si>
    <t>MAKE</t>
  </si>
  <si>
    <t>TYPE</t>
  </si>
  <si>
    <t>ODOMETER</t>
  </si>
  <si>
    <t xml:space="preserve">DEPARTMENT ASSIGNED </t>
  </si>
  <si>
    <t>PRICE</t>
  </si>
  <si>
    <t>MAINTENANCE</t>
  </si>
  <si>
    <t>Ford</t>
  </si>
  <si>
    <t>Sedan</t>
  </si>
  <si>
    <t>Police &amp; Security</t>
  </si>
  <si>
    <t>Truck</t>
  </si>
  <si>
    <t>Telecomm</t>
  </si>
  <si>
    <t>Chevrolet</t>
  </si>
  <si>
    <t>Pickup</t>
  </si>
  <si>
    <t>Housing &amp; Residential Life</t>
  </si>
  <si>
    <t>Dodge</t>
  </si>
  <si>
    <t>Van</t>
  </si>
  <si>
    <t>Property</t>
  </si>
  <si>
    <t>Printing Services</t>
  </si>
  <si>
    <t>GMC</t>
  </si>
  <si>
    <t>Dining Services</t>
  </si>
  <si>
    <t>Athletics</t>
  </si>
  <si>
    <t>When typing false it looks for the exact value</t>
  </si>
  <si>
    <t>Sum of PRICE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</si>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</sst>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2" formatCode="_(&quot;$&quot;* #,##0_);_(&quot;$&quot;* \(#,##0\);_(&quot;$&quot;* &quot;-&quot;_);_(@_)"/>
    <numFmt numFmtId="164" formatCode="0.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0"/>
      <name val="Arial"/>
      <family val="2"/>
    </font>
    <font>
      <sz val="10"/>
      <color rgb="FF0070C0"/>
      <name val="Arial"/>
      <family val="2"/>
    </font>
    <font>
      <sz val="9"/>
      <color indexed="81"/>
      <name val="Tahoma"/>
      <family val="2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</cellStyleXfs>
  <cellXfs count="13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9" fontId="4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4" fillId="0" borderId="4" xfId="0" applyFont="1" applyBorder="1"/>
    <xf numFmtId="1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9" fontId="4" fillId="2" borderId="0" xfId="0" applyNumberFormat="1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/>
    <xf numFmtId="9" fontId="4" fillId="0" borderId="8" xfId="0" applyNumberFormat="1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9" fontId="4" fillId="0" borderId="5" xfId="2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7" fillId="0" borderId="6" xfId="0" applyFont="1" applyBorder="1"/>
    <xf numFmtId="3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8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7" fillId="2" borderId="1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5" xfId="0" applyFont="1" applyBorder="1"/>
    <xf numFmtId="3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" fontId="10" fillId="0" borderId="7" xfId="0" applyNumberFormat="1" applyFont="1" applyBorder="1" applyAlignment="1">
      <alignment horizontal="center"/>
    </xf>
    <xf numFmtId="0" fontId="10" fillId="0" borderId="8" xfId="0" applyFont="1" applyBorder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3" xfId="0" applyFont="1" applyBorder="1"/>
    <xf numFmtId="164" fontId="10" fillId="0" borderId="7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164" fontId="12" fillId="0" borderId="5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3" fontId="12" fillId="0" borderId="5" xfId="0" applyNumberFormat="1" applyFont="1" applyBorder="1" applyAlignment="1">
      <alignment horizontal="center"/>
    </xf>
    <xf numFmtId="165" fontId="12" fillId="0" borderId="6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3" fontId="12" fillId="0" borderId="7" xfId="0" applyNumberFormat="1" applyFont="1" applyBorder="1" applyAlignment="1">
      <alignment horizontal="center"/>
    </xf>
    <xf numFmtId="3" fontId="12" fillId="0" borderId="8" xfId="0" applyNumberFormat="1" applyFont="1" applyBorder="1" applyAlignment="1">
      <alignment horizontal="center"/>
    </xf>
    <xf numFmtId="0" fontId="12" fillId="0" borderId="0" xfId="0" applyFont="1" applyAlignment="1">
      <alignment horizontal="left" vertical="top"/>
    </xf>
    <xf numFmtId="0" fontId="2" fillId="0" borderId="12" xfId="4" applyFont="1" applyBorder="1" applyAlignment="1">
      <alignment horizontal="center"/>
    </xf>
    <xf numFmtId="0" fontId="2" fillId="0" borderId="12" xfId="4" applyFont="1" applyBorder="1" applyAlignment="1">
      <alignment horizontal="center" wrapText="1"/>
    </xf>
    <xf numFmtId="0" fontId="1" fillId="0" borderId="0" xfId="4"/>
    <xf numFmtId="0" fontId="1" fillId="0" borderId="0" xfId="4" applyAlignment="1">
      <alignment horizontal="center"/>
    </xf>
    <xf numFmtId="42" fontId="1" fillId="0" borderId="0" xfId="4" applyNumberFormat="1" applyAlignment="1">
      <alignment horizontal="center"/>
    </xf>
    <xf numFmtId="0" fontId="4" fillId="0" borderId="0" xfId="0" applyFont="1" applyAlignment="1">
      <alignment wrapText="1"/>
    </xf>
    <xf numFmtId="0" fontId="10" fillId="0" borderId="13" xfId="0" applyFont="1" applyBorder="1" applyAlignment="1">
      <alignment horizontal="center"/>
    </xf>
    <xf numFmtId="0" fontId="4" fillId="0" borderId="14" xfId="0" applyFont="1" applyBorder="1"/>
    <xf numFmtId="10" fontId="10" fillId="0" borderId="0" xfId="0" applyNumberFormat="1" applyFont="1" applyAlignment="1">
      <alignment horizontal="center"/>
    </xf>
    <xf numFmtId="9" fontId="10" fillId="0" borderId="0" xfId="0" applyNumberFormat="1" applyFont="1" applyAlignment="1">
      <alignment horizontal="center"/>
    </xf>
    <xf numFmtId="9" fontId="10" fillId="0" borderId="0" xfId="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2000000}"/>
    <cellStyle name="Normal 3" xfId="3" xr:uid="{40CF9F95-4B4F-4651-8D6C-57F7A63B8D27}"/>
    <cellStyle name="Normal 3 2" xfId="4" xr:uid="{54C36EB5-E2DD-4854-84F0-5EBB828F91C9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Ayala" refreshedDate="45208.72017685185" backgroundQuery="1" createdVersion="8" refreshedVersion="8" minRefreshableVersion="3" recordCount="0" supportSubquery="1" supportAdvancedDrill="1" xr:uid="{8988BD39-C894-4E7B-88C4-A916E5F0AAB5}">
  <cacheSource type="external" connectionId="1"/>
  <cacheFields count="3">
    <cacheField name="[Measures].[Sum of PRICE]" caption="Sum of PRICE" numFmtId="0" hierarchy="10" level="32767"/>
    <cacheField name="[Range].[YEAR].[YEAR]" caption="YEAR" numFmtId="0" hierarchy="1" level="1">
      <sharedItems containsSemiMixedTypes="0" containsString="0" containsNumber="1" containsInteger="1" minValue="1986" maxValue="2005" count="18">
        <n v="1986"/>
        <n v="1987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Range].[YEAR].&amp;[1986]"/>
            <x15:cachedUniqueName index="1" name="[Range].[YEAR].&amp;[1987]"/>
            <x15:cachedUniqueName index="2" name="[Range].[YEAR].&amp;[1990]"/>
            <x15:cachedUniqueName index="3" name="[Range].[YEAR].&amp;[1991]"/>
            <x15:cachedUniqueName index="4" name="[Range].[YEAR].&amp;[1992]"/>
            <x15:cachedUniqueName index="5" name="[Range].[YEAR].&amp;[1993]"/>
            <x15:cachedUniqueName index="6" name="[Range].[YEAR].&amp;[1994]"/>
            <x15:cachedUniqueName index="7" name="[Range].[YEAR].&amp;[1995]"/>
            <x15:cachedUniqueName index="8" name="[Range].[YEAR].&amp;[1996]"/>
            <x15:cachedUniqueName index="9" name="[Range].[YEAR].&amp;[1997]"/>
            <x15:cachedUniqueName index="10" name="[Range].[YEAR].&amp;[1998]"/>
            <x15:cachedUniqueName index="11" name="[Range].[YEAR].&amp;[1999]"/>
            <x15:cachedUniqueName index="12" name="[Range].[YEAR].&amp;[2000]"/>
            <x15:cachedUniqueName index="13" name="[Range].[YEAR].&amp;[2001]"/>
            <x15:cachedUniqueName index="14" name="[Range].[YEAR].&amp;[2002]"/>
            <x15:cachedUniqueName index="15" name="[Range].[YEAR].&amp;[2003]"/>
            <x15:cachedUniqueName index="16" name="[Range].[YEAR].&amp;[2004]"/>
            <x15:cachedUniqueName index="17" name="[Range].[YEAR].&amp;[2005]"/>
          </x15:cachedUniqueNames>
        </ext>
      </extLst>
    </cacheField>
    <cacheField name="[Range].[MAKE].[MAKE]" caption="MAKE" numFmtId="0" hierarchy="2" level="1">
      <sharedItems count="4">
        <s v="Chevrolet"/>
        <s v="Dodge"/>
        <s v="Ford"/>
        <s v="GMC"/>
      </sharedItems>
    </cacheField>
  </cacheFields>
  <cacheHierarchies count="11">
    <cacheHierarchy uniqueName="[Range].[ID #]" caption="ID #" attribute="1" defaultMemberUniqueName="[Range].[ID #].[All]" allUniqueName="[Range].[ID #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1"/>
      </fieldsUsage>
    </cacheHierarchy>
    <cacheHierarchy uniqueName="[Range].[MAKE]" caption="MAKE" attribute="1" defaultMemberUniqueName="[Range].[MAKE].[All]" allUniqueName="[Range].[MAK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ODOMETER]" caption="ODOMETER" attribute="1" defaultMemberUniqueName="[Range].[ODOMETER].[All]" allUniqueName="[Range].[ODOMETER].[All]" dimensionUniqueName="[Range]" displayFolder="" count="0" memberValueDatatype="20" unbalanced="0"/>
    <cacheHierarchy uniqueName="[Range].[DEPARTMENT ASSIGNED]" caption="DEPARTMENT ASSIGNED" attribute="1" defaultMemberUniqueName="[Range].[DEPARTMENT ASSIGNED].[All]" allUniqueName="[Range].[DEPARTMENT ASSIGNED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MAINTENANCE]" caption="MAINTENANCE" attribute="1" defaultMemberUniqueName="[Range].[MAINTENANCE].[All]" allUniqueName="[Range].[MAINTENANC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05CBC-5DD1-4F1C-9FF0-01B677F6049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3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0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hicles PivotTable!$A$1:$H$7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2BB9-E61C-4C42-A6AB-F7DBC909C803}">
  <dimension ref="A1:G52"/>
  <sheetViews>
    <sheetView tabSelected="1" zoomScale="117" zoomScaleNormal="145" zoomScalePageLayoutView="96" workbookViewId="0">
      <selection activeCell="G38" sqref="G38"/>
    </sheetView>
  </sheetViews>
  <sheetFormatPr defaultColWidth="8.81640625" defaultRowHeight="12.5" x14ac:dyDescent="0.25"/>
  <cols>
    <col min="1" max="1" width="25.7265625" style="2" bestFit="1" customWidth="1"/>
    <col min="2" max="2" width="24.453125" style="1" bestFit="1" customWidth="1"/>
    <col min="3" max="4" width="17" style="1" bestFit="1" customWidth="1"/>
    <col min="5" max="5" width="13.453125" style="2" customWidth="1"/>
    <col min="6" max="6" width="29.26953125" style="2" bestFit="1" customWidth="1"/>
    <col min="7" max="7" width="26.7265625" style="2" customWidth="1"/>
    <col min="8" max="16384" width="8.81640625" style="2"/>
  </cols>
  <sheetData>
    <row r="1" spans="1:7" ht="13" x14ac:dyDescent="0.3">
      <c r="A1" s="4" t="s">
        <v>2</v>
      </c>
      <c r="B1" s="2"/>
      <c r="C1" s="2"/>
      <c r="D1" s="2"/>
    </row>
    <row r="2" spans="1:7" ht="13" x14ac:dyDescent="0.3">
      <c r="A2" s="4" t="s">
        <v>69</v>
      </c>
      <c r="B2" s="2"/>
      <c r="C2" s="2"/>
      <c r="D2" s="2"/>
    </row>
    <row r="3" spans="1:7" ht="13" x14ac:dyDescent="0.3">
      <c r="A3" s="4" t="s">
        <v>70</v>
      </c>
      <c r="B3" s="2"/>
      <c r="C3" s="2"/>
      <c r="D3" s="2"/>
    </row>
    <row r="4" spans="1:7" ht="13" x14ac:dyDescent="0.3">
      <c r="A4" s="4"/>
      <c r="B4" s="2"/>
      <c r="C4" s="2"/>
      <c r="D4" s="2"/>
    </row>
    <row r="5" spans="1:7" ht="13.5" thickBot="1" x14ac:dyDescent="0.35">
      <c r="A5" s="4" t="s">
        <v>10</v>
      </c>
      <c r="B5" s="2"/>
      <c r="C5" s="2"/>
      <c r="D5" s="2"/>
    </row>
    <row r="6" spans="1:7" ht="13" x14ac:dyDescent="0.3">
      <c r="A6" s="4"/>
      <c r="B6" s="6" t="s">
        <v>18</v>
      </c>
      <c r="C6" s="27">
        <v>650</v>
      </c>
      <c r="D6" s="2"/>
    </row>
    <row r="7" spans="1:7" ht="13.5" thickBot="1" x14ac:dyDescent="0.35">
      <c r="A7" s="4"/>
      <c r="B7" s="29" t="s">
        <v>19</v>
      </c>
      <c r="C7" s="30">
        <v>0.5</v>
      </c>
      <c r="D7" s="2"/>
    </row>
    <row r="8" spans="1:7" ht="14.5" x14ac:dyDescent="0.35">
      <c r="A8"/>
      <c r="B8" s="2"/>
      <c r="C8" s="2"/>
      <c r="D8" s="2"/>
    </row>
    <row r="9" spans="1:7" ht="26" thickBot="1" x14ac:dyDescent="0.35">
      <c r="A9" s="4" t="s">
        <v>12</v>
      </c>
      <c r="B9" s="2"/>
      <c r="C9" s="2"/>
      <c r="D9" s="2"/>
      <c r="F9" s="120" t="str">
        <f ca="1">_xlfn.FORMULATEXT(F11)</f>
        <v>=IF(AND(D11&lt;=$C$7,$C$6&lt;C11),"Accept","Reject")</v>
      </c>
      <c r="G9" s="120" t="str">
        <f ca="1">_xlfn.FORMULATEXT(G11)</f>
        <v>=IF(OR($C$7&lt;D11,$C$6&lt;C11), "Approve", "Reject")</v>
      </c>
    </row>
    <row r="10" spans="1:7" ht="15" thickBot="1" x14ac:dyDescent="0.4">
      <c r="A10"/>
      <c r="B10" s="24" t="s">
        <v>17</v>
      </c>
      <c r="C10" s="25" t="s">
        <v>1</v>
      </c>
      <c r="D10" s="22" t="s">
        <v>5</v>
      </c>
      <c r="E10" s="23" t="s">
        <v>66</v>
      </c>
      <c r="F10" s="24" t="s">
        <v>67</v>
      </c>
      <c r="G10" s="86" t="s">
        <v>68</v>
      </c>
    </row>
    <row r="11" spans="1:7" ht="14.5" x14ac:dyDescent="0.35">
      <c r="A11"/>
      <c r="B11" s="26">
        <v>1</v>
      </c>
      <c r="C11" s="7">
        <v>725</v>
      </c>
      <c r="D11" s="8">
        <v>0.25</v>
      </c>
      <c r="E11" s="83" t="str">
        <f>IF(D11&lt;=$C$7, "Accept", "False")</f>
        <v>Accept</v>
      </c>
      <c r="F11" s="88" t="str">
        <f>IF(AND(D11&lt;=$C$7,$C$6&lt;C11),"Accept","Reject")</f>
        <v>Accept</v>
      </c>
      <c r="G11" s="83" t="str">
        <f>IF(OR($C$7&lt;D11,$C$6&lt;C11), "Approve", "Reject")</f>
        <v>Approve</v>
      </c>
    </row>
    <row r="12" spans="1:7" ht="14.5" x14ac:dyDescent="0.35">
      <c r="A12"/>
      <c r="B12" s="16">
        <v>2</v>
      </c>
      <c r="C12" s="1">
        <v>573</v>
      </c>
      <c r="D12" s="3">
        <v>0.7</v>
      </c>
      <c r="E12" s="84" t="str">
        <f t="shared" ref="E12:E30" si="0">IF(D12&lt;=$C$7, "Accept", "False")</f>
        <v>False</v>
      </c>
      <c r="F12" s="87" t="str">
        <f t="shared" ref="F12:F30" si="1">IF(AND(D12&lt;=$C$7,$C$6&lt;C12),"Accept","Reject")</f>
        <v>Reject</v>
      </c>
      <c r="G12" s="84" t="str">
        <f t="shared" ref="G12:G30" si="2">IF(OR($C$7&lt;D12,$C$6&lt;C12), "Approve", "Reject")</f>
        <v>Approve</v>
      </c>
    </row>
    <row r="13" spans="1:7" ht="14.5" x14ac:dyDescent="0.35">
      <c r="A13"/>
      <c r="B13" s="16">
        <v>3</v>
      </c>
      <c r="C13" s="1">
        <v>677</v>
      </c>
      <c r="D13" s="3">
        <v>0.55000000000000004</v>
      </c>
      <c r="E13" s="84" t="str">
        <f t="shared" si="0"/>
        <v>False</v>
      </c>
      <c r="F13" s="87" t="str">
        <f t="shared" si="1"/>
        <v>Reject</v>
      </c>
      <c r="G13" s="84" t="str">
        <f t="shared" si="2"/>
        <v>Approve</v>
      </c>
    </row>
    <row r="14" spans="1:7" ht="14.5" x14ac:dyDescent="0.35">
      <c r="A14"/>
      <c r="B14" s="16">
        <v>4</v>
      </c>
      <c r="C14" s="1">
        <v>625</v>
      </c>
      <c r="D14" s="3">
        <v>0.65</v>
      </c>
      <c r="E14" s="84" t="str">
        <f t="shared" si="0"/>
        <v>False</v>
      </c>
      <c r="F14" s="87" t="str">
        <f t="shared" si="1"/>
        <v>Reject</v>
      </c>
      <c r="G14" s="84" t="str">
        <f t="shared" si="2"/>
        <v>Approve</v>
      </c>
    </row>
    <row r="15" spans="1:7" ht="13" x14ac:dyDescent="0.3">
      <c r="A15" s="4"/>
      <c r="B15" s="16">
        <v>5</v>
      </c>
      <c r="C15" s="1">
        <v>527</v>
      </c>
      <c r="D15" s="3">
        <v>0.75</v>
      </c>
      <c r="E15" s="84" t="str">
        <f t="shared" si="0"/>
        <v>False</v>
      </c>
      <c r="F15" s="87" t="str">
        <f t="shared" si="1"/>
        <v>Reject</v>
      </c>
      <c r="G15" s="84" t="str">
        <f t="shared" si="2"/>
        <v>Approve</v>
      </c>
    </row>
    <row r="16" spans="1:7" ht="14.5" x14ac:dyDescent="0.35">
      <c r="A16" s="5"/>
      <c r="B16" s="16">
        <v>6</v>
      </c>
      <c r="C16" s="1">
        <v>795</v>
      </c>
      <c r="D16" s="3">
        <v>0.12</v>
      </c>
      <c r="E16" s="84" t="str">
        <f t="shared" si="0"/>
        <v>Accept</v>
      </c>
      <c r="F16" s="87" t="str">
        <f t="shared" si="1"/>
        <v>Accept</v>
      </c>
      <c r="G16" s="84" t="str">
        <f t="shared" si="2"/>
        <v>Approve</v>
      </c>
    </row>
    <row r="17" spans="1:7" ht="14.5" x14ac:dyDescent="0.35">
      <c r="A17" s="5"/>
      <c r="B17" s="16">
        <v>7</v>
      </c>
      <c r="C17" s="1">
        <v>733</v>
      </c>
      <c r="D17" s="3">
        <v>0.2</v>
      </c>
      <c r="E17" s="84" t="str">
        <f t="shared" si="0"/>
        <v>Accept</v>
      </c>
      <c r="F17" s="87" t="str">
        <f t="shared" si="1"/>
        <v>Accept</v>
      </c>
      <c r="G17" s="84" t="str">
        <f t="shared" si="2"/>
        <v>Approve</v>
      </c>
    </row>
    <row r="18" spans="1:7" ht="14.5" x14ac:dyDescent="0.35">
      <c r="A18"/>
      <c r="B18" s="16">
        <v>8</v>
      </c>
      <c r="C18" s="1">
        <v>620</v>
      </c>
      <c r="D18" s="3">
        <v>0.62</v>
      </c>
      <c r="E18" s="84" t="str">
        <f t="shared" si="0"/>
        <v>False</v>
      </c>
      <c r="F18" s="87" t="str">
        <f t="shared" si="1"/>
        <v>Reject</v>
      </c>
      <c r="G18" s="84" t="str">
        <f t="shared" si="2"/>
        <v>Approve</v>
      </c>
    </row>
    <row r="19" spans="1:7" x14ac:dyDescent="0.25">
      <c r="B19" s="16">
        <v>9</v>
      </c>
      <c r="C19" s="1">
        <v>591</v>
      </c>
      <c r="D19" s="18"/>
      <c r="E19" s="84" t="str">
        <f t="shared" si="0"/>
        <v>Accept</v>
      </c>
      <c r="F19" s="87" t="str">
        <f t="shared" si="1"/>
        <v>Reject</v>
      </c>
      <c r="G19" s="84" t="str">
        <f t="shared" si="2"/>
        <v>Reject</v>
      </c>
    </row>
    <row r="20" spans="1:7" ht="14.5" x14ac:dyDescent="0.35">
      <c r="A20"/>
      <c r="B20" s="16">
        <v>10</v>
      </c>
      <c r="C20" s="1">
        <v>660</v>
      </c>
      <c r="D20" s="3">
        <v>0.35</v>
      </c>
      <c r="E20" s="84" t="str">
        <f t="shared" si="0"/>
        <v>Accept</v>
      </c>
      <c r="F20" s="87" t="str">
        <f t="shared" si="1"/>
        <v>Accept</v>
      </c>
      <c r="G20" s="84" t="str">
        <f t="shared" si="2"/>
        <v>Approve</v>
      </c>
    </row>
    <row r="21" spans="1:7" ht="14.5" x14ac:dyDescent="0.35">
      <c r="A21"/>
      <c r="B21" s="16">
        <v>11</v>
      </c>
      <c r="C21" s="1">
        <v>700</v>
      </c>
      <c r="D21" s="3">
        <v>0.18</v>
      </c>
      <c r="E21" s="84" t="str">
        <f t="shared" si="0"/>
        <v>Accept</v>
      </c>
      <c r="F21" s="87" t="str">
        <f t="shared" si="1"/>
        <v>Accept</v>
      </c>
      <c r="G21" s="84" t="str">
        <f t="shared" si="2"/>
        <v>Approve</v>
      </c>
    </row>
    <row r="22" spans="1:7" ht="14.5" x14ac:dyDescent="0.35">
      <c r="A22"/>
      <c r="B22" s="16">
        <v>12</v>
      </c>
      <c r="C22" s="1">
        <v>500</v>
      </c>
      <c r="D22" s="3">
        <v>0.83</v>
      </c>
      <c r="E22" s="84" t="str">
        <f t="shared" si="0"/>
        <v>False</v>
      </c>
      <c r="F22" s="87" t="str">
        <f t="shared" si="1"/>
        <v>Reject</v>
      </c>
      <c r="G22" s="84" t="str">
        <f t="shared" si="2"/>
        <v>Approve</v>
      </c>
    </row>
    <row r="23" spans="1:7" ht="13" x14ac:dyDescent="0.3">
      <c r="A23" s="4"/>
      <c r="B23" s="16">
        <v>13</v>
      </c>
      <c r="C23" s="1">
        <v>565</v>
      </c>
      <c r="D23" s="3">
        <v>0.7</v>
      </c>
      <c r="E23" s="84" t="str">
        <f t="shared" si="0"/>
        <v>False</v>
      </c>
      <c r="F23" s="87" t="str">
        <f t="shared" si="1"/>
        <v>Reject</v>
      </c>
      <c r="G23" s="84" t="str">
        <f t="shared" si="2"/>
        <v>Approve</v>
      </c>
    </row>
    <row r="24" spans="1:7" x14ac:dyDescent="0.25">
      <c r="B24" s="16">
        <v>14</v>
      </c>
      <c r="C24" s="1">
        <v>620</v>
      </c>
      <c r="D24" s="3">
        <v>0.87</v>
      </c>
      <c r="E24" s="84" t="str">
        <f t="shared" si="0"/>
        <v>False</v>
      </c>
      <c r="F24" s="87" t="str">
        <f t="shared" si="1"/>
        <v>Reject</v>
      </c>
      <c r="G24" s="84" t="str">
        <f t="shared" si="2"/>
        <v>Approve</v>
      </c>
    </row>
    <row r="25" spans="1:7" x14ac:dyDescent="0.25">
      <c r="B25" s="16">
        <v>15</v>
      </c>
      <c r="C25" s="1">
        <v>774</v>
      </c>
      <c r="D25" s="3">
        <v>7.0000000000000007E-2</v>
      </c>
      <c r="E25" s="84" t="str">
        <f t="shared" si="0"/>
        <v>Accept</v>
      </c>
      <c r="F25" s="87" t="str">
        <f t="shared" si="1"/>
        <v>Accept</v>
      </c>
      <c r="G25" s="84" t="str">
        <f t="shared" si="2"/>
        <v>Approve</v>
      </c>
    </row>
    <row r="26" spans="1:7" x14ac:dyDescent="0.25">
      <c r="B26" s="16">
        <v>16</v>
      </c>
      <c r="C26" s="1">
        <v>802</v>
      </c>
      <c r="D26" s="18"/>
      <c r="E26" s="84" t="str">
        <f t="shared" si="0"/>
        <v>Accept</v>
      </c>
      <c r="F26" s="87" t="str">
        <f t="shared" si="1"/>
        <v>Accept</v>
      </c>
      <c r="G26" s="84" t="str">
        <f t="shared" si="2"/>
        <v>Approve</v>
      </c>
    </row>
    <row r="27" spans="1:7" x14ac:dyDescent="0.25">
      <c r="B27" s="16">
        <v>17</v>
      </c>
      <c r="C27" s="1">
        <v>640</v>
      </c>
      <c r="D27" s="3">
        <v>0.59</v>
      </c>
      <c r="E27" s="84" t="str">
        <f t="shared" si="0"/>
        <v>False</v>
      </c>
      <c r="F27" s="87" t="str">
        <f t="shared" si="1"/>
        <v>Reject</v>
      </c>
      <c r="G27" s="84" t="str">
        <f t="shared" si="2"/>
        <v>Approve</v>
      </c>
    </row>
    <row r="28" spans="1:7" x14ac:dyDescent="0.25">
      <c r="B28" s="16">
        <v>18</v>
      </c>
      <c r="C28" s="1">
        <v>523</v>
      </c>
      <c r="D28" s="3">
        <v>0.79</v>
      </c>
      <c r="E28" s="84" t="str">
        <f t="shared" si="0"/>
        <v>False</v>
      </c>
      <c r="F28" s="87" t="str">
        <f t="shared" si="1"/>
        <v>Reject</v>
      </c>
      <c r="G28" s="84" t="str">
        <f t="shared" si="2"/>
        <v>Approve</v>
      </c>
    </row>
    <row r="29" spans="1:7" x14ac:dyDescent="0.25">
      <c r="B29" s="16">
        <v>19</v>
      </c>
      <c r="C29" s="1">
        <v>811</v>
      </c>
      <c r="D29" s="3">
        <v>0.03</v>
      </c>
      <c r="E29" s="84" t="str">
        <f t="shared" si="0"/>
        <v>Accept</v>
      </c>
      <c r="F29" s="87" t="str">
        <f t="shared" si="1"/>
        <v>Accept</v>
      </c>
      <c r="G29" s="84" t="str">
        <f t="shared" si="2"/>
        <v>Approve</v>
      </c>
    </row>
    <row r="30" spans="1:7" ht="13" thickBot="1" x14ac:dyDescent="0.3">
      <c r="B30" s="19">
        <v>20</v>
      </c>
      <c r="C30" s="28">
        <v>763</v>
      </c>
      <c r="D30" s="20">
        <v>0.7</v>
      </c>
      <c r="E30" s="85" t="str">
        <f t="shared" si="0"/>
        <v>False</v>
      </c>
      <c r="F30" s="89" t="str">
        <f t="shared" si="1"/>
        <v>Reject</v>
      </c>
      <c r="G30" s="85" t="str">
        <f t="shared" si="2"/>
        <v>Approve</v>
      </c>
    </row>
    <row r="31" spans="1:7" x14ac:dyDescent="0.25">
      <c r="B31" s="2"/>
      <c r="D31" s="3"/>
      <c r="E31" s="1"/>
    </row>
    <row r="32" spans="1:7" ht="13.5" thickBot="1" x14ac:dyDescent="0.35">
      <c r="A32" s="4" t="s">
        <v>11</v>
      </c>
      <c r="B32" s="2"/>
      <c r="C32" s="2"/>
      <c r="D32" s="2"/>
    </row>
    <row r="33" spans="2:6" ht="13" x14ac:dyDescent="0.3">
      <c r="B33" s="6"/>
      <c r="C33" s="7"/>
      <c r="D33" s="8"/>
      <c r="E33" s="7"/>
      <c r="F33" s="9" t="s">
        <v>16</v>
      </c>
    </row>
    <row r="34" spans="2:6" x14ac:dyDescent="0.25">
      <c r="B34" s="10" t="s">
        <v>6</v>
      </c>
      <c r="C34" s="77">
        <f>MIN(C11:C30)</f>
        <v>500</v>
      </c>
      <c r="D34" s="77">
        <f>MIN(D11:D30)</f>
        <v>0.03</v>
      </c>
      <c r="E34" s="77"/>
      <c r="F34" s="78" t="str">
        <f t="shared" ref="F34:F40" ca="1" si="3">_xlfn.FORMULATEXT(C34)</f>
        <v>=MIN(C11:C30)</v>
      </c>
    </row>
    <row r="35" spans="2:6" x14ac:dyDescent="0.25">
      <c r="B35" s="10" t="s">
        <v>7</v>
      </c>
      <c r="C35" s="77">
        <f>MAX(C11:C30)</f>
        <v>811</v>
      </c>
      <c r="D35" s="124">
        <f>MAX(D11:D30)</f>
        <v>0.87</v>
      </c>
      <c r="E35" s="77"/>
      <c r="F35" s="78" t="str">
        <f t="shared" ca="1" si="3"/>
        <v>=MAX(C11:C30)</v>
      </c>
    </row>
    <row r="36" spans="2:6" x14ac:dyDescent="0.25">
      <c r="B36" s="10" t="s">
        <v>8</v>
      </c>
      <c r="C36" s="79">
        <f>SUM(C11:C30)</f>
        <v>13224</v>
      </c>
      <c r="D36" s="123">
        <f>SUM(D11:D30)</f>
        <v>8.9499999999999993</v>
      </c>
      <c r="E36" s="79"/>
      <c r="F36" s="78" t="str">
        <f t="shared" ca="1" si="3"/>
        <v>=SUM(C11:C30)</v>
      </c>
    </row>
    <row r="37" spans="2:6" x14ac:dyDescent="0.25">
      <c r="B37" s="10" t="s">
        <v>9</v>
      </c>
      <c r="C37" s="80">
        <f>AVERAGE(C11:C30)</f>
        <v>661.2</v>
      </c>
      <c r="D37" s="125">
        <f>AVERAGE(D11:D30)</f>
        <v>0.49722222222222218</v>
      </c>
      <c r="E37" s="80"/>
      <c r="F37" s="78" t="str">
        <f t="shared" ca="1" si="3"/>
        <v>=AVERAGE(C11:C30)</v>
      </c>
    </row>
    <row r="38" spans="2:6" x14ac:dyDescent="0.25">
      <c r="B38" s="10" t="s">
        <v>14</v>
      </c>
      <c r="C38" s="77">
        <f>COUNT(C11:C30)</f>
        <v>20</v>
      </c>
      <c r="D38" s="77">
        <f>COUNT(D11:D30)</f>
        <v>18</v>
      </c>
      <c r="E38" s="77"/>
      <c r="F38" s="78" t="str">
        <f t="shared" ca="1" si="3"/>
        <v>=COUNT(C11:C30)</v>
      </c>
    </row>
    <row r="39" spans="2:6" x14ac:dyDescent="0.25">
      <c r="B39" s="14" t="s">
        <v>15</v>
      </c>
      <c r="C39" s="77">
        <f>COUNTA(C11:C30)</f>
        <v>20</v>
      </c>
      <c r="D39" s="77">
        <f>COUNTA(D11:D30)</f>
        <v>18</v>
      </c>
      <c r="E39" s="77">
        <f>COUNTA(E11:E30)</f>
        <v>20</v>
      </c>
      <c r="F39" s="78" t="str">
        <f t="shared" ca="1" si="3"/>
        <v>=COUNTA(C11:C30)</v>
      </c>
    </row>
    <row r="40" spans="2:6" ht="13" thickBot="1" x14ac:dyDescent="0.3">
      <c r="B40" s="15" t="s">
        <v>13</v>
      </c>
      <c r="C40" s="81">
        <f>COUNTBLANK(C11:C30)</f>
        <v>0</v>
      </c>
      <c r="D40" s="81">
        <f>COUNTBLANK(D11:D30)</f>
        <v>2</v>
      </c>
      <c r="E40" s="81"/>
      <c r="F40" s="82" t="str">
        <f t="shared" ca="1" si="3"/>
        <v>=COUNTBLANK(C11:C30)</v>
      </c>
    </row>
    <row r="41" spans="2:6" x14ac:dyDescent="0.25">
      <c r="C41" s="3"/>
    </row>
    <row r="42" spans="2:6" x14ac:dyDescent="0.25">
      <c r="C42" s="3"/>
    </row>
    <row r="43" spans="2:6" x14ac:dyDescent="0.25">
      <c r="C43" s="3"/>
    </row>
    <row r="44" spans="2:6" x14ac:dyDescent="0.25">
      <c r="C44" s="3"/>
    </row>
    <row r="45" spans="2:6" x14ac:dyDescent="0.25">
      <c r="C45" s="3"/>
    </row>
    <row r="46" spans="2:6" x14ac:dyDescent="0.25">
      <c r="C46" s="3"/>
    </row>
    <row r="47" spans="2:6" x14ac:dyDescent="0.25">
      <c r="C47" s="3"/>
    </row>
    <row r="48" spans="2:6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1B7B-A3B0-4188-A6CD-9ECDCFA4BA82}">
  <dimension ref="A1:H72"/>
  <sheetViews>
    <sheetView workbookViewId="0">
      <selection activeCell="K33" sqref="K33"/>
    </sheetView>
  </sheetViews>
  <sheetFormatPr defaultColWidth="10.1796875" defaultRowHeight="14.5" x14ac:dyDescent="0.35"/>
  <cols>
    <col min="1" max="4" width="10.1796875" style="118"/>
    <col min="5" max="5" width="13.1796875" style="118" bestFit="1" customWidth="1"/>
    <col min="6" max="6" width="28.1796875" style="118" bestFit="1" customWidth="1"/>
    <col min="7" max="7" width="10.26953125" style="118" bestFit="1" customWidth="1"/>
    <col min="8" max="8" width="22.7265625" style="118" customWidth="1"/>
    <col min="9" max="16384" width="10.1796875" style="117"/>
  </cols>
  <sheetData>
    <row r="1" spans="1:8" x14ac:dyDescent="0.35">
      <c r="A1" s="115" t="s">
        <v>72</v>
      </c>
      <c r="B1" s="115" t="s">
        <v>73</v>
      </c>
      <c r="C1" s="115" t="s">
        <v>74</v>
      </c>
      <c r="D1" s="115" t="s">
        <v>75</v>
      </c>
      <c r="E1" s="115" t="s">
        <v>76</v>
      </c>
      <c r="F1" s="115" t="s">
        <v>77</v>
      </c>
      <c r="G1" s="116" t="s">
        <v>78</v>
      </c>
      <c r="H1" s="116" t="s">
        <v>79</v>
      </c>
    </row>
    <row r="2" spans="1:8" x14ac:dyDescent="0.35">
      <c r="A2" s="118">
        <v>87</v>
      </c>
      <c r="B2" s="118">
        <v>2002</v>
      </c>
      <c r="C2" s="118" t="s">
        <v>80</v>
      </c>
      <c r="D2" s="118" t="s">
        <v>81</v>
      </c>
      <c r="E2" s="118">
        <v>37780</v>
      </c>
      <c r="F2" s="118" t="s">
        <v>82</v>
      </c>
      <c r="G2" s="119">
        <v>20888</v>
      </c>
      <c r="H2" s="119">
        <v>1932.76</v>
      </c>
    </row>
    <row r="3" spans="1:8" x14ac:dyDescent="0.35">
      <c r="A3" s="118">
        <v>195</v>
      </c>
      <c r="B3" s="118">
        <v>2004</v>
      </c>
      <c r="C3" s="118" t="s">
        <v>80</v>
      </c>
      <c r="D3" s="118" t="s">
        <v>83</v>
      </c>
      <c r="E3" s="118">
        <v>19870</v>
      </c>
      <c r="F3" s="118" t="s">
        <v>84</v>
      </c>
      <c r="G3" s="119">
        <v>18682</v>
      </c>
      <c r="H3" s="119">
        <v>1331.3</v>
      </c>
    </row>
    <row r="4" spans="1:8" x14ac:dyDescent="0.35">
      <c r="A4" s="118">
        <v>503</v>
      </c>
      <c r="B4" s="118">
        <v>2003</v>
      </c>
      <c r="C4" s="118" t="s">
        <v>85</v>
      </c>
      <c r="D4" s="118" t="s">
        <v>81</v>
      </c>
      <c r="E4" s="118">
        <v>8900</v>
      </c>
      <c r="F4" s="118" t="s">
        <v>82</v>
      </c>
      <c r="G4" s="119">
        <v>20904</v>
      </c>
      <c r="H4" s="119">
        <v>938.75</v>
      </c>
    </row>
    <row r="5" spans="1:8" x14ac:dyDescent="0.35">
      <c r="A5" s="118">
        <v>678</v>
      </c>
      <c r="B5" s="118">
        <v>1995</v>
      </c>
      <c r="C5" s="118" t="s">
        <v>80</v>
      </c>
      <c r="D5" s="118" t="s">
        <v>86</v>
      </c>
      <c r="E5" s="118">
        <v>73419</v>
      </c>
      <c r="F5" s="118" t="s">
        <v>87</v>
      </c>
      <c r="G5" s="119">
        <v>11866</v>
      </c>
      <c r="H5" s="119">
        <v>507</v>
      </c>
    </row>
    <row r="6" spans="1:8" x14ac:dyDescent="0.35">
      <c r="A6" s="118">
        <v>696</v>
      </c>
      <c r="B6" s="118">
        <v>2000</v>
      </c>
      <c r="C6" s="118" t="s">
        <v>88</v>
      </c>
      <c r="D6" s="118" t="s">
        <v>89</v>
      </c>
      <c r="E6" s="118">
        <v>43907</v>
      </c>
      <c r="F6" s="118" t="s">
        <v>82</v>
      </c>
      <c r="G6" s="119">
        <v>15844</v>
      </c>
      <c r="H6" s="119">
        <v>565.82000000000005</v>
      </c>
    </row>
    <row r="7" spans="1:8" x14ac:dyDescent="0.35">
      <c r="A7" s="118">
        <v>798</v>
      </c>
      <c r="B7" s="118">
        <v>2003</v>
      </c>
      <c r="C7" s="118" t="s">
        <v>80</v>
      </c>
      <c r="D7" s="118" t="s">
        <v>89</v>
      </c>
      <c r="E7" s="118">
        <v>24575</v>
      </c>
      <c r="F7" s="118" t="s">
        <v>87</v>
      </c>
      <c r="G7" s="119">
        <v>19846</v>
      </c>
      <c r="H7" s="119">
        <v>167.65</v>
      </c>
    </row>
    <row r="8" spans="1:8" x14ac:dyDescent="0.35">
      <c r="A8" s="118">
        <v>817</v>
      </c>
      <c r="B8" s="118">
        <v>2004</v>
      </c>
      <c r="C8" s="118" t="s">
        <v>85</v>
      </c>
      <c r="D8" s="118" t="s">
        <v>89</v>
      </c>
      <c r="E8" s="118">
        <v>16896</v>
      </c>
      <c r="F8" s="118" t="s">
        <v>87</v>
      </c>
      <c r="G8" s="119">
        <v>20824</v>
      </c>
      <c r="H8" s="119">
        <v>705</v>
      </c>
    </row>
    <row r="9" spans="1:8" x14ac:dyDescent="0.35">
      <c r="A9" s="118">
        <v>818</v>
      </c>
      <c r="B9" s="118">
        <v>2000</v>
      </c>
      <c r="C9" s="118" t="s">
        <v>85</v>
      </c>
      <c r="D9" s="118" t="s">
        <v>86</v>
      </c>
      <c r="E9" s="118">
        <v>37786</v>
      </c>
      <c r="F9" s="118" t="s">
        <v>87</v>
      </c>
      <c r="G9" s="119">
        <v>13783</v>
      </c>
      <c r="H9" s="119">
        <v>1593.97</v>
      </c>
    </row>
    <row r="10" spans="1:8" x14ac:dyDescent="0.35">
      <c r="A10" s="118">
        <v>829</v>
      </c>
      <c r="B10" s="118">
        <v>1995</v>
      </c>
      <c r="C10" s="118" t="s">
        <v>80</v>
      </c>
      <c r="D10" s="118" t="s">
        <v>86</v>
      </c>
      <c r="E10" s="118">
        <v>32765</v>
      </c>
      <c r="F10" s="118" t="s">
        <v>87</v>
      </c>
      <c r="G10" s="119">
        <v>5000</v>
      </c>
      <c r="H10" s="119">
        <v>1370</v>
      </c>
    </row>
    <row r="11" spans="1:8" x14ac:dyDescent="0.35">
      <c r="A11" s="118">
        <v>834</v>
      </c>
      <c r="B11" s="118">
        <v>1991</v>
      </c>
      <c r="C11" s="118" t="s">
        <v>85</v>
      </c>
      <c r="D11" s="118" t="s">
        <v>89</v>
      </c>
      <c r="E11" s="118">
        <v>138456</v>
      </c>
      <c r="F11" s="118" t="s">
        <v>90</v>
      </c>
      <c r="G11" s="119">
        <v>11449</v>
      </c>
      <c r="H11" s="119">
        <v>1235.29</v>
      </c>
    </row>
    <row r="12" spans="1:8" x14ac:dyDescent="0.35">
      <c r="A12" s="118">
        <v>841</v>
      </c>
      <c r="B12" s="118">
        <v>1999</v>
      </c>
      <c r="C12" s="118" t="s">
        <v>80</v>
      </c>
      <c r="D12" s="118" t="s">
        <v>81</v>
      </c>
      <c r="E12" s="118">
        <v>59378</v>
      </c>
      <c r="F12" s="118" t="s">
        <v>91</v>
      </c>
      <c r="G12" s="119">
        <v>20315</v>
      </c>
      <c r="H12" s="119">
        <v>472.68</v>
      </c>
    </row>
    <row r="13" spans="1:8" x14ac:dyDescent="0.35">
      <c r="A13" s="118">
        <v>865</v>
      </c>
      <c r="B13" s="118">
        <v>2000</v>
      </c>
      <c r="C13" s="118" t="s">
        <v>92</v>
      </c>
      <c r="D13" s="118" t="s">
        <v>89</v>
      </c>
      <c r="E13" s="118">
        <v>42313</v>
      </c>
      <c r="F13" s="118" t="s">
        <v>87</v>
      </c>
      <c r="G13" s="119">
        <v>12500</v>
      </c>
      <c r="H13" s="119">
        <v>29.5</v>
      </c>
    </row>
    <row r="14" spans="1:8" x14ac:dyDescent="0.35">
      <c r="A14" s="118">
        <v>866</v>
      </c>
      <c r="B14" s="118">
        <v>2001</v>
      </c>
      <c r="C14" s="118" t="s">
        <v>80</v>
      </c>
      <c r="D14" s="118" t="s">
        <v>81</v>
      </c>
      <c r="E14" s="118">
        <v>49973</v>
      </c>
      <c r="F14" s="118" t="s">
        <v>82</v>
      </c>
      <c r="G14" s="119">
        <v>15090</v>
      </c>
      <c r="H14" s="119">
        <v>566.94000000000005</v>
      </c>
    </row>
    <row r="15" spans="1:8" x14ac:dyDescent="0.35">
      <c r="A15" s="118">
        <v>874</v>
      </c>
      <c r="B15" s="118">
        <v>2004</v>
      </c>
      <c r="C15" s="118" t="s">
        <v>80</v>
      </c>
      <c r="D15" s="118" t="s">
        <v>89</v>
      </c>
      <c r="E15" s="118">
        <v>43678</v>
      </c>
      <c r="F15" s="118" t="s">
        <v>84</v>
      </c>
      <c r="G15" s="119">
        <v>21580</v>
      </c>
      <c r="H15" s="119">
        <v>28.04</v>
      </c>
    </row>
    <row r="16" spans="1:8" x14ac:dyDescent="0.35">
      <c r="A16" s="118">
        <v>877</v>
      </c>
      <c r="B16" s="118">
        <v>1996</v>
      </c>
      <c r="C16" s="118" t="s">
        <v>85</v>
      </c>
      <c r="D16" s="118" t="s">
        <v>86</v>
      </c>
      <c r="E16" s="118">
        <v>50580</v>
      </c>
      <c r="F16" s="118" t="s">
        <v>90</v>
      </c>
      <c r="G16" s="119">
        <v>14130</v>
      </c>
      <c r="H16" s="119">
        <v>279.12</v>
      </c>
    </row>
    <row r="17" spans="1:8" x14ac:dyDescent="0.35">
      <c r="A17" s="118">
        <v>888</v>
      </c>
      <c r="B17" s="118">
        <v>1999</v>
      </c>
      <c r="C17" s="118" t="s">
        <v>80</v>
      </c>
      <c r="D17" s="118" t="s">
        <v>81</v>
      </c>
      <c r="E17" s="118">
        <v>62743</v>
      </c>
      <c r="F17" s="118" t="s">
        <v>82</v>
      </c>
      <c r="G17" s="119">
        <v>22413</v>
      </c>
      <c r="H17" s="119">
        <v>111.87</v>
      </c>
    </row>
    <row r="18" spans="1:8" x14ac:dyDescent="0.35">
      <c r="A18" s="118">
        <v>897</v>
      </c>
      <c r="B18" s="118">
        <v>2005</v>
      </c>
      <c r="C18" s="118" t="s">
        <v>80</v>
      </c>
      <c r="D18" s="118" t="s">
        <v>83</v>
      </c>
      <c r="E18" s="118">
        <v>12703</v>
      </c>
      <c r="F18" s="118" t="s">
        <v>87</v>
      </c>
      <c r="G18" s="119">
        <v>22724</v>
      </c>
      <c r="H18" s="119">
        <v>1591</v>
      </c>
    </row>
    <row r="19" spans="1:8" x14ac:dyDescent="0.35">
      <c r="A19" s="118">
        <v>904</v>
      </c>
      <c r="B19" s="118">
        <v>1996</v>
      </c>
      <c r="C19" s="118" t="s">
        <v>85</v>
      </c>
      <c r="D19" s="118" t="s">
        <v>81</v>
      </c>
      <c r="E19" s="118">
        <v>53383</v>
      </c>
      <c r="F19" s="118" t="s">
        <v>82</v>
      </c>
      <c r="G19" s="119">
        <v>16539</v>
      </c>
      <c r="H19" s="119">
        <v>1640.71</v>
      </c>
    </row>
    <row r="20" spans="1:8" x14ac:dyDescent="0.35">
      <c r="A20" s="118">
        <v>1016</v>
      </c>
      <c r="B20" s="118">
        <v>1997</v>
      </c>
      <c r="C20" s="118" t="s">
        <v>80</v>
      </c>
      <c r="D20" s="118" t="s">
        <v>86</v>
      </c>
      <c r="E20" s="118">
        <v>52728</v>
      </c>
      <c r="F20" s="118" t="s">
        <v>87</v>
      </c>
      <c r="G20" s="119">
        <v>14757</v>
      </c>
      <c r="H20" s="119">
        <v>2000</v>
      </c>
    </row>
    <row r="21" spans="1:8" x14ac:dyDescent="0.35">
      <c r="A21" s="118">
        <v>1055</v>
      </c>
      <c r="B21" s="118">
        <v>2004</v>
      </c>
      <c r="C21" s="118" t="s">
        <v>80</v>
      </c>
      <c r="D21" s="118" t="s">
        <v>89</v>
      </c>
      <c r="E21" s="118">
        <v>3500</v>
      </c>
      <c r="F21" s="118" t="s">
        <v>93</v>
      </c>
      <c r="G21" s="119">
        <v>22438</v>
      </c>
      <c r="H21" s="119">
        <v>694.89</v>
      </c>
    </row>
    <row r="22" spans="1:8" x14ac:dyDescent="0.35">
      <c r="A22" s="118">
        <v>1071</v>
      </c>
      <c r="B22" s="118">
        <v>1993</v>
      </c>
      <c r="C22" s="118" t="s">
        <v>80</v>
      </c>
      <c r="D22" s="118" t="s">
        <v>89</v>
      </c>
      <c r="E22" s="118">
        <v>93484</v>
      </c>
      <c r="F22" s="118" t="s">
        <v>91</v>
      </c>
      <c r="G22" s="119">
        <v>12149</v>
      </c>
      <c r="H22" s="119">
        <v>378.22</v>
      </c>
    </row>
    <row r="23" spans="1:8" x14ac:dyDescent="0.35">
      <c r="A23" s="118">
        <v>1140</v>
      </c>
      <c r="B23" s="118">
        <v>2003</v>
      </c>
      <c r="C23" s="118" t="s">
        <v>80</v>
      </c>
      <c r="D23" s="118" t="s">
        <v>83</v>
      </c>
      <c r="E23" s="118">
        <v>29781</v>
      </c>
      <c r="F23" s="118" t="s">
        <v>90</v>
      </c>
      <c r="G23" s="119">
        <v>19634</v>
      </c>
      <c r="H23" s="119">
        <v>575</v>
      </c>
    </row>
    <row r="24" spans="1:8" x14ac:dyDescent="0.35">
      <c r="A24" s="118">
        <v>1167</v>
      </c>
      <c r="B24" s="118">
        <v>2000</v>
      </c>
      <c r="C24" s="118" t="s">
        <v>80</v>
      </c>
      <c r="D24" s="118" t="s">
        <v>83</v>
      </c>
      <c r="E24" s="118">
        <v>39292</v>
      </c>
      <c r="F24" s="118" t="s">
        <v>87</v>
      </c>
      <c r="G24" s="119">
        <v>15366</v>
      </c>
      <c r="H24" s="119">
        <v>3491.22</v>
      </c>
    </row>
    <row r="25" spans="1:8" x14ac:dyDescent="0.35">
      <c r="A25" s="118">
        <v>1172</v>
      </c>
      <c r="B25" s="118">
        <v>1995</v>
      </c>
      <c r="C25" s="118" t="s">
        <v>80</v>
      </c>
      <c r="D25" s="118" t="s">
        <v>81</v>
      </c>
      <c r="E25" s="118">
        <v>78740</v>
      </c>
      <c r="F25" s="118" t="s">
        <v>82</v>
      </c>
      <c r="G25" s="119">
        <v>15871</v>
      </c>
      <c r="H25" s="119">
        <v>723.7</v>
      </c>
    </row>
    <row r="26" spans="1:8" x14ac:dyDescent="0.35">
      <c r="A26" s="118">
        <v>1196</v>
      </c>
      <c r="B26" s="118">
        <v>1998</v>
      </c>
      <c r="C26" s="118" t="s">
        <v>85</v>
      </c>
      <c r="D26" s="118" t="s">
        <v>89</v>
      </c>
      <c r="E26" s="118">
        <v>53560</v>
      </c>
      <c r="F26" s="118" t="s">
        <v>87</v>
      </c>
      <c r="G26" s="119">
        <v>12493</v>
      </c>
      <c r="H26" s="119">
        <v>1299</v>
      </c>
    </row>
    <row r="27" spans="1:8" x14ac:dyDescent="0.35">
      <c r="A27" s="118">
        <v>1374</v>
      </c>
      <c r="B27" s="118">
        <v>1995</v>
      </c>
      <c r="C27" s="118" t="s">
        <v>85</v>
      </c>
      <c r="D27" s="118" t="s">
        <v>81</v>
      </c>
      <c r="E27" s="118">
        <v>137534</v>
      </c>
      <c r="F27" s="118" t="s">
        <v>82</v>
      </c>
      <c r="G27" s="119">
        <v>20453</v>
      </c>
      <c r="H27" s="119">
        <v>2235</v>
      </c>
    </row>
    <row r="28" spans="1:8" x14ac:dyDescent="0.35">
      <c r="A28" s="118">
        <v>1375</v>
      </c>
      <c r="B28" s="118">
        <v>1999</v>
      </c>
      <c r="C28" s="118" t="s">
        <v>80</v>
      </c>
      <c r="D28" s="118" t="s">
        <v>86</v>
      </c>
      <c r="E28" s="118">
        <v>45608</v>
      </c>
      <c r="F28" s="118" t="s">
        <v>87</v>
      </c>
      <c r="G28" s="119">
        <v>15866</v>
      </c>
      <c r="H28" s="119">
        <v>72.069999999999993</v>
      </c>
    </row>
    <row r="29" spans="1:8" x14ac:dyDescent="0.35">
      <c r="A29" s="118">
        <v>1415</v>
      </c>
      <c r="B29" s="118">
        <v>1997</v>
      </c>
      <c r="C29" s="118" t="s">
        <v>92</v>
      </c>
      <c r="D29" s="118" t="s">
        <v>89</v>
      </c>
      <c r="E29" s="118">
        <v>89006</v>
      </c>
      <c r="F29" s="118" t="s">
        <v>94</v>
      </c>
      <c r="G29" s="119">
        <v>16748</v>
      </c>
      <c r="H29" s="119">
        <v>755</v>
      </c>
    </row>
    <row r="30" spans="1:8" x14ac:dyDescent="0.35">
      <c r="A30" s="118">
        <v>1445</v>
      </c>
      <c r="B30" s="118">
        <v>1996</v>
      </c>
      <c r="C30" s="118" t="s">
        <v>88</v>
      </c>
      <c r="D30" s="118" t="s">
        <v>89</v>
      </c>
      <c r="E30" s="118">
        <v>56788</v>
      </c>
      <c r="F30" s="118" t="s">
        <v>84</v>
      </c>
      <c r="G30" s="119">
        <v>10105</v>
      </c>
      <c r="H30" s="119">
        <v>345.47</v>
      </c>
    </row>
    <row r="31" spans="1:8" x14ac:dyDescent="0.35">
      <c r="A31" s="118">
        <v>1455</v>
      </c>
      <c r="B31" s="118">
        <v>1998</v>
      </c>
      <c r="C31" s="118" t="s">
        <v>80</v>
      </c>
      <c r="D31" s="118" t="s">
        <v>83</v>
      </c>
      <c r="E31" s="118">
        <v>76681</v>
      </c>
      <c r="F31" s="118" t="s">
        <v>87</v>
      </c>
      <c r="G31" s="119">
        <v>12850</v>
      </c>
      <c r="H31" s="119">
        <v>80.88</v>
      </c>
    </row>
    <row r="32" spans="1:8" x14ac:dyDescent="0.35">
      <c r="A32" s="118">
        <v>1462</v>
      </c>
      <c r="B32" s="118">
        <v>1997</v>
      </c>
      <c r="C32" s="118" t="s">
        <v>92</v>
      </c>
      <c r="D32" s="118" t="s">
        <v>89</v>
      </c>
      <c r="E32" s="118">
        <v>82091</v>
      </c>
      <c r="F32" s="118" t="s">
        <v>94</v>
      </c>
      <c r="G32" s="119">
        <v>20882</v>
      </c>
      <c r="H32" s="119">
        <v>980</v>
      </c>
    </row>
    <row r="33" spans="1:8" x14ac:dyDescent="0.35">
      <c r="A33" s="118">
        <v>1476</v>
      </c>
      <c r="B33" s="118">
        <v>2002</v>
      </c>
      <c r="C33" s="118" t="s">
        <v>88</v>
      </c>
      <c r="D33" s="118" t="s">
        <v>86</v>
      </c>
      <c r="E33" s="118">
        <v>47222</v>
      </c>
      <c r="F33" s="118" t="s">
        <v>90</v>
      </c>
      <c r="G33" s="119">
        <v>11232</v>
      </c>
      <c r="H33" s="119">
        <v>2000</v>
      </c>
    </row>
    <row r="34" spans="1:8" x14ac:dyDescent="0.35">
      <c r="A34" s="118">
        <v>1575</v>
      </c>
      <c r="B34" s="118">
        <v>2000</v>
      </c>
      <c r="C34" s="118" t="s">
        <v>85</v>
      </c>
      <c r="D34" s="118" t="s">
        <v>86</v>
      </c>
      <c r="E34" s="118">
        <v>43896</v>
      </c>
      <c r="F34" s="118" t="s">
        <v>90</v>
      </c>
      <c r="G34" s="119">
        <v>12643</v>
      </c>
      <c r="H34" s="119">
        <v>602.71</v>
      </c>
    </row>
    <row r="35" spans="1:8" x14ac:dyDescent="0.35">
      <c r="A35" s="118">
        <v>1585</v>
      </c>
      <c r="B35" s="118">
        <v>1999</v>
      </c>
      <c r="C35" s="118" t="s">
        <v>80</v>
      </c>
      <c r="D35" s="118" t="s">
        <v>81</v>
      </c>
      <c r="E35" s="118">
        <v>65404</v>
      </c>
      <c r="F35" s="118" t="s">
        <v>82</v>
      </c>
      <c r="G35" s="119">
        <v>22674</v>
      </c>
      <c r="H35" s="119">
        <v>489.92</v>
      </c>
    </row>
    <row r="36" spans="1:8" x14ac:dyDescent="0.35">
      <c r="A36" s="118">
        <v>1599</v>
      </c>
      <c r="B36" s="118">
        <v>1996</v>
      </c>
      <c r="C36" s="118" t="s">
        <v>85</v>
      </c>
      <c r="D36" s="118" t="s">
        <v>89</v>
      </c>
      <c r="E36" s="118">
        <v>52672</v>
      </c>
      <c r="F36" s="118" t="s">
        <v>91</v>
      </c>
      <c r="G36" s="119">
        <v>15773</v>
      </c>
      <c r="H36" s="119">
        <v>2932.83</v>
      </c>
    </row>
    <row r="37" spans="1:8" x14ac:dyDescent="0.35">
      <c r="A37" s="118">
        <v>1602</v>
      </c>
      <c r="B37" s="118">
        <v>1999</v>
      </c>
      <c r="C37" s="118" t="s">
        <v>92</v>
      </c>
      <c r="D37" s="118" t="s">
        <v>89</v>
      </c>
      <c r="E37" s="118">
        <v>35860</v>
      </c>
      <c r="F37" s="118" t="s">
        <v>93</v>
      </c>
      <c r="G37" s="119">
        <v>16356</v>
      </c>
      <c r="H37" s="119">
        <v>1825.79</v>
      </c>
    </row>
    <row r="38" spans="1:8" x14ac:dyDescent="0.35">
      <c r="A38" s="118">
        <v>1642</v>
      </c>
      <c r="B38" s="118">
        <v>2003</v>
      </c>
      <c r="C38" s="118" t="s">
        <v>85</v>
      </c>
      <c r="D38" s="118" t="s">
        <v>81</v>
      </c>
      <c r="E38" s="118">
        <v>44108</v>
      </c>
      <c r="F38" s="118" t="s">
        <v>90</v>
      </c>
      <c r="G38" s="119">
        <v>11136</v>
      </c>
      <c r="H38" s="119">
        <v>2000</v>
      </c>
    </row>
    <row r="39" spans="1:8" x14ac:dyDescent="0.35">
      <c r="A39" s="118">
        <v>1643</v>
      </c>
      <c r="B39" s="118">
        <v>1998</v>
      </c>
      <c r="C39" s="118" t="s">
        <v>85</v>
      </c>
      <c r="D39" s="118" t="s">
        <v>83</v>
      </c>
      <c r="E39" s="118">
        <v>43912</v>
      </c>
      <c r="F39" s="118" t="s">
        <v>87</v>
      </c>
      <c r="G39" s="119">
        <v>7200</v>
      </c>
      <c r="H39" s="119">
        <v>499.15</v>
      </c>
    </row>
    <row r="40" spans="1:8" x14ac:dyDescent="0.35">
      <c r="A40" s="118">
        <v>1648</v>
      </c>
      <c r="B40" s="118">
        <v>1992</v>
      </c>
      <c r="C40" s="118" t="s">
        <v>85</v>
      </c>
      <c r="D40" s="118" t="s">
        <v>89</v>
      </c>
      <c r="E40" s="118">
        <v>101712</v>
      </c>
      <c r="F40" s="118" t="s">
        <v>87</v>
      </c>
      <c r="G40" s="119">
        <v>14929</v>
      </c>
      <c r="H40" s="119">
        <v>664.34</v>
      </c>
    </row>
    <row r="41" spans="1:8" x14ac:dyDescent="0.35">
      <c r="A41" s="118">
        <v>1649</v>
      </c>
      <c r="B41" s="118">
        <v>2004</v>
      </c>
      <c r="C41" s="118" t="s">
        <v>85</v>
      </c>
      <c r="D41" s="118" t="s">
        <v>86</v>
      </c>
      <c r="E41" s="118">
        <v>2250</v>
      </c>
      <c r="F41" s="118" t="s">
        <v>91</v>
      </c>
      <c r="G41" s="119">
        <v>20680</v>
      </c>
      <c r="H41" s="119">
        <v>369.55</v>
      </c>
    </row>
    <row r="42" spans="1:8" x14ac:dyDescent="0.35">
      <c r="A42" s="118">
        <v>1675</v>
      </c>
      <c r="B42" s="118">
        <v>1999</v>
      </c>
      <c r="C42" s="118" t="s">
        <v>85</v>
      </c>
      <c r="D42" s="118" t="s">
        <v>86</v>
      </c>
      <c r="E42" s="118">
        <v>54741</v>
      </c>
      <c r="F42" s="118" t="s">
        <v>90</v>
      </c>
      <c r="G42" s="119">
        <v>9839</v>
      </c>
      <c r="H42" s="119">
        <v>159.9</v>
      </c>
    </row>
    <row r="43" spans="1:8" x14ac:dyDescent="0.35">
      <c r="A43" s="118">
        <v>1678</v>
      </c>
      <c r="B43" s="118">
        <v>2003</v>
      </c>
      <c r="C43" s="118" t="s">
        <v>80</v>
      </c>
      <c r="D43" s="118" t="s">
        <v>89</v>
      </c>
      <c r="E43" s="118">
        <v>25126</v>
      </c>
      <c r="F43" s="118" t="s">
        <v>87</v>
      </c>
      <c r="G43" s="119">
        <v>12957</v>
      </c>
      <c r="H43" s="119">
        <v>675</v>
      </c>
    </row>
    <row r="44" spans="1:8" x14ac:dyDescent="0.35">
      <c r="A44" s="118">
        <v>1680</v>
      </c>
      <c r="B44" s="118">
        <v>2003</v>
      </c>
      <c r="C44" s="118" t="s">
        <v>85</v>
      </c>
      <c r="D44" s="118" t="s">
        <v>86</v>
      </c>
      <c r="E44" s="118">
        <v>23915</v>
      </c>
      <c r="F44" s="118" t="s">
        <v>87</v>
      </c>
      <c r="G44" s="119">
        <v>16763</v>
      </c>
      <c r="H44" s="119">
        <v>1775.42</v>
      </c>
    </row>
    <row r="45" spans="1:8" x14ac:dyDescent="0.35">
      <c r="A45" s="118">
        <v>1733</v>
      </c>
      <c r="B45" s="118">
        <v>2005</v>
      </c>
      <c r="C45" s="118" t="s">
        <v>80</v>
      </c>
      <c r="D45" s="118" t="s">
        <v>86</v>
      </c>
      <c r="E45" s="118">
        <v>5272</v>
      </c>
      <c r="F45" s="118" t="s">
        <v>82</v>
      </c>
      <c r="G45" s="119">
        <v>15914</v>
      </c>
      <c r="H45" s="119">
        <v>1838.72</v>
      </c>
    </row>
    <row r="46" spans="1:8" x14ac:dyDescent="0.35">
      <c r="A46" s="118">
        <v>1735</v>
      </c>
      <c r="B46" s="118">
        <v>1993</v>
      </c>
      <c r="C46" s="118" t="s">
        <v>85</v>
      </c>
      <c r="D46" s="118" t="s">
        <v>81</v>
      </c>
      <c r="E46" s="118">
        <v>110863</v>
      </c>
      <c r="F46" s="118" t="s">
        <v>90</v>
      </c>
      <c r="G46" s="119">
        <v>11041</v>
      </c>
      <c r="H46" s="119">
        <v>963.62</v>
      </c>
    </row>
    <row r="47" spans="1:8" x14ac:dyDescent="0.35">
      <c r="A47" s="118">
        <v>1776</v>
      </c>
      <c r="B47" s="118">
        <v>1987</v>
      </c>
      <c r="C47" s="118" t="s">
        <v>85</v>
      </c>
      <c r="D47" s="118" t="s">
        <v>81</v>
      </c>
      <c r="E47" s="118">
        <v>81802</v>
      </c>
      <c r="F47" s="118" t="s">
        <v>87</v>
      </c>
      <c r="G47" s="119">
        <v>14993</v>
      </c>
      <c r="H47" s="119">
        <v>1820</v>
      </c>
    </row>
    <row r="48" spans="1:8" x14ac:dyDescent="0.35">
      <c r="A48" s="118">
        <v>1861</v>
      </c>
      <c r="B48" s="118">
        <v>2003</v>
      </c>
      <c r="C48" s="118" t="s">
        <v>85</v>
      </c>
      <c r="D48" s="118" t="s">
        <v>89</v>
      </c>
      <c r="E48" s="118">
        <v>8993</v>
      </c>
      <c r="F48" s="118" t="s">
        <v>82</v>
      </c>
      <c r="G48" s="119">
        <v>15592</v>
      </c>
      <c r="H48" s="119">
        <v>1871</v>
      </c>
    </row>
    <row r="49" spans="1:8" x14ac:dyDescent="0.35">
      <c r="A49" s="118">
        <v>1878</v>
      </c>
      <c r="B49" s="118">
        <v>1995</v>
      </c>
      <c r="C49" s="118" t="s">
        <v>85</v>
      </c>
      <c r="D49" s="118" t="s">
        <v>89</v>
      </c>
      <c r="E49" s="118">
        <v>56047</v>
      </c>
      <c r="F49" s="118" t="s">
        <v>87</v>
      </c>
      <c r="G49" s="119">
        <v>15930</v>
      </c>
      <c r="H49" s="119">
        <v>1382.9</v>
      </c>
    </row>
    <row r="50" spans="1:8" x14ac:dyDescent="0.35">
      <c r="A50" s="118">
        <v>1949</v>
      </c>
      <c r="B50" s="118">
        <v>2004</v>
      </c>
      <c r="C50" s="118" t="s">
        <v>85</v>
      </c>
      <c r="D50" s="118" t="s">
        <v>89</v>
      </c>
      <c r="E50" s="118">
        <v>34474</v>
      </c>
      <c r="F50" s="118" t="s">
        <v>93</v>
      </c>
      <c r="G50" s="119">
        <v>18712</v>
      </c>
      <c r="H50" s="119">
        <v>1025</v>
      </c>
    </row>
    <row r="51" spans="1:8" x14ac:dyDescent="0.35">
      <c r="A51" s="118">
        <v>2020</v>
      </c>
      <c r="B51" s="118">
        <v>2003</v>
      </c>
      <c r="C51" s="118" t="s">
        <v>80</v>
      </c>
      <c r="D51" s="118" t="s">
        <v>89</v>
      </c>
      <c r="E51" s="118">
        <v>22589</v>
      </c>
      <c r="F51" s="118" t="s">
        <v>87</v>
      </c>
      <c r="G51" s="119">
        <v>22045</v>
      </c>
      <c r="H51" s="119">
        <v>379.19</v>
      </c>
    </row>
    <row r="52" spans="1:8" x14ac:dyDescent="0.35">
      <c r="A52" s="118">
        <v>2021</v>
      </c>
      <c r="B52" s="118">
        <v>1999</v>
      </c>
      <c r="C52" s="118" t="s">
        <v>88</v>
      </c>
      <c r="D52" s="118" t="s">
        <v>89</v>
      </c>
      <c r="E52" s="118">
        <v>59800</v>
      </c>
      <c r="F52" s="118" t="s">
        <v>93</v>
      </c>
      <c r="G52" s="119">
        <v>14965</v>
      </c>
      <c r="H52" s="119">
        <v>1948.46</v>
      </c>
    </row>
    <row r="53" spans="1:8" x14ac:dyDescent="0.35">
      <c r="A53" s="118">
        <v>2063</v>
      </c>
      <c r="B53" s="118">
        <v>2001</v>
      </c>
      <c r="C53" s="118" t="s">
        <v>80</v>
      </c>
      <c r="D53" s="118" t="s">
        <v>81</v>
      </c>
      <c r="E53" s="118">
        <v>62611</v>
      </c>
      <c r="F53" s="118" t="s">
        <v>82</v>
      </c>
      <c r="G53" s="119">
        <v>18872</v>
      </c>
      <c r="H53" s="119">
        <v>751.37</v>
      </c>
    </row>
    <row r="54" spans="1:8" x14ac:dyDescent="0.35">
      <c r="A54" s="118">
        <v>2071</v>
      </c>
      <c r="B54" s="118">
        <v>2004</v>
      </c>
      <c r="C54" s="118" t="s">
        <v>80</v>
      </c>
      <c r="D54" s="118" t="s">
        <v>89</v>
      </c>
      <c r="E54" s="118">
        <v>18755</v>
      </c>
      <c r="F54" s="118" t="s">
        <v>90</v>
      </c>
      <c r="G54" s="119">
        <v>20336</v>
      </c>
      <c r="H54" s="119">
        <v>401.86</v>
      </c>
    </row>
    <row r="55" spans="1:8" x14ac:dyDescent="0.35">
      <c r="A55" s="118">
        <v>2084</v>
      </c>
      <c r="B55" s="118">
        <v>1997</v>
      </c>
      <c r="C55" s="118" t="s">
        <v>92</v>
      </c>
      <c r="D55" s="118" t="s">
        <v>89</v>
      </c>
      <c r="E55" s="118">
        <v>74309</v>
      </c>
      <c r="F55" s="118" t="s">
        <v>94</v>
      </c>
      <c r="G55" s="119">
        <v>14187</v>
      </c>
      <c r="H55" s="119">
        <v>558.62</v>
      </c>
    </row>
    <row r="56" spans="1:8" x14ac:dyDescent="0.35">
      <c r="A56" s="118">
        <v>2112</v>
      </c>
      <c r="B56" s="118">
        <v>1986</v>
      </c>
      <c r="C56" s="118" t="s">
        <v>80</v>
      </c>
      <c r="D56" s="118" t="s">
        <v>81</v>
      </c>
      <c r="E56" s="118">
        <v>103123</v>
      </c>
      <c r="F56" s="118" t="s">
        <v>87</v>
      </c>
      <c r="G56" s="119">
        <v>12007</v>
      </c>
      <c r="H56" s="119">
        <v>1350</v>
      </c>
    </row>
    <row r="57" spans="1:8" x14ac:dyDescent="0.35">
      <c r="A57" s="118">
        <v>2124</v>
      </c>
      <c r="B57" s="118">
        <v>2002</v>
      </c>
      <c r="C57" s="118" t="s">
        <v>80</v>
      </c>
      <c r="D57" s="118" t="s">
        <v>89</v>
      </c>
      <c r="E57" s="118">
        <v>36838</v>
      </c>
      <c r="F57" s="118" t="s">
        <v>91</v>
      </c>
      <c r="G57" s="119">
        <v>11518</v>
      </c>
      <c r="H57" s="119">
        <v>2000</v>
      </c>
    </row>
    <row r="58" spans="1:8" x14ac:dyDescent="0.35">
      <c r="A58" s="118">
        <v>2126</v>
      </c>
      <c r="B58" s="118">
        <v>2005</v>
      </c>
      <c r="C58" s="118" t="s">
        <v>80</v>
      </c>
      <c r="D58" s="118" t="s">
        <v>83</v>
      </c>
      <c r="E58" s="118">
        <v>3670</v>
      </c>
      <c r="F58" s="118" t="s">
        <v>87</v>
      </c>
      <c r="G58" s="119">
        <v>9471</v>
      </c>
      <c r="H58" s="119">
        <v>104.64</v>
      </c>
    </row>
    <row r="59" spans="1:8" x14ac:dyDescent="0.35">
      <c r="A59" s="118">
        <v>2128</v>
      </c>
      <c r="B59" s="118">
        <v>1994</v>
      </c>
      <c r="C59" s="118" t="s">
        <v>80</v>
      </c>
      <c r="D59" s="118" t="s">
        <v>89</v>
      </c>
      <c r="E59" s="118">
        <v>99880</v>
      </c>
      <c r="F59" s="118" t="s">
        <v>94</v>
      </c>
      <c r="G59" s="119">
        <v>15197</v>
      </c>
      <c r="H59" s="119">
        <v>1974.79</v>
      </c>
    </row>
    <row r="60" spans="1:8" x14ac:dyDescent="0.35">
      <c r="A60" s="118">
        <v>2131</v>
      </c>
      <c r="B60" s="118">
        <v>2001</v>
      </c>
      <c r="C60" s="118" t="s">
        <v>85</v>
      </c>
      <c r="D60" s="118" t="s">
        <v>86</v>
      </c>
      <c r="E60" s="118">
        <v>31394</v>
      </c>
      <c r="F60" s="118" t="s">
        <v>87</v>
      </c>
      <c r="G60" s="119">
        <v>15613</v>
      </c>
      <c r="H60" s="119">
        <v>450</v>
      </c>
    </row>
    <row r="61" spans="1:8" x14ac:dyDescent="0.35">
      <c r="A61" s="118">
        <v>2132</v>
      </c>
      <c r="B61" s="118">
        <v>1998</v>
      </c>
      <c r="C61" s="118" t="s">
        <v>85</v>
      </c>
      <c r="D61" s="118" t="s">
        <v>86</v>
      </c>
      <c r="E61" s="118">
        <v>77104</v>
      </c>
      <c r="F61" s="118" t="s">
        <v>87</v>
      </c>
      <c r="G61" s="119">
        <v>14019</v>
      </c>
      <c r="H61" s="119">
        <v>594.45000000000005</v>
      </c>
    </row>
    <row r="62" spans="1:8" x14ac:dyDescent="0.35">
      <c r="A62" s="118">
        <v>2139</v>
      </c>
      <c r="B62" s="118">
        <v>2004</v>
      </c>
      <c r="C62" s="118" t="s">
        <v>88</v>
      </c>
      <c r="D62" s="118" t="s">
        <v>89</v>
      </c>
      <c r="E62" s="118">
        <v>10650</v>
      </c>
      <c r="F62" s="118" t="s">
        <v>90</v>
      </c>
      <c r="G62" s="119">
        <v>11985</v>
      </c>
      <c r="H62" s="119">
        <v>1245.08</v>
      </c>
    </row>
    <row r="63" spans="1:8" x14ac:dyDescent="0.35">
      <c r="A63" s="118">
        <v>2141</v>
      </c>
      <c r="B63" s="118">
        <v>2005</v>
      </c>
      <c r="C63" s="118" t="s">
        <v>80</v>
      </c>
      <c r="D63" s="118" t="s">
        <v>89</v>
      </c>
      <c r="E63" s="118">
        <v>5721</v>
      </c>
      <c r="F63" s="118" t="s">
        <v>87</v>
      </c>
      <c r="G63" s="119">
        <v>22546</v>
      </c>
      <c r="H63" s="119">
        <v>1118.4100000000001</v>
      </c>
    </row>
    <row r="64" spans="1:8" x14ac:dyDescent="0.35">
      <c r="A64" s="118">
        <v>2142</v>
      </c>
      <c r="B64" s="118">
        <v>2005</v>
      </c>
      <c r="C64" s="118" t="s">
        <v>92</v>
      </c>
      <c r="D64" s="118" t="s">
        <v>83</v>
      </c>
      <c r="E64" s="118">
        <v>2800</v>
      </c>
      <c r="F64" s="118" t="s">
        <v>84</v>
      </c>
      <c r="G64" s="119">
        <v>13410</v>
      </c>
      <c r="H64" s="119">
        <v>257.37</v>
      </c>
    </row>
    <row r="65" spans="1:8" x14ac:dyDescent="0.35">
      <c r="A65" s="118">
        <v>2153</v>
      </c>
      <c r="B65" s="118">
        <v>2001</v>
      </c>
      <c r="C65" s="118" t="s">
        <v>85</v>
      </c>
      <c r="D65" s="118" t="s">
        <v>89</v>
      </c>
      <c r="E65" s="118">
        <v>32315</v>
      </c>
      <c r="F65" s="118" t="s">
        <v>84</v>
      </c>
      <c r="G65" s="119">
        <v>14109</v>
      </c>
      <c r="H65" s="119">
        <v>731.96</v>
      </c>
    </row>
    <row r="66" spans="1:8" x14ac:dyDescent="0.35">
      <c r="A66" s="118">
        <v>2166</v>
      </c>
      <c r="B66" s="118">
        <v>1998</v>
      </c>
      <c r="C66" s="118" t="s">
        <v>85</v>
      </c>
      <c r="D66" s="118" t="s">
        <v>89</v>
      </c>
      <c r="E66" s="118">
        <v>43038</v>
      </c>
      <c r="F66" s="118" t="s">
        <v>87</v>
      </c>
      <c r="G66" s="119">
        <v>17022</v>
      </c>
      <c r="H66" s="119">
        <v>1200</v>
      </c>
    </row>
    <row r="67" spans="1:8" x14ac:dyDescent="0.35">
      <c r="A67" s="118">
        <v>2167</v>
      </c>
      <c r="B67" s="118">
        <v>2003</v>
      </c>
      <c r="C67" s="118" t="s">
        <v>80</v>
      </c>
      <c r="D67" s="118" t="s">
        <v>83</v>
      </c>
      <c r="E67" s="118">
        <v>14678</v>
      </c>
      <c r="F67" s="118" t="s">
        <v>93</v>
      </c>
      <c r="G67" s="119">
        <v>21743</v>
      </c>
      <c r="H67" s="119">
        <v>202.36</v>
      </c>
    </row>
    <row r="68" spans="1:8" x14ac:dyDescent="0.35">
      <c r="A68" s="118">
        <v>2353</v>
      </c>
      <c r="B68" s="118">
        <v>2001</v>
      </c>
      <c r="C68" s="118" t="s">
        <v>92</v>
      </c>
      <c r="D68" s="118" t="s">
        <v>86</v>
      </c>
      <c r="E68" s="118">
        <v>58570</v>
      </c>
      <c r="F68" s="118" t="s">
        <v>93</v>
      </c>
      <c r="G68" s="119">
        <v>14127</v>
      </c>
      <c r="H68" s="119">
        <v>1255</v>
      </c>
    </row>
    <row r="69" spans="1:8" x14ac:dyDescent="0.35">
      <c r="A69" s="118">
        <v>2364</v>
      </c>
      <c r="B69" s="118">
        <v>1990</v>
      </c>
      <c r="C69" s="118" t="s">
        <v>85</v>
      </c>
      <c r="D69" s="118" t="s">
        <v>81</v>
      </c>
      <c r="E69" s="118">
        <v>92419</v>
      </c>
      <c r="F69" s="118" t="s">
        <v>94</v>
      </c>
      <c r="G69" s="119">
        <v>11630</v>
      </c>
      <c r="H69" s="119">
        <v>2257.16</v>
      </c>
    </row>
    <row r="70" spans="1:8" x14ac:dyDescent="0.35">
      <c r="A70" s="118">
        <v>2388</v>
      </c>
      <c r="B70" s="118">
        <v>2001</v>
      </c>
      <c r="C70" s="118" t="s">
        <v>88</v>
      </c>
      <c r="D70" s="118" t="s">
        <v>89</v>
      </c>
      <c r="E70" s="118">
        <v>33321</v>
      </c>
      <c r="F70" s="118" t="s">
        <v>87</v>
      </c>
      <c r="G70" s="119">
        <v>15485</v>
      </c>
      <c r="H70" s="119">
        <v>117.64</v>
      </c>
    </row>
    <row r="71" spans="1:8" x14ac:dyDescent="0.35">
      <c r="A71" s="118">
        <v>2412</v>
      </c>
      <c r="B71" s="118">
        <v>2000</v>
      </c>
      <c r="C71" s="118" t="s">
        <v>80</v>
      </c>
      <c r="D71" s="118" t="s">
        <v>89</v>
      </c>
      <c r="E71" s="118">
        <v>35497</v>
      </c>
      <c r="F71" s="118" t="s">
        <v>87</v>
      </c>
      <c r="G71" s="119">
        <v>9025</v>
      </c>
      <c r="H71" s="119">
        <v>191.38</v>
      </c>
    </row>
    <row r="72" spans="1:8" x14ac:dyDescent="0.35">
      <c r="A72" s="118">
        <v>2489</v>
      </c>
      <c r="B72" s="118">
        <v>2003</v>
      </c>
      <c r="C72" s="118" t="s">
        <v>85</v>
      </c>
      <c r="D72" s="118" t="s">
        <v>89</v>
      </c>
      <c r="E72" s="118">
        <v>26493</v>
      </c>
      <c r="F72" s="118" t="s">
        <v>90</v>
      </c>
      <c r="G72" s="119">
        <v>14347</v>
      </c>
      <c r="H72" s="119">
        <v>1002.1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76A8-7235-457A-89D3-71825D929EFD}">
  <dimension ref="A3:F23"/>
  <sheetViews>
    <sheetView workbookViewId="0">
      <selection activeCell="Q38" sqref="Q3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6.1796875" bestFit="1" customWidth="1"/>
    <col min="4" max="5" width="6.81640625" bestFit="1" customWidth="1"/>
    <col min="6" max="6" width="10.7265625" bestFit="1" customWidth="1"/>
    <col min="7" max="7" width="8.90625" bestFit="1" customWidth="1"/>
    <col min="8" max="8" width="5.81640625" bestFit="1" customWidth="1"/>
    <col min="9" max="9" width="6.6328125" bestFit="1" customWidth="1"/>
    <col min="10" max="10" width="8.90625" bestFit="1" customWidth="1"/>
    <col min="11" max="11" width="5.81640625" bestFit="1" customWidth="1"/>
    <col min="12" max="12" width="8.90625" bestFit="1" customWidth="1"/>
    <col min="13" max="13" width="6.1796875" bestFit="1" customWidth="1"/>
    <col min="14" max="14" width="6.6328125" bestFit="1" customWidth="1"/>
    <col min="15" max="15" width="5.81640625" bestFit="1" customWidth="1"/>
    <col min="16" max="16" width="8.90625" bestFit="1" customWidth="1"/>
    <col min="17" max="17" width="5.81640625" bestFit="1" customWidth="1"/>
    <col min="18" max="18" width="8.90625" bestFit="1" customWidth="1"/>
    <col min="19" max="19" width="6.1796875" bestFit="1" customWidth="1"/>
    <col min="20" max="21" width="5.81640625" bestFit="1" customWidth="1"/>
    <col min="22" max="22" width="8.90625" bestFit="1" customWidth="1"/>
    <col min="23" max="23" width="6.1796875" bestFit="1" customWidth="1"/>
    <col min="24" max="25" width="5.81640625" bestFit="1" customWidth="1"/>
    <col min="26" max="26" width="8.90625" bestFit="1" customWidth="1"/>
    <col min="27" max="27" width="6.1796875" bestFit="1" customWidth="1"/>
    <col min="28" max="29" width="5.81640625" bestFit="1" customWidth="1"/>
    <col min="30" max="30" width="6.6328125" bestFit="1" customWidth="1"/>
    <col min="31" max="31" width="5.81640625" bestFit="1" customWidth="1"/>
    <col min="32" max="32" width="8.90625" bestFit="1" customWidth="1"/>
    <col min="33" max="33" width="5.81640625" bestFit="1" customWidth="1"/>
    <col min="34" max="34" width="8.90625" bestFit="1" customWidth="1"/>
    <col min="35" max="35" width="6.1796875" bestFit="1" customWidth="1"/>
    <col min="36" max="36" width="5.81640625" bestFit="1" customWidth="1"/>
    <col min="37" max="37" width="6.6328125" bestFit="1" customWidth="1"/>
    <col min="38" max="38" width="5.81640625" bestFit="1" customWidth="1"/>
    <col min="39" max="39" width="10.7265625" bestFit="1" customWidth="1"/>
  </cols>
  <sheetData>
    <row r="3" spans="1:6" x14ac:dyDescent="0.35">
      <c r="A3" s="126" t="s">
        <v>96</v>
      </c>
      <c r="B3" s="126" t="s">
        <v>97</v>
      </c>
    </row>
    <row r="4" spans="1:6" x14ac:dyDescent="0.35">
      <c r="A4" s="126" t="s">
        <v>99</v>
      </c>
      <c r="B4" t="s">
        <v>85</v>
      </c>
      <c r="C4" t="s">
        <v>88</v>
      </c>
      <c r="D4" t="s">
        <v>80</v>
      </c>
      <c r="E4" t="s">
        <v>92</v>
      </c>
      <c r="F4" t="s">
        <v>98</v>
      </c>
    </row>
    <row r="5" spans="1:6" x14ac:dyDescent="0.35">
      <c r="A5" s="127">
        <v>1986</v>
      </c>
      <c r="D5">
        <v>12007</v>
      </c>
      <c r="F5">
        <v>12007</v>
      </c>
    </row>
    <row r="6" spans="1:6" x14ac:dyDescent="0.35">
      <c r="A6" s="127">
        <v>1987</v>
      </c>
      <c r="B6">
        <v>14993</v>
      </c>
      <c r="F6">
        <v>14993</v>
      </c>
    </row>
    <row r="7" spans="1:6" x14ac:dyDescent="0.35">
      <c r="A7" s="127">
        <v>1990</v>
      </c>
      <c r="B7">
        <v>11630</v>
      </c>
      <c r="F7">
        <v>11630</v>
      </c>
    </row>
    <row r="8" spans="1:6" x14ac:dyDescent="0.35">
      <c r="A8" s="127">
        <v>1991</v>
      </c>
      <c r="B8">
        <v>11449</v>
      </c>
      <c r="F8">
        <v>11449</v>
      </c>
    </row>
    <row r="9" spans="1:6" x14ac:dyDescent="0.35">
      <c r="A9" s="127">
        <v>1992</v>
      </c>
      <c r="B9">
        <v>14929</v>
      </c>
      <c r="F9">
        <v>14929</v>
      </c>
    </row>
    <row r="10" spans="1:6" x14ac:dyDescent="0.35">
      <c r="A10" s="127">
        <v>1993</v>
      </c>
      <c r="B10">
        <v>11041</v>
      </c>
      <c r="D10">
        <v>12149</v>
      </c>
      <c r="F10">
        <v>23190</v>
      </c>
    </row>
    <row r="11" spans="1:6" x14ac:dyDescent="0.35">
      <c r="A11" s="127">
        <v>1994</v>
      </c>
      <c r="D11">
        <v>15197</v>
      </c>
      <c r="F11">
        <v>15197</v>
      </c>
    </row>
    <row r="12" spans="1:6" x14ac:dyDescent="0.35">
      <c r="A12" s="127">
        <v>1995</v>
      </c>
      <c r="B12">
        <v>36383</v>
      </c>
      <c r="D12">
        <v>32737</v>
      </c>
      <c r="F12">
        <v>69120</v>
      </c>
    </row>
    <row r="13" spans="1:6" x14ac:dyDescent="0.35">
      <c r="A13" s="127">
        <v>1996</v>
      </c>
      <c r="B13">
        <v>46442</v>
      </c>
      <c r="C13">
        <v>10105</v>
      </c>
      <c r="F13">
        <v>56547</v>
      </c>
    </row>
    <row r="14" spans="1:6" x14ac:dyDescent="0.35">
      <c r="A14" s="127">
        <v>1997</v>
      </c>
      <c r="D14">
        <v>14757</v>
      </c>
      <c r="E14">
        <v>51817</v>
      </c>
      <c r="F14">
        <v>66574</v>
      </c>
    </row>
    <row r="15" spans="1:6" x14ac:dyDescent="0.35">
      <c r="A15" s="127">
        <v>1998</v>
      </c>
      <c r="B15">
        <v>50734</v>
      </c>
      <c r="D15">
        <v>12850</v>
      </c>
      <c r="F15">
        <v>63584</v>
      </c>
    </row>
    <row r="16" spans="1:6" x14ac:dyDescent="0.35">
      <c r="A16" s="127">
        <v>1999</v>
      </c>
      <c r="B16">
        <v>9839</v>
      </c>
      <c r="C16">
        <v>14965</v>
      </c>
      <c r="D16">
        <v>81268</v>
      </c>
      <c r="E16">
        <v>16356</v>
      </c>
      <c r="F16">
        <v>122428</v>
      </c>
    </row>
    <row r="17" spans="1:6" x14ac:dyDescent="0.35">
      <c r="A17" s="127">
        <v>2000</v>
      </c>
      <c r="B17">
        <v>26426</v>
      </c>
      <c r="C17">
        <v>15844</v>
      </c>
      <c r="D17">
        <v>24391</v>
      </c>
      <c r="E17">
        <v>12500</v>
      </c>
      <c r="F17">
        <v>79161</v>
      </c>
    </row>
    <row r="18" spans="1:6" x14ac:dyDescent="0.35">
      <c r="A18" s="127">
        <v>2001</v>
      </c>
      <c r="B18">
        <v>29722</v>
      </c>
      <c r="C18">
        <v>15485</v>
      </c>
      <c r="D18">
        <v>33962</v>
      </c>
      <c r="E18">
        <v>14127</v>
      </c>
      <c r="F18">
        <v>93296</v>
      </c>
    </row>
    <row r="19" spans="1:6" x14ac:dyDescent="0.35">
      <c r="A19" s="127">
        <v>2002</v>
      </c>
      <c r="C19">
        <v>11232</v>
      </c>
      <c r="D19">
        <v>32406</v>
      </c>
      <c r="F19">
        <v>43638</v>
      </c>
    </row>
    <row r="20" spans="1:6" x14ac:dyDescent="0.35">
      <c r="A20" s="127">
        <v>2003</v>
      </c>
      <c r="B20">
        <v>78742</v>
      </c>
      <c r="D20">
        <v>96225</v>
      </c>
      <c r="F20">
        <v>174967</v>
      </c>
    </row>
    <row r="21" spans="1:6" x14ac:dyDescent="0.35">
      <c r="A21" s="127">
        <v>2004</v>
      </c>
      <c r="B21">
        <v>60216</v>
      </c>
      <c r="C21">
        <v>11985</v>
      </c>
      <c r="D21">
        <v>83036</v>
      </c>
      <c r="F21">
        <v>155237</v>
      </c>
    </row>
    <row r="22" spans="1:6" x14ac:dyDescent="0.35">
      <c r="A22" s="127">
        <v>2005</v>
      </c>
      <c r="D22">
        <v>70655</v>
      </c>
      <c r="E22">
        <v>13410</v>
      </c>
      <c r="F22">
        <v>84065</v>
      </c>
    </row>
    <row r="23" spans="1:6" x14ac:dyDescent="0.35">
      <c r="A23" s="127" t="s">
        <v>98</v>
      </c>
      <c r="B23">
        <v>402546</v>
      </c>
      <c r="C23">
        <v>79616</v>
      </c>
      <c r="D23">
        <v>521640</v>
      </c>
      <c r="E23">
        <v>108210</v>
      </c>
      <c r="F23">
        <v>1112012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DCB6-C34B-48E3-96AC-461888163ECE}">
  <dimension ref="A1:K132"/>
  <sheetViews>
    <sheetView topLeftCell="A5" zoomScale="190" zoomScaleNormal="190" workbookViewId="0">
      <selection activeCell="F14" sqref="F14"/>
    </sheetView>
  </sheetViews>
  <sheetFormatPr defaultRowHeight="14.5" x14ac:dyDescent="0.35"/>
  <cols>
    <col min="1" max="1" width="13.81640625" customWidth="1"/>
    <col min="2" max="2" width="15.1796875" customWidth="1"/>
    <col min="3" max="3" width="18.7265625" customWidth="1"/>
    <col min="6" max="6" width="12.1796875" bestFit="1" customWidth="1"/>
    <col min="7" max="7" width="10.81640625" bestFit="1" customWidth="1"/>
  </cols>
  <sheetData>
    <row r="1" spans="1:11" ht="15" thickBot="1" x14ac:dyDescent="0.4">
      <c r="A1" s="76" t="s">
        <v>41</v>
      </c>
      <c r="B1" s="58" t="s">
        <v>42</v>
      </c>
      <c r="C1" s="57" t="s">
        <v>31</v>
      </c>
    </row>
    <row r="2" spans="1:11" ht="19" thickBot="1" x14ac:dyDescent="0.5">
      <c r="A2" s="52">
        <v>1</v>
      </c>
      <c r="B2" s="53">
        <v>91.055555555555557</v>
      </c>
      <c r="C2" s="99" t="str">
        <f>IF(B2&gt;=$E$11,$F$11,IF(B2&gt;=$E$10,$F$10,IF(B2&gt;=$E$9,$F$9,IF(B2&gt;=$E$8,$F$8,IF(B2&gt;=$E$7,$F$7,IF(B2&gt;=$E$6,$F$6,IF(B2&gt;=$E$5,$F$5,$F$4)))))))</f>
        <v>A-</v>
      </c>
      <c r="E2" s="128" t="s">
        <v>71</v>
      </c>
      <c r="F2" s="129"/>
      <c r="G2" s="130"/>
      <c r="I2" s="38"/>
      <c r="K2" s="5"/>
    </row>
    <row r="3" spans="1:11" ht="15" thickBot="1" x14ac:dyDescent="0.4">
      <c r="A3" s="54">
        <v>2</v>
      </c>
      <c r="B3" s="38">
        <v>93.174999999999997</v>
      </c>
      <c r="C3" s="100" t="str">
        <f t="shared" ref="C3:C21" si="0">IF(B3&gt;=$E$11,$F$11,IF(B3&gt;=$E$10,$F$10,IF(B3&gt;=$E$9,$F$9,IF(B3&gt;=$E$8,$F$8,IF(B3&gt;=$E$7,$F$7,IF(B3&gt;=$E$6,$F$6,IF(B3&gt;=$E$5,$F$5,$F$4)))))))</f>
        <v>A-</v>
      </c>
      <c r="E3" s="49" t="s">
        <v>43</v>
      </c>
      <c r="F3" s="50" t="s">
        <v>31</v>
      </c>
      <c r="G3" s="51" t="s">
        <v>32</v>
      </c>
      <c r="I3" s="38"/>
      <c r="J3" s="38"/>
      <c r="K3" s="5"/>
    </row>
    <row r="4" spans="1:11" x14ac:dyDescent="0.35">
      <c r="A4" s="54">
        <v>3</v>
      </c>
      <c r="B4" s="38">
        <v>92.911111111111111</v>
      </c>
      <c r="C4" s="100" t="str">
        <f t="shared" si="0"/>
        <v>A-</v>
      </c>
      <c r="E4" s="41">
        <v>0</v>
      </c>
      <c r="F4" s="42" t="s">
        <v>33</v>
      </c>
      <c r="G4" s="43">
        <v>0</v>
      </c>
      <c r="I4" s="38"/>
      <c r="J4" s="38"/>
      <c r="K4" s="5"/>
    </row>
    <row r="5" spans="1:11" x14ac:dyDescent="0.35">
      <c r="A5" s="54">
        <v>4</v>
      </c>
      <c r="B5" s="38">
        <v>63.174999999999997</v>
      </c>
      <c r="C5" s="100" t="str">
        <f t="shared" si="0"/>
        <v>F</v>
      </c>
      <c r="E5" s="44">
        <v>70</v>
      </c>
      <c r="F5" s="5" t="s">
        <v>34</v>
      </c>
      <c r="G5" s="45">
        <v>2</v>
      </c>
      <c r="I5" s="38"/>
      <c r="J5" s="38"/>
      <c r="K5" s="5"/>
    </row>
    <row r="6" spans="1:11" x14ac:dyDescent="0.35">
      <c r="A6" s="54">
        <v>5</v>
      </c>
      <c r="B6" s="38">
        <v>78.27</v>
      </c>
      <c r="C6" s="100" t="str">
        <f t="shared" si="0"/>
        <v>B-</v>
      </c>
      <c r="E6" s="44">
        <v>76.5</v>
      </c>
      <c r="F6" s="5" t="s">
        <v>35</v>
      </c>
      <c r="G6" s="45">
        <v>2.33</v>
      </c>
      <c r="I6" s="38"/>
      <c r="J6" s="38"/>
      <c r="K6" s="5"/>
    </row>
    <row r="7" spans="1:11" x14ac:dyDescent="0.35">
      <c r="A7" s="54">
        <v>6</v>
      </c>
      <c r="B7" s="38">
        <v>88.644444444444446</v>
      </c>
      <c r="C7" s="100" t="str">
        <f t="shared" si="0"/>
        <v>B+</v>
      </c>
      <c r="E7" s="44">
        <v>77.7</v>
      </c>
      <c r="F7" s="5" t="s">
        <v>36</v>
      </c>
      <c r="G7" s="45">
        <v>2.67</v>
      </c>
      <c r="I7" s="38"/>
      <c r="J7" s="38"/>
      <c r="K7" s="5"/>
    </row>
    <row r="8" spans="1:11" x14ac:dyDescent="0.35">
      <c r="A8" s="54">
        <v>7</v>
      </c>
      <c r="B8" s="38">
        <v>97.5</v>
      </c>
      <c r="C8" s="100" t="str">
        <f t="shared" si="0"/>
        <v>A</v>
      </c>
      <c r="E8" s="44">
        <v>79</v>
      </c>
      <c r="F8" s="5" t="s">
        <v>37</v>
      </c>
      <c r="G8" s="45">
        <v>3</v>
      </c>
      <c r="I8" s="38"/>
      <c r="J8" s="38"/>
      <c r="K8" s="5"/>
    </row>
    <row r="9" spans="1:11" x14ac:dyDescent="0.35">
      <c r="A9" s="54">
        <v>8</v>
      </c>
      <c r="B9" s="38">
        <v>81.8</v>
      </c>
      <c r="C9" s="100" t="str">
        <f t="shared" si="0"/>
        <v>B</v>
      </c>
      <c r="E9" s="44">
        <v>84.8</v>
      </c>
      <c r="F9" s="5" t="s">
        <v>38</v>
      </c>
      <c r="G9" s="45">
        <v>3.33</v>
      </c>
      <c r="I9" s="38"/>
      <c r="J9" s="38"/>
      <c r="K9" s="5"/>
    </row>
    <row r="10" spans="1:11" x14ac:dyDescent="0.35">
      <c r="A10" s="54">
        <v>9</v>
      </c>
      <c r="B10" s="38">
        <v>86.61</v>
      </c>
      <c r="C10" s="100" t="str">
        <f t="shared" si="0"/>
        <v>B+</v>
      </c>
      <c r="E10" s="44">
        <v>90</v>
      </c>
      <c r="F10" s="5" t="s">
        <v>39</v>
      </c>
      <c r="G10" s="45">
        <v>3.67</v>
      </c>
      <c r="I10" s="38"/>
      <c r="J10" s="38"/>
      <c r="K10" s="5"/>
    </row>
    <row r="11" spans="1:11" ht="15" thickBot="1" x14ac:dyDescent="0.4">
      <c r="A11" s="54">
        <v>10</v>
      </c>
      <c r="B11" s="38">
        <v>88.005555555555546</v>
      </c>
      <c r="C11" s="100" t="str">
        <f t="shared" si="0"/>
        <v>B+</v>
      </c>
      <c r="E11" s="46">
        <v>93.5</v>
      </c>
      <c r="F11" s="47" t="s">
        <v>40</v>
      </c>
      <c r="G11" s="48">
        <v>4</v>
      </c>
      <c r="I11" s="38"/>
      <c r="J11" s="38"/>
      <c r="K11" s="5"/>
    </row>
    <row r="12" spans="1:11" x14ac:dyDescent="0.35">
      <c r="A12" s="54">
        <v>11</v>
      </c>
      <c r="B12" s="38">
        <v>92.67</v>
      </c>
      <c r="C12" s="100" t="str">
        <f t="shared" si="0"/>
        <v>A-</v>
      </c>
      <c r="I12" s="38"/>
      <c r="J12" s="38"/>
      <c r="K12" s="5"/>
    </row>
    <row r="13" spans="1:11" x14ac:dyDescent="0.35">
      <c r="A13" s="54">
        <v>12</v>
      </c>
      <c r="B13" s="38">
        <v>81.155555555555551</v>
      </c>
      <c r="C13" s="100" t="str">
        <f t="shared" si="0"/>
        <v>B</v>
      </c>
      <c r="I13" s="38"/>
      <c r="J13" s="38"/>
      <c r="K13" s="5"/>
    </row>
    <row r="14" spans="1:11" x14ac:dyDescent="0.35">
      <c r="A14" s="54">
        <v>13</v>
      </c>
      <c r="B14" s="38">
        <v>86.822222222222223</v>
      </c>
      <c r="C14" s="100" t="str">
        <f t="shared" si="0"/>
        <v>B+</v>
      </c>
      <c r="I14" s="38"/>
      <c r="J14" s="38"/>
      <c r="K14" s="5"/>
    </row>
    <row r="15" spans="1:11" x14ac:dyDescent="0.35">
      <c r="A15" s="54">
        <v>14</v>
      </c>
      <c r="B15" s="38">
        <v>87.011111111111106</v>
      </c>
      <c r="C15" s="100" t="str">
        <f t="shared" si="0"/>
        <v>B+</v>
      </c>
      <c r="I15" s="38"/>
      <c r="J15" s="38"/>
      <c r="K15" s="5"/>
    </row>
    <row r="16" spans="1:11" x14ac:dyDescent="0.35">
      <c r="A16" s="54">
        <v>15</v>
      </c>
      <c r="B16" s="38">
        <v>95.138888888888886</v>
      </c>
      <c r="C16" s="100" t="str">
        <f t="shared" si="0"/>
        <v>A</v>
      </c>
      <c r="I16" s="38"/>
      <c r="J16" s="38"/>
      <c r="K16" s="5"/>
    </row>
    <row r="17" spans="1:11" x14ac:dyDescent="0.35">
      <c r="A17" s="54">
        <v>16</v>
      </c>
      <c r="B17" s="38">
        <v>93.088888888888889</v>
      </c>
      <c r="C17" s="100" t="str">
        <f t="shared" si="0"/>
        <v>A-</v>
      </c>
      <c r="I17" s="38"/>
      <c r="J17" s="38"/>
      <c r="K17" s="5"/>
    </row>
    <row r="18" spans="1:11" x14ac:dyDescent="0.35">
      <c r="A18" s="54">
        <v>17</v>
      </c>
      <c r="B18" s="38">
        <v>76.760000000000005</v>
      </c>
      <c r="C18" s="100" t="str">
        <f t="shared" si="0"/>
        <v>C+</v>
      </c>
      <c r="I18" s="38"/>
      <c r="J18" s="38"/>
      <c r="K18" s="5"/>
    </row>
    <row r="19" spans="1:11" x14ac:dyDescent="0.35">
      <c r="A19" s="54">
        <v>18</v>
      </c>
      <c r="B19" s="38">
        <v>86.283333333333331</v>
      </c>
      <c r="C19" s="100" t="str">
        <f t="shared" si="0"/>
        <v>B+</v>
      </c>
      <c r="I19" s="38"/>
      <c r="J19" s="38"/>
      <c r="K19" s="5"/>
    </row>
    <row r="20" spans="1:11" x14ac:dyDescent="0.35">
      <c r="A20" s="54">
        <v>19</v>
      </c>
      <c r="B20" s="38">
        <v>90.3</v>
      </c>
      <c r="C20" s="100" t="str">
        <f t="shared" si="0"/>
        <v>A-</v>
      </c>
      <c r="I20" s="38"/>
      <c r="J20" s="38"/>
      <c r="K20" s="5"/>
    </row>
    <row r="21" spans="1:11" ht="15" thickBot="1" x14ac:dyDescent="0.4">
      <c r="A21" s="55">
        <v>20</v>
      </c>
      <c r="B21" s="56">
        <v>91.577777777777783</v>
      </c>
      <c r="C21" s="101" t="str">
        <f t="shared" si="0"/>
        <v>A-</v>
      </c>
      <c r="I21" s="38"/>
      <c r="J21" s="38"/>
      <c r="K21" s="5"/>
    </row>
    <row r="22" spans="1:11" x14ac:dyDescent="0.35">
      <c r="B22" s="38"/>
      <c r="C22" s="38"/>
      <c r="I22" s="38"/>
      <c r="J22" s="38"/>
      <c r="K22" s="5"/>
    </row>
    <row r="23" spans="1:11" x14ac:dyDescent="0.35">
      <c r="B23" s="38"/>
      <c r="C23" s="38"/>
      <c r="I23" s="38"/>
      <c r="J23" s="38"/>
      <c r="K23" s="5"/>
    </row>
    <row r="24" spans="1:11" x14ac:dyDescent="0.35">
      <c r="B24" s="38"/>
      <c r="C24" s="38"/>
      <c r="I24" s="38"/>
      <c r="J24" s="38"/>
      <c r="K24" s="5"/>
    </row>
    <row r="25" spans="1:11" x14ac:dyDescent="0.35">
      <c r="B25" s="38"/>
      <c r="C25" s="38"/>
      <c r="I25" s="38"/>
      <c r="J25" s="39"/>
      <c r="K25" s="5"/>
    </row>
    <row r="26" spans="1:11" x14ac:dyDescent="0.35">
      <c r="B26" s="38"/>
      <c r="C26" s="38"/>
      <c r="I26" s="38"/>
      <c r="J26" s="38"/>
      <c r="K26" s="5"/>
    </row>
    <row r="27" spans="1:11" x14ac:dyDescent="0.35">
      <c r="B27" s="38"/>
      <c r="C27" s="38"/>
      <c r="I27" s="38"/>
      <c r="J27" s="38"/>
      <c r="K27" s="5"/>
    </row>
    <row r="28" spans="1:11" x14ac:dyDescent="0.35">
      <c r="B28" s="38"/>
      <c r="C28" s="38"/>
      <c r="I28" s="38"/>
      <c r="J28" s="38"/>
      <c r="K28" s="5"/>
    </row>
    <row r="29" spans="1:11" x14ac:dyDescent="0.35">
      <c r="B29" s="38"/>
      <c r="C29" s="38"/>
      <c r="I29" s="38"/>
      <c r="J29" s="38"/>
      <c r="K29" s="5"/>
    </row>
    <row r="30" spans="1:11" x14ac:dyDescent="0.35">
      <c r="B30" s="38"/>
      <c r="C30" s="38"/>
      <c r="I30" s="38"/>
      <c r="J30" s="38"/>
      <c r="K30" s="5"/>
    </row>
    <row r="31" spans="1:11" x14ac:dyDescent="0.35">
      <c r="B31" s="38"/>
      <c r="C31" s="38"/>
      <c r="I31" s="38"/>
      <c r="J31" s="38"/>
      <c r="K31" s="5"/>
    </row>
    <row r="32" spans="1:11" x14ac:dyDescent="0.35">
      <c r="B32" s="38"/>
      <c r="C32" s="38"/>
      <c r="I32" s="38"/>
      <c r="J32" s="38"/>
      <c r="K32" s="5"/>
    </row>
    <row r="33" spans="2:11" x14ac:dyDescent="0.35">
      <c r="B33" s="38"/>
      <c r="C33" s="38"/>
      <c r="I33" s="38"/>
      <c r="J33" s="38"/>
      <c r="K33" s="5"/>
    </row>
    <row r="34" spans="2:11" x14ac:dyDescent="0.35">
      <c r="B34" s="38"/>
      <c r="C34" s="38"/>
      <c r="I34" s="38"/>
      <c r="J34" s="38"/>
      <c r="K34" s="5"/>
    </row>
    <row r="35" spans="2:11" x14ac:dyDescent="0.35">
      <c r="B35" s="38"/>
      <c r="C35" s="38"/>
      <c r="I35" s="38"/>
      <c r="J35" s="38"/>
      <c r="K35" s="5"/>
    </row>
    <row r="36" spans="2:11" x14ac:dyDescent="0.35">
      <c r="B36" s="38"/>
      <c r="C36" s="38"/>
      <c r="I36" s="38"/>
      <c r="J36" s="38"/>
      <c r="K36" s="5"/>
    </row>
    <row r="37" spans="2:11" x14ac:dyDescent="0.35">
      <c r="B37" s="38"/>
      <c r="C37" s="38"/>
      <c r="I37" s="38"/>
      <c r="J37" s="38"/>
      <c r="K37" s="5"/>
    </row>
    <row r="38" spans="2:11" x14ac:dyDescent="0.35">
      <c r="B38" s="38"/>
      <c r="C38" s="38"/>
      <c r="I38" s="38"/>
      <c r="J38" s="38"/>
      <c r="K38" s="5"/>
    </row>
    <row r="39" spans="2:11" x14ac:dyDescent="0.35">
      <c r="B39" s="38"/>
      <c r="C39" s="38"/>
      <c r="I39" s="38"/>
      <c r="J39" s="38"/>
      <c r="K39" s="5"/>
    </row>
    <row r="40" spans="2:11" x14ac:dyDescent="0.35">
      <c r="B40" s="38"/>
      <c r="C40" s="38"/>
      <c r="I40" s="38"/>
      <c r="J40" s="38"/>
      <c r="K40" s="5"/>
    </row>
    <row r="41" spans="2:11" x14ac:dyDescent="0.35">
      <c r="B41" s="38"/>
      <c r="C41" s="38"/>
      <c r="I41" s="38"/>
      <c r="J41" s="38"/>
      <c r="K41" s="5"/>
    </row>
    <row r="42" spans="2:11" x14ac:dyDescent="0.35">
      <c r="B42" s="38"/>
      <c r="C42" s="38"/>
      <c r="I42" s="38"/>
      <c r="J42" s="38"/>
      <c r="K42" s="5"/>
    </row>
    <row r="43" spans="2:11" x14ac:dyDescent="0.35">
      <c r="B43" s="38"/>
      <c r="C43" s="38"/>
      <c r="I43" s="38"/>
      <c r="J43" s="38"/>
      <c r="K43" s="5"/>
    </row>
    <row r="44" spans="2:11" x14ac:dyDescent="0.35">
      <c r="B44" s="38"/>
      <c r="C44" s="38"/>
      <c r="I44" s="38"/>
      <c r="J44" s="38"/>
      <c r="K44" s="5"/>
    </row>
    <row r="45" spans="2:11" x14ac:dyDescent="0.35">
      <c r="B45" s="38"/>
      <c r="C45" s="38"/>
      <c r="I45" s="38"/>
      <c r="J45" s="38"/>
      <c r="K45" s="5"/>
    </row>
    <row r="46" spans="2:11" x14ac:dyDescent="0.35">
      <c r="B46" s="38"/>
      <c r="C46" s="38"/>
      <c r="I46" s="38"/>
      <c r="J46" s="38"/>
      <c r="K46" s="5"/>
    </row>
    <row r="47" spans="2:11" x14ac:dyDescent="0.35">
      <c r="B47" s="38"/>
      <c r="C47" s="38"/>
      <c r="I47" s="38"/>
      <c r="J47" s="38"/>
      <c r="K47" s="5"/>
    </row>
    <row r="48" spans="2:11" x14ac:dyDescent="0.35">
      <c r="B48" s="38"/>
      <c r="C48" s="38"/>
      <c r="I48" s="38"/>
      <c r="J48" s="38"/>
      <c r="K48" s="5"/>
    </row>
    <row r="49" spans="2:11" x14ac:dyDescent="0.35">
      <c r="B49" s="38"/>
      <c r="C49" s="38"/>
      <c r="I49" s="38"/>
      <c r="J49" s="38"/>
      <c r="K49" s="5"/>
    </row>
    <row r="50" spans="2:11" x14ac:dyDescent="0.35">
      <c r="B50" s="38"/>
      <c r="C50" s="38"/>
      <c r="I50" s="38"/>
      <c r="J50" s="38"/>
      <c r="K50" s="5"/>
    </row>
    <row r="51" spans="2:11" x14ac:dyDescent="0.35">
      <c r="B51" s="38"/>
      <c r="C51" s="38"/>
      <c r="I51" s="38"/>
      <c r="J51" s="38"/>
      <c r="K51" s="5"/>
    </row>
    <row r="52" spans="2:11" x14ac:dyDescent="0.35">
      <c r="B52" s="38"/>
      <c r="C52" s="38"/>
      <c r="I52" s="38"/>
      <c r="J52" s="39"/>
      <c r="K52" s="5"/>
    </row>
    <row r="53" spans="2:11" x14ac:dyDescent="0.35">
      <c r="B53" s="38"/>
      <c r="C53" s="38"/>
      <c r="I53" s="38"/>
      <c r="J53" s="38"/>
      <c r="K53" s="5"/>
    </row>
    <row r="54" spans="2:11" x14ac:dyDescent="0.35">
      <c r="B54" s="38"/>
      <c r="C54" s="38"/>
      <c r="I54" s="38"/>
      <c r="J54" s="38"/>
      <c r="K54" s="5"/>
    </row>
    <row r="55" spans="2:11" x14ac:dyDescent="0.35">
      <c r="B55" s="38"/>
      <c r="C55" s="38"/>
      <c r="I55" s="38"/>
      <c r="J55" s="38"/>
      <c r="K55" s="5"/>
    </row>
    <row r="56" spans="2:11" x14ac:dyDescent="0.35">
      <c r="B56" s="38"/>
      <c r="C56" s="38"/>
      <c r="I56" s="38"/>
      <c r="J56" s="38"/>
      <c r="K56" s="5"/>
    </row>
    <row r="57" spans="2:11" x14ac:dyDescent="0.35">
      <c r="B57" s="38"/>
      <c r="C57" s="38"/>
      <c r="I57" s="38"/>
      <c r="J57" s="38"/>
      <c r="K57" s="5"/>
    </row>
    <row r="58" spans="2:11" x14ac:dyDescent="0.35">
      <c r="B58" s="38"/>
      <c r="C58" s="38"/>
      <c r="I58" s="38"/>
      <c r="J58" s="38"/>
      <c r="K58" s="5"/>
    </row>
    <row r="59" spans="2:11" x14ac:dyDescent="0.35">
      <c r="B59" s="38"/>
      <c r="C59" s="38"/>
      <c r="I59" s="38"/>
      <c r="J59" s="38"/>
      <c r="K59" s="5"/>
    </row>
    <row r="60" spans="2:11" x14ac:dyDescent="0.35">
      <c r="B60" s="38"/>
      <c r="C60" s="38"/>
      <c r="I60" s="38"/>
      <c r="J60" s="38"/>
      <c r="K60" s="5"/>
    </row>
    <row r="61" spans="2:11" x14ac:dyDescent="0.35">
      <c r="B61" s="38"/>
      <c r="C61" s="38"/>
      <c r="I61" s="38"/>
      <c r="J61" s="38"/>
      <c r="K61" s="5"/>
    </row>
    <row r="62" spans="2:11" x14ac:dyDescent="0.35">
      <c r="B62" s="38"/>
      <c r="C62" s="38"/>
      <c r="I62" s="38"/>
      <c r="J62" s="38"/>
      <c r="K62" s="5"/>
    </row>
    <row r="63" spans="2:11" x14ac:dyDescent="0.35">
      <c r="B63" s="38"/>
      <c r="C63" s="38"/>
      <c r="I63" s="38"/>
      <c r="J63" s="38"/>
      <c r="K63" s="5"/>
    </row>
    <row r="64" spans="2:11" x14ac:dyDescent="0.35">
      <c r="B64" s="38"/>
      <c r="C64" s="38"/>
      <c r="I64" s="38"/>
      <c r="J64" s="38"/>
      <c r="K64" s="5"/>
    </row>
    <row r="65" spans="2:11" x14ac:dyDescent="0.35">
      <c r="B65" s="38"/>
      <c r="C65" s="38"/>
      <c r="I65" s="38"/>
      <c r="J65" s="38"/>
      <c r="K65" s="5"/>
    </row>
    <row r="66" spans="2:11" x14ac:dyDescent="0.35">
      <c r="B66" s="38"/>
      <c r="C66" s="38"/>
      <c r="I66" s="38"/>
      <c r="J66" s="38"/>
      <c r="K66" s="5"/>
    </row>
    <row r="67" spans="2:11" x14ac:dyDescent="0.35">
      <c r="B67" s="38"/>
      <c r="C67" s="38"/>
      <c r="I67" s="38"/>
      <c r="J67" s="38"/>
      <c r="K67" s="5"/>
    </row>
    <row r="68" spans="2:11" x14ac:dyDescent="0.35">
      <c r="B68" s="38"/>
      <c r="C68" s="38"/>
      <c r="I68" s="38"/>
      <c r="J68" s="38"/>
      <c r="K68" s="5"/>
    </row>
    <row r="69" spans="2:11" x14ac:dyDescent="0.35">
      <c r="B69" s="38"/>
      <c r="C69" s="38"/>
      <c r="I69" s="38"/>
      <c r="J69" s="38"/>
      <c r="K69" s="5"/>
    </row>
    <row r="70" spans="2:11" x14ac:dyDescent="0.35">
      <c r="B70" s="38"/>
      <c r="C70" s="38"/>
      <c r="I70" s="38"/>
      <c r="J70" s="38"/>
      <c r="K70" s="5"/>
    </row>
    <row r="71" spans="2:11" x14ac:dyDescent="0.35">
      <c r="B71" s="38"/>
      <c r="C71" s="38"/>
      <c r="I71" s="38"/>
      <c r="J71" s="38"/>
      <c r="K71" s="5"/>
    </row>
    <row r="72" spans="2:11" x14ac:dyDescent="0.35">
      <c r="B72" s="38"/>
      <c r="C72" s="38"/>
      <c r="I72" s="38"/>
      <c r="J72" s="38"/>
      <c r="K72" s="5"/>
    </row>
    <row r="73" spans="2:11" x14ac:dyDescent="0.35">
      <c r="B73" s="38"/>
      <c r="C73" s="38"/>
      <c r="I73" s="38"/>
      <c r="J73" s="38"/>
      <c r="K73" s="5"/>
    </row>
    <row r="74" spans="2:11" x14ac:dyDescent="0.35">
      <c r="B74" s="38"/>
      <c r="C74" s="38"/>
      <c r="I74" s="38"/>
      <c r="J74" s="38"/>
      <c r="K74" s="5"/>
    </row>
    <row r="75" spans="2:11" x14ac:dyDescent="0.35">
      <c r="B75" s="38"/>
      <c r="C75" s="38"/>
      <c r="I75" s="38"/>
      <c r="J75" s="38"/>
      <c r="K75" s="5"/>
    </row>
    <row r="76" spans="2:11" x14ac:dyDescent="0.35">
      <c r="B76" s="38"/>
      <c r="C76" s="38"/>
      <c r="I76" s="38"/>
      <c r="J76" s="38"/>
      <c r="K76" s="5"/>
    </row>
    <row r="77" spans="2:11" x14ac:dyDescent="0.35">
      <c r="B77" s="38"/>
      <c r="C77" s="38"/>
      <c r="I77" s="38"/>
      <c r="J77" s="38"/>
      <c r="K77" s="5"/>
    </row>
    <row r="78" spans="2:11" x14ac:dyDescent="0.35">
      <c r="B78" s="38"/>
      <c r="C78" s="38"/>
      <c r="I78" s="38"/>
      <c r="J78" s="38"/>
      <c r="K78" s="5"/>
    </row>
    <row r="79" spans="2:11" x14ac:dyDescent="0.35">
      <c r="B79" s="38"/>
      <c r="C79" s="38"/>
      <c r="I79" s="38"/>
      <c r="J79" s="38"/>
      <c r="K79" s="5"/>
    </row>
    <row r="80" spans="2:11" x14ac:dyDescent="0.35">
      <c r="B80" s="38"/>
      <c r="C80" s="38"/>
      <c r="I80" s="38"/>
      <c r="J80" s="38"/>
      <c r="K80" s="5"/>
    </row>
    <row r="81" spans="2:11" x14ac:dyDescent="0.35">
      <c r="B81" s="38"/>
      <c r="C81" s="38"/>
      <c r="I81" s="38"/>
      <c r="J81" s="38"/>
      <c r="K81" s="5"/>
    </row>
    <row r="82" spans="2:11" x14ac:dyDescent="0.35">
      <c r="B82" s="38"/>
      <c r="C82" s="38"/>
      <c r="I82" s="38"/>
      <c r="J82" s="38"/>
      <c r="K82" s="5"/>
    </row>
    <row r="83" spans="2:11" x14ac:dyDescent="0.35">
      <c r="B83" s="38"/>
      <c r="C83" s="38"/>
      <c r="I83" s="38"/>
      <c r="J83" s="38"/>
      <c r="K83" s="5"/>
    </row>
    <row r="84" spans="2:11" x14ac:dyDescent="0.35">
      <c r="B84" s="38"/>
      <c r="C84" s="38"/>
      <c r="I84" s="38"/>
      <c r="J84" s="38"/>
      <c r="K84" s="5"/>
    </row>
    <row r="85" spans="2:11" x14ac:dyDescent="0.35">
      <c r="B85" s="38"/>
      <c r="C85" s="38"/>
      <c r="I85" s="38"/>
      <c r="J85" s="38"/>
      <c r="K85" s="5"/>
    </row>
    <row r="86" spans="2:11" x14ac:dyDescent="0.35">
      <c r="B86" s="38"/>
      <c r="C86" s="38"/>
      <c r="I86" s="38"/>
      <c r="J86" s="38"/>
      <c r="K86" s="5"/>
    </row>
    <row r="87" spans="2:11" x14ac:dyDescent="0.35">
      <c r="B87" s="38"/>
      <c r="C87" s="38"/>
      <c r="I87" s="38"/>
      <c r="J87" s="38"/>
      <c r="K87" s="5"/>
    </row>
    <row r="88" spans="2:11" x14ac:dyDescent="0.35">
      <c r="B88" s="38"/>
      <c r="C88" s="38"/>
      <c r="I88" s="38"/>
      <c r="J88" s="38"/>
      <c r="K88" s="5"/>
    </row>
    <row r="89" spans="2:11" x14ac:dyDescent="0.35">
      <c r="B89" s="38"/>
      <c r="C89" s="38"/>
      <c r="I89" s="38"/>
      <c r="J89" s="38"/>
      <c r="K89" s="5"/>
    </row>
    <row r="90" spans="2:11" x14ac:dyDescent="0.35">
      <c r="B90" s="38"/>
      <c r="C90" s="38"/>
      <c r="I90" s="38"/>
      <c r="J90" s="38"/>
      <c r="K90" s="5"/>
    </row>
    <row r="91" spans="2:11" x14ac:dyDescent="0.35">
      <c r="B91" s="38"/>
      <c r="C91" s="38"/>
      <c r="I91" s="38"/>
      <c r="J91" s="38"/>
      <c r="K91" s="5"/>
    </row>
    <row r="92" spans="2:11" x14ac:dyDescent="0.35">
      <c r="B92" s="38"/>
      <c r="C92" s="38"/>
      <c r="I92" s="38"/>
      <c r="J92" s="39"/>
      <c r="K92" s="5"/>
    </row>
    <row r="93" spans="2:11" x14ac:dyDescent="0.35">
      <c r="B93" s="38"/>
      <c r="C93" s="38"/>
      <c r="I93" s="38"/>
      <c r="J93" s="38"/>
      <c r="K93" s="5"/>
    </row>
    <row r="94" spans="2:11" x14ac:dyDescent="0.35">
      <c r="B94" s="38"/>
      <c r="C94" s="38"/>
      <c r="I94" s="38"/>
      <c r="J94" s="38"/>
      <c r="K94" s="5"/>
    </row>
    <row r="95" spans="2:11" x14ac:dyDescent="0.35">
      <c r="B95" s="38"/>
      <c r="C95" s="38"/>
      <c r="I95" s="38"/>
      <c r="J95" s="38"/>
      <c r="K95" s="5"/>
    </row>
    <row r="96" spans="2:11" x14ac:dyDescent="0.35">
      <c r="B96" s="38"/>
      <c r="C96" s="38"/>
      <c r="I96" s="38"/>
      <c r="J96" s="38"/>
      <c r="K96" s="5"/>
    </row>
    <row r="97" spans="2:11" x14ac:dyDescent="0.35">
      <c r="B97" s="38"/>
      <c r="C97" s="38"/>
      <c r="I97" s="38"/>
      <c r="J97" s="38"/>
      <c r="K97" s="5"/>
    </row>
    <row r="98" spans="2:11" x14ac:dyDescent="0.35">
      <c r="B98" s="38"/>
      <c r="C98" s="38"/>
      <c r="I98" s="38"/>
      <c r="J98" s="38"/>
      <c r="K98" s="5"/>
    </row>
    <row r="99" spans="2:11" x14ac:dyDescent="0.35">
      <c r="B99" s="38"/>
      <c r="C99" s="38"/>
      <c r="I99" s="38"/>
      <c r="J99" s="38"/>
      <c r="K99" s="5"/>
    </row>
    <row r="100" spans="2:11" x14ac:dyDescent="0.35">
      <c r="B100" s="38"/>
      <c r="C100" s="38"/>
      <c r="I100" s="38"/>
      <c r="J100" s="38"/>
      <c r="K100" s="5"/>
    </row>
    <row r="101" spans="2:11" x14ac:dyDescent="0.35">
      <c r="B101" s="38"/>
      <c r="C101" s="38"/>
      <c r="I101" s="38"/>
      <c r="J101" s="38"/>
      <c r="K101" s="5"/>
    </row>
    <row r="102" spans="2:11" x14ac:dyDescent="0.35">
      <c r="B102" s="38"/>
      <c r="C102" s="38"/>
      <c r="I102" s="38"/>
      <c r="J102" s="38"/>
      <c r="K102" s="5"/>
    </row>
    <row r="103" spans="2:11" x14ac:dyDescent="0.35">
      <c r="B103" s="38"/>
      <c r="C103" s="38"/>
      <c r="I103" s="38"/>
      <c r="J103" s="38"/>
      <c r="K103" s="5"/>
    </row>
    <row r="104" spans="2:11" x14ac:dyDescent="0.35">
      <c r="B104" s="38"/>
      <c r="C104" s="38"/>
      <c r="I104" s="38"/>
      <c r="J104" s="38"/>
      <c r="K104" s="5"/>
    </row>
    <row r="105" spans="2:11" x14ac:dyDescent="0.35">
      <c r="B105" s="38"/>
      <c r="C105" s="38"/>
      <c r="I105" s="38"/>
      <c r="J105" s="38"/>
      <c r="K105" s="5"/>
    </row>
    <row r="106" spans="2:11" x14ac:dyDescent="0.35">
      <c r="B106" s="38"/>
      <c r="C106" s="38"/>
      <c r="I106" s="38"/>
      <c r="J106" s="38"/>
      <c r="K106" s="5"/>
    </row>
    <row r="107" spans="2:11" x14ac:dyDescent="0.35">
      <c r="B107" s="38"/>
      <c r="C107" s="38"/>
      <c r="I107" s="38"/>
      <c r="J107" s="38"/>
      <c r="K107" s="5"/>
    </row>
    <row r="108" spans="2:11" x14ac:dyDescent="0.35">
      <c r="B108" s="38"/>
      <c r="C108" s="38"/>
      <c r="I108" s="38"/>
      <c r="J108" s="38"/>
      <c r="K108" s="5"/>
    </row>
    <row r="109" spans="2:11" x14ac:dyDescent="0.35">
      <c r="B109" s="38"/>
      <c r="C109" s="38"/>
      <c r="I109" s="38"/>
      <c r="J109" s="38"/>
      <c r="K109" s="5"/>
    </row>
    <row r="110" spans="2:11" x14ac:dyDescent="0.35">
      <c r="B110" s="38"/>
      <c r="C110" s="38"/>
      <c r="I110" s="38"/>
      <c r="J110" s="38"/>
      <c r="K110" s="5"/>
    </row>
    <row r="111" spans="2:11" x14ac:dyDescent="0.35">
      <c r="B111" s="38"/>
      <c r="C111" s="38"/>
      <c r="I111" s="38"/>
      <c r="J111" s="38"/>
      <c r="K111" s="5"/>
    </row>
    <row r="112" spans="2:11" x14ac:dyDescent="0.35">
      <c r="B112" s="38"/>
      <c r="C112" s="38"/>
      <c r="I112" s="38"/>
      <c r="J112" s="38"/>
      <c r="K112" s="5"/>
    </row>
    <row r="113" spans="2:11" x14ac:dyDescent="0.35">
      <c r="B113" s="38"/>
      <c r="C113" s="38"/>
      <c r="I113" s="38"/>
      <c r="J113" s="38"/>
      <c r="K113" s="5"/>
    </row>
    <row r="114" spans="2:11" x14ac:dyDescent="0.35">
      <c r="B114" s="38"/>
      <c r="C114" s="38"/>
      <c r="I114" s="38"/>
      <c r="J114" s="39"/>
      <c r="K114" s="5"/>
    </row>
    <row r="115" spans="2:11" x14ac:dyDescent="0.35">
      <c r="B115" s="38"/>
      <c r="C115" s="38"/>
      <c r="I115" s="38"/>
      <c r="J115" s="38"/>
      <c r="K115" s="5"/>
    </row>
    <row r="116" spans="2:11" x14ac:dyDescent="0.35">
      <c r="B116" s="38"/>
      <c r="C116" s="38"/>
      <c r="I116" s="38"/>
      <c r="J116" s="38"/>
      <c r="K116" s="5"/>
    </row>
    <row r="117" spans="2:11" x14ac:dyDescent="0.35">
      <c r="B117" s="38"/>
      <c r="C117" s="38"/>
      <c r="I117" s="38"/>
      <c r="J117" s="38"/>
      <c r="K117" s="5"/>
    </row>
    <row r="118" spans="2:11" x14ac:dyDescent="0.35">
      <c r="B118" s="38"/>
      <c r="C118" s="38"/>
      <c r="I118" s="38"/>
      <c r="J118" s="38"/>
      <c r="K118" s="5"/>
    </row>
    <row r="119" spans="2:11" x14ac:dyDescent="0.35">
      <c r="B119" s="38"/>
      <c r="C119" s="38"/>
      <c r="I119" s="38"/>
      <c r="J119" s="38"/>
      <c r="K119" s="5"/>
    </row>
    <row r="120" spans="2:11" x14ac:dyDescent="0.35">
      <c r="B120" s="38"/>
      <c r="C120" s="38"/>
      <c r="I120" s="38"/>
      <c r="J120" s="39"/>
      <c r="K120" s="5"/>
    </row>
    <row r="121" spans="2:11" x14ac:dyDescent="0.35">
      <c r="B121" s="38"/>
      <c r="C121" s="38"/>
      <c r="I121" s="38"/>
      <c r="J121" s="38"/>
      <c r="K121" s="5"/>
    </row>
    <row r="122" spans="2:11" x14ac:dyDescent="0.35">
      <c r="B122" s="38"/>
      <c r="C122" s="38"/>
      <c r="I122" s="38"/>
      <c r="J122" s="38"/>
      <c r="K122" s="5"/>
    </row>
    <row r="123" spans="2:11" x14ac:dyDescent="0.35">
      <c r="B123" s="38"/>
      <c r="C123" s="38"/>
      <c r="I123" s="38"/>
      <c r="J123" s="38"/>
      <c r="K123" s="5"/>
    </row>
    <row r="124" spans="2:11" x14ac:dyDescent="0.35">
      <c r="B124" s="38"/>
      <c r="C124" s="38"/>
      <c r="I124" s="38"/>
      <c r="J124" s="38"/>
      <c r="K124" s="5"/>
    </row>
    <row r="125" spans="2:11" x14ac:dyDescent="0.35">
      <c r="B125" s="38"/>
      <c r="C125" s="38"/>
      <c r="I125" s="38"/>
      <c r="J125" s="38"/>
      <c r="K125" s="5"/>
    </row>
    <row r="126" spans="2:11" x14ac:dyDescent="0.35">
      <c r="B126" s="38"/>
      <c r="C126" s="38"/>
      <c r="I126" s="38"/>
      <c r="J126" s="39"/>
      <c r="K126" s="5"/>
    </row>
    <row r="127" spans="2:11" x14ac:dyDescent="0.35">
      <c r="B127" s="38"/>
      <c r="C127" s="38"/>
      <c r="I127" s="38"/>
      <c r="J127" s="38"/>
      <c r="K127" s="5"/>
    </row>
    <row r="128" spans="2:11" x14ac:dyDescent="0.35">
      <c r="B128" s="38"/>
      <c r="C128" s="38"/>
      <c r="I128" s="38"/>
      <c r="J128" s="38"/>
      <c r="K128" s="5"/>
    </row>
    <row r="129" spans="2:11" x14ac:dyDescent="0.35">
      <c r="B129" s="38"/>
      <c r="C129" s="38"/>
      <c r="I129" s="38"/>
      <c r="J129" s="38"/>
      <c r="K129" s="5"/>
    </row>
    <row r="130" spans="2:11" x14ac:dyDescent="0.35">
      <c r="B130" s="38"/>
      <c r="C130" s="38"/>
      <c r="I130" s="38"/>
      <c r="J130" s="38"/>
      <c r="K130" s="5"/>
    </row>
    <row r="131" spans="2:11" x14ac:dyDescent="0.35">
      <c r="B131" s="38"/>
      <c r="C131" s="38"/>
      <c r="I131" s="38"/>
      <c r="J131" s="38"/>
      <c r="K131" s="5"/>
    </row>
    <row r="132" spans="2:11" x14ac:dyDescent="0.35">
      <c r="B132" s="38"/>
      <c r="C132" s="38"/>
      <c r="I132" s="38"/>
      <c r="J132" s="38"/>
      <c r="K132" s="5"/>
    </row>
  </sheetData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3DE6-EFD7-4C93-A7EB-F5052F234B90}">
  <dimension ref="A1:F52"/>
  <sheetViews>
    <sheetView topLeftCell="A29" zoomScale="130" zoomScaleNormal="130" zoomScalePageLayoutView="96" workbookViewId="0">
      <selection activeCell="K36" sqref="K36"/>
    </sheetView>
  </sheetViews>
  <sheetFormatPr defaultColWidth="8.81640625" defaultRowHeight="12.5" x14ac:dyDescent="0.25"/>
  <cols>
    <col min="1" max="1" width="25.7265625" style="2" bestFit="1" customWidth="1"/>
    <col min="2" max="2" width="20.453125" style="1" customWidth="1"/>
    <col min="3" max="3" width="17" style="1" bestFit="1" customWidth="1"/>
    <col min="4" max="4" width="33.7265625" style="1" bestFit="1" customWidth="1"/>
    <col min="5" max="5" width="8.7265625" style="2" bestFit="1" customWidth="1"/>
    <col min="6" max="6" width="30.54296875" style="2" bestFit="1" customWidth="1"/>
    <col min="7" max="16384" width="8.81640625" style="2"/>
  </cols>
  <sheetData>
    <row r="1" spans="1:5" ht="13" x14ac:dyDescent="0.3">
      <c r="A1" s="4" t="s">
        <v>2</v>
      </c>
      <c r="B1" s="2"/>
      <c r="C1" s="2"/>
      <c r="D1" s="2"/>
    </row>
    <row r="2" spans="1:5" ht="13" x14ac:dyDescent="0.3">
      <c r="A2" s="4" t="s">
        <v>69</v>
      </c>
      <c r="B2" s="2"/>
      <c r="C2" s="2"/>
      <c r="D2" s="2"/>
    </row>
    <row r="3" spans="1:5" ht="13" x14ac:dyDescent="0.3">
      <c r="A3" s="4" t="s">
        <v>70</v>
      </c>
      <c r="B3" s="2"/>
      <c r="C3" s="2"/>
      <c r="D3" s="2"/>
    </row>
    <row r="4" spans="1:5" ht="13" x14ac:dyDescent="0.3">
      <c r="A4" s="4"/>
      <c r="B4" s="2"/>
      <c r="C4" s="2"/>
      <c r="D4" s="2"/>
    </row>
    <row r="5" spans="1:5" ht="13.5" thickBot="1" x14ac:dyDescent="0.35">
      <c r="A5" s="4" t="s">
        <v>10</v>
      </c>
      <c r="B5" s="2"/>
      <c r="C5" s="2"/>
      <c r="D5" s="2"/>
    </row>
    <row r="6" spans="1:5" ht="13" x14ac:dyDescent="0.3">
      <c r="A6" s="4"/>
      <c r="B6" s="6" t="s">
        <v>20</v>
      </c>
      <c r="C6" s="27">
        <v>620</v>
      </c>
      <c r="D6" s="2"/>
    </row>
    <row r="7" spans="1:5" ht="13.5" thickBot="1" x14ac:dyDescent="0.35">
      <c r="A7" s="4"/>
      <c r="B7" s="29" t="s">
        <v>21</v>
      </c>
      <c r="C7" s="21" t="s">
        <v>3</v>
      </c>
      <c r="D7" s="2"/>
    </row>
    <row r="8" spans="1:5" ht="14.5" x14ac:dyDescent="0.35">
      <c r="A8"/>
      <c r="B8" s="2"/>
      <c r="C8" s="2"/>
      <c r="D8" s="2"/>
    </row>
    <row r="9" spans="1:5" ht="13.5" thickBot="1" x14ac:dyDescent="0.35">
      <c r="A9" s="4" t="s">
        <v>12</v>
      </c>
      <c r="B9" s="2"/>
      <c r="C9" s="2"/>
      <c r="D9" s="2"/>
    </row>
    <row r="10" spans="1:5" ht="15" thickBot="1" x14ac:dyDescent="0.4">
      <c r="A10"/>
      <c r="B10" s="24" t="s">
        <v>17</v>
      </c>
      <c r="C10" s="25" t="s">
        <v>1</v>
      </c>
      <c r="D10" s="22" t="s">
        <v>5</v>
      </c>
      <c r="E10" s="23" t="s">
        <v>0</v>
      </c>
    </row>
    <row r="11" spans="1:5" ht="14.5" x14ac:dyDescent="0.35">
      <c r="A11"/>
      <c r="B11" s="26">
        <v>1</v>
      </c>
      <c r="C11" s="7">
        <v>725</v>
      </c>
      <c r="D11" s="8">
        <v>0.25</v>
      </c>
      <c r="E11" s="27" t="s">
        <v>3</v>
      </c>
    </row>
    <row r="12" spans="1:5" ht="14.5" x14ac:dyDescent="0.35">
      <c r="A12"/>
      <c r="B12" s="16">
        <v>2</v>
      </c>
      <c r="C12" s="1">
        <v>573</v>
      </c>
      <c r="D12" s="3">
        <v>0.7</v>
      </c>
      <c r="E12" s="17" t="s">
        <v>4</v>
      </c>
    </row>
    <row r="13" spans="1:5" ht="14.5" x14ac:dyDescent="0.35">
      <c r="A13"/>
      <c r="B13" s="16">
        <v>3</v>
      </c>
      <c r="C13" s="1">
        <v>677</v>
      </c>
      <c r="D13" s="3">
        <v>0.55000000000000004</v>
      </c>
      <c r="E13" s="17" t="s">
        <v>3</v>
      </c>
    </row>
    <row r="14" spans="1:5" ht="14.5" x14ac:dyDescent="0.35">
      <c r="A14"/>
      <c r="B14" s="16">
        <v>4</v>
      </c>
      <c r="C14" s="1">
        <v>625</v>
      </c>
      <c r="D14" s="3">
        <v>0.65</v>
      </c>
      <c r="E14" s="17" t="s">
        <v>4</v>
      </c>
    </row>
    <row r="15" spans="1:5" ht="13" x14ac:dyDescent="0.3">
      <c r="A15" s="4"/>
      <c r="B15" s="16">
        <v>5</v>
      </c>
      <c r="C15" s="1">
        <v>527</v>
      </c>
      <c r="D15" s="3">
        <v>0.75</v>
      </c>
      <c r="E15" s="17" t="s">
        <v>4</v>
      </c>
    </row>
    <row r="16" spans="1:5" ht="14.5" x14ac:dyDescent="0.35">
      <c r="A16" s="5"/>
      <c r="B16" s="16">
        <v>6</v>
      </c>
      <c r="C16" s="1">
        <v>795</v>
      </c>
      <c r="D16" s="3">
        <v>0.12</v>
      </c>
      <c r="E16" s="17" t="s">
        <v>3</v>
      </c>
    </row>
    <row r="17" spans="1:5" ht="14.5" x14ac:dyDescent="0.35">
      <c r="A17" s="5"/>
      <c r="B17" s="16">
        <v>7</v>
      </c>
      <c r="C17" s="1">
        <v>733</v>
      </c>
      <c r="D17" s="3">
        <v>0.2</v>
      </c>
      <c r="E17" s="17" t="s">
        <v>3</v>
      </c>
    </row>
    <row r="18" spans="1:5" ht="14.5" x14ac:dyDescent="0.35">
      <c r="A18"/>
      <c r="B18" s="16">
        <v>8</v>
      </c>
      <c r="C18" s="1">
        <v>620</v>
      </c>
      <c r="D18" s="3">
        <v>0.62</v>
      </c>
      <c r="E18" s="17" t="s">
        <v>4</v>
      </c>
    </row>
    <row r="19" spans="1:5" x14ac:dyDescent="0.25">
      <c r="B19" s="16">
        <v>9</v>
      </c>
      <c r="C19" s="1">
        <v>591</v>
      </c>
      <c r="D19" s="3">
        <v>0.74</v>
      </c>
      <c r="E19" s="17" t="s">
        <v>4</v>
      </c>
    </row>
    <row r="20" spans="1:5" ht="14.5" x14ac:dyDescent="0.35">
      <c r="A20"/>
      <c r="B20" s="16">
        <v>10</v>
      </c>
      <c r="C20" s="1">
        <v>660</v>
      </c>
      <c r="D20" s="3">
        <v>0.35</v>
      </c>
      <c r="E20" s="17" t="s">
        <v>3</v>
      </c>
    </row>
    <row r="21" spans="1:5" ht="14.5" x14ac:dyDescent="0.35">
      <c r="A21"/>
      <c r="B21" s="16">
        <v>11</v>
      </c>
      <c r="C21" s="1">
        <v>700</v>
      </c>
      <c r="D21" s="3">
        <v>0.18</v>
      </c>
      <c r="E21" s="17" t="s">
        <v>3</v>
      </c>
    </row>
    <row r="22" spans="1:5" ht="14.5" x14ac:dyDescent="0.35">
      <c r="A22"/>
      <c r="B22" s="16">
        <v>12</v>
      </c>
      <c r="C22" s="1">
        <v>500</v>
      </c>
      <c r="D22" s="3">
        <v>0.83</v>
      </c>
      <c r="E22" s="17" t="s">
        <v>4</v>
      </c>
    </row>
    <row r="23" spans="1:5" ht="13" x14ac:dyDescent="0.3">
      <c r="A23" s="4"/>
      <c r="B23" s="16">
        <v>13</v>
      </c>
      <c r="C23" s="1">
        <v>565</v>
      </c>
      <c r="D23" s="3">
        <v>0.7</v>
      </c>
      <c r="E23" s="17" t="s">
        <v>4</v>
      </c>
    </row>
    <row r="24" spans="1:5" x14ac:dyDescent="0.25">
      <c r="B24" s="16">
        <v>14</v>
      </c>
      <c r="C24" s="1">
        <v>620</v>
      </c>
      <c r="D24" s="3">
        <v>0.87</v>
      </c>
      <c r="E24" s="17" t="s">
        <v>4</v>
      </c>
    </row>
    <row r="25" spans="1:5" x14ac:dyDescent="0.25">
      <c r="B25" s="16">
        <v>15</v>
      </c>
      <c r="C25" s="1">
        <v>774</v>
      </c>
      <c r="D25" s="3">
        <v>7.0000000000000007E-2</v>
      </c>
      <c r="E25" s="17" t="s">
        <v>3</v>
      </c>
    </row>
    <row r="26" spans="1:5" x14ac:dyDescent="0.25">
      <c r="B26" s="16">
        <v>16</v>
      </c>
      <c r="C26" s="1">
        <v>802</v>
      </c>
      <c r="D26" s="3">
        <v>0.16</v>
      </c>
      <c r="E26" s="17" t="s">
        <v>3</v>
      </c>
    </row>
    <row r="27" spans="1:5" x14ac:dyDescent="0.25">
      <c r="B27" s="16">
        <v>17</v>
      </c>
      <c r="C27" s="1">
        <v>640</v>
      </c>
      <c r="D27" s="3">
        <v>0.59</v>
      </c>
      <c r="E27" s="17" t="s">
        <v>4</v>
      </c>
    </row>
    <row r="28" spans="1:5" x14ac:dyDescent="0.25">
      <c r="B28" s="16">
        <v>18</v>
      </c>
      <c r="C28" s="1">
        <v>523</v>
      </c>
      <c r="D28" s="3">
        <v>0.79</v>
      </c>
      <c r="E28" s="17" t="s">
        <v>4</v>
      </c>
    </row>
    <row r="29" spans="1:5" x14ac:dyDescent="0.25">
      <c r="B29" s="16">
        <v>19</v>
      </c>
      <c r="C29" s="1">
        <v>811</v>
      </c>
      <c r="D29" s="3">
        <v>0.03</v>
      </c>
      <c r="E29" s="17" t="s">
        <v>3</v>
      </c>
    </row>
    <row r="30" spans="1:5" ht="13" thickBot="1" x14ac:dyDescent="0.3">
      <c r="B30" s="19">
        <v>20</v>
      </c>
      <c r="C30" s="28">
        <v>763</v>
      </c>
      <c r="D30" s="20">
        <v>0.7</v>
      </c>
      <c r="E30" s="21" t="s">
        <v>3</v>
      </c>
    </row>
    <row r="31" spans="1:5" x14ac:dyDescent="0.25">
      <c r="B31" s="2"/>
      <c r="D31" s="3"/>
      <c r="E31" s="1"/>
    </row>
    <row r="32" spans="1:5" ht="13" x14ac:dyDescent="0.3">
      <c r="A32" s="4" t="s">
        <v>11</v>
      </c>
      <c r="B32" s="2"/>
      <c r="C32" s="2"/>
      <c r="D32" s="2"/>
    </row>
    <row r="33" spans="2:6" ht="13.5" thickBot="1" x14ac:dyDescent="0.35">
      <c r="B33" s="2"/>
      <c r="D33" s="31" t="s">
        <v>16</v>
      </c>
      <c r="E33" s="1"/>
    </row>
    <row r="34" spans="2:6" ht="38" thickBot="1" x14ac:dyDescent="0.3">
      <c r="B34" s="34" t="s">
        <v>24</v>
      </c>
      <c r="C34" s="90">
        <f>COUNTIF(C11:C30,C6)</f>
        <v>2</v>
      </c>
      <c r="D34" s="91" t="str">
        <f ca="1">_xlfn.FORMULATEXT(C34)</f>
        <v>=COUNTIF(C11:C30,C6)</v>
      </c>
      <c r="E34" s="11"/>
    </row>
    <row r="35" spans="2:6" ht="38" thickBot="1" x14ac:dyDescent="0.3">
      <c r="B35" s="35" t="s">
        <v>25</v>
      </c>
      <c r="C35" s="77">
        <f>COUNTIF(C11:C30, "&gt;=620")</f>
        <v>14</v>
      </c>
      <c r="D35" s="91" t="str">
        <f ca="1">_xlfn.FORMULATEXT(C35)</f>
        <v>=COUNTIF(C11:C30, "&gt;=620")</v>
      </c>
      <c r="E35" s="11">
        <f>COUNTIF(C11:C30, "&gt;="&amp;C6)</f>
        <v>14</v>
      </c>
    </row>
    <row r="36" spans="2:6" ht="25.5" thickBot="1" x14ac:dyDescent="0.3">
      <c r="B36" s="35" t="s">
        <v>22</v>
      </c>
      <c r="C36" s="77">
        <f>COUNTIF(E11:E30, C7)</f>
        <v>10</v>
      </c>
      <c r="D36" s="91" t="str">
        <f t="shared" ref="D36:D38" ca="1" si="0">_xlfn.FORMULATEXT(C36)</f>
        <v>=COUNTIF(E11:E30, C7)</v>
      </c>
      <c r="E36" s="12"/>
    </row>
    <row r="37" spans="2:6" ht="38" thickBot="1" x14ac:dyDescent="0.3">
      <c r="B37" s="35" t="s">
        <v>23</v>
      </c>
      <c r="C37" s="80">
        <f>AVERAGEIF(C11:C30, "&gt;" &amp;C6)</f>
        <v>725.41666666666663</v>
      </c>
      <c r="D37" s="91" t="str">
        <f ca="1">_xlfn.FORMULATEXT(C37)</f>
        <v>=AVERAGEIF(C11:C30, "&gt;" &amp;C6)</v>
      </c>
      <c r="E37" s="11">
        <f>AVERAGEIF(C11:C30, "&lt;" &amp;C6)</f>
        <v>546.5</v>
      </c>
      <c r="F37" s="2" t="str">
        <f ca="1">_xlfn.FORMULATEXT(E37)</f>
        <v>=AVERAGEIF(C11:C30, "&lt;" &amp;C6)</v>
      </c>
    </row>
    <row r="38" spans="2:6" ht="38" thickBot="1" x14ac:dyDescent="0.3">
      <c r="B38" s="36" t="s">
        <v>26</v>
      </c>
      <c r="C38" s="92">
        <f>AVERAGEIF(E11:E30,C7,C11:C30)</f>
        <v>744</v>
      </c>
      <c r="D38" s="121" t="str">
        <f t="shared" ca="1" si="0"/>
        <v>=AVERAGEIF(E11:E30,C7,C11:C30)</v>
      </c>
    </row>
    <row r="39" spans="2:6" x14ac:dyDescent="0.25">
      <c r="B39" s="32"/>
      <c r="C39" s="11"/>
      <c r="D39" s="122"/>
      <c r="E39" s="11"/>
    </row>
    <row r="40" spans="2:6" x14ac:dyDescent="0.25">
      <c r="B40" s="32"/>
      <c r="C40" s="11"/>
      <c r="D40" s="2"/>
      <c r="E40" s="11"/>
    </row>
    <row r="41" spans="2:6" x14ac:dyDescent="0.25">
      <c r="B41" s="33"/>
      <c r="C41" s="3"/>
    </row>
    <row r="42" spans="2:6" x14ac:dyDescent="0.25">
      <c r="B42" s="33"/>
      <c r="C42" s="3"/>
    </row>
    <row r="43" spans="2:6" x14ac:dyDescent="0.25">
      <c r="C43" s="3"/>
    </row>
    <row r="44" spans="2:6" x14ac:dyDescent="0.25">
      <c r="C44" s="3"/>
    </row>
    <row r="45" spans="2:6" x14ac:dyDescent="0.25">
      <c r="C45" s="3"/>
    </row>
    <row r="46" spans="2:6" x14ac:dyDescent="0.25">
      <c r="C46" s="3"/>
    </row>
    <row r="47" spans="2:6" x14ac:dyDescent="0.25">
      <c r="C47" s="3"/>
    </row>
    <row r="48" spans="2:6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0149-3CFF-4290-A791-77D3ABA1A17B}">
  <dimension ref="A1:E51"/>
  <sheetViews>
    <sheetView topLeftCell="A19" zoomScale="130" zoomScaleNormal="130" zoomScalePageLayoutView="96" workbookViewId="0">
      <selection activeCell="D38" sqref="D38"/>
    </sheetView>
  </sheetViews>
  <sheetFormatPr defaultColWidth="8.81640625" defaultRowHeight="12.5" x14ac:dyDescent="0.25"/>
  <cols>
    <col min="1" max="1" width="25.7265625" style="2" bestFit="1" customWidth="1"/>
    <col min="2" max="2" width="24.1796875" style="1" customWidth="1"/>
    <col min="3" max="3" width="17" style="1" bestFit="1" customWidth="1"/>
    <col min="4" max="4" width="50.7265625" style="1" bestFit="1" customWidth="1"/>
    <col min="5" max="5" width="8.7265625" style="2" bestFit="1" customWidth="1"/>
    <col min="6" max="6" width="30.54296875" style="2" bestFit="1" customWidth="1"/>
    <col min="7" max="16384" width="8.81640625" style="2"/>
  </cols>
  <sheetData>
    <row r="1" spans="1:5" ht="13" x14ac:dyDescent="0.3">
      <c r="A1" s="4" t="s">
        <v>2</v>
      </c>
      <c r="B1" s="2"/>
      <c r="C1" s="2"/>
      <c r="D1" s="2"/>
    </row>
    <row r="2" spans="1:5" ht="13" x14ac:dyDescent="0.3">
      <c r="A2" s="4" t="s">
        <v>69</v>
      </c>
      <c r="B2" s="2"/>
      <c r="C2" s="2"/>
      <c r="D2" s="2"/>
    </row>
    <row r="3" spans="1:5" ht="13" x14ac:dyDescent="0.3">
      <c r="A3" s="4" t="s">
        <v>70</v>
      </c>
      <c r="B3" s="2"/>
      <c r="C3" s="2"/>
      <c r="D3" s="2"/>
    </row>
    <row r="4" spans="1:5" ht="13" x14ac:dyDescent="0.3">
      <c r="A4" s="4"/>
      <c r="B4" s="2"/>
      <c r="C4" s="2"/>
      <c r="D4" s="2"/>
    </row>
    <row r="5" spans="1:5" ht="13.5" thickBot="1" x14ac:dyDescent="0.35">
      <c r="A5" s="4" t="s">
        <v>10</v>
      </c>
      <c r="B5" s="2"/>
      <c r="C5" s="2"/>
      <c r="D5" s="2"/>
    </row>
    <row r="6" spans="1:5" ht="13" x14ac:dyDescent="0.3">
      <c r="A6" s="4"/>
      <c r="B6" s="6" t="s">
        <v>20</v>
      </c>
      <c r="C6" s="27">
        <v>620</v>
      </c>
      <c r="D6" s="2"/>
    </row>
    <row r="7" spans="1:5" ht="13" x14ac:dyDescent="0.3">
      <c r="A7" s="4"/>
      <c r="B7" s="10" t="s">
        <v>27</v>
      </c>
      <c r="C7" s="37">
        <v>0.25</v>
      </c>
      <c r="D7" s="2"/>
    </row>
    <row r="8" spans="1:5" ht="13.5" thickBot="1" x14ac:dyDescent="0.35">
      <c r="A8" s="4"/>
      <c r="B8" s="29" t="s">
        <v>21</v>
      </c>
      <c r="C8" s="21" t="s">
        <v>3</v>
      </c>
      <c r="D8" s="2"/>
    </row>
    <row r="9" spans="1:5" ht="14.5" x14ac:dyDescent="0.35">
      <c r="A9"/>
      <c r="B9" s="2"/>
      <c r="C9" s="2"/>
      <c r="D9" s="2"/>
    </row>
    <row r="10" spans="1:5" ht="13.5" thickBot="1" x14ac:dyDescent="0.35">
      <c r="A10" s="4" t="s">
        <v>12</v>
      </c>
      <c r="B10" s="2"/>
      <c r="C10" s="2"/>
      <c r="D10" s="2"/>
    </row>
    <row r="11" spans="1:5" ht="15" thickBot="1" x14ac:dyDescent="0.4">
      <c r="A11"/>
      <c r="B11" s="24" t="s">
        <v>17</v>
      </c>
      <c r="C11" s="25" t="s">
        <v>1</v>
      </c>
      <c r="D11" s="22" t="s">
        <v>5</v>
      </c>
      <c r="E11" s="23" t="s">
        <v>0</v>
      </c>
    </row>
    <row r="12" spans="1:5" ht="14.5" x14ac:dyDescent="0.35">
      <c r="A12"/>
      <c r="B12" s="26">
        <v>1</v>
      </c>
      <c r="C12" s="7">
        <v>725</v>
      </c>
      <c r="D12" s="8">
        <v>0.25</v>
      </c>
      <c r="E12" s="27" t="s">
        <v>3</v>
      </c>
    </row>
    <row r="13" spans="1:5" ht="14.5" x14ac:dyDescent="0.35">
      <c r="A13"/>
      <c r="B13" s="16">
        <v>2</v>
      </c>
      <c r="C13" s="1">
        <v>573</v>
      </c>
      <c r="D13" s="3">
        <v>0.7</v>
      </c>
      <c r="E13" s="17" t="s">
        <v>4</v>
      </c>
    </row>
    <row r="14" spans="1:5" ht="14.5" x14ac:dyDescent="0.35">
      <c r="A14"/>
      <c r="B14" s="16">
        <v>3</v>
      </c>
      <c r="C14" s="1">
        <v>677</v>
      </c>
      <c r="D14" s="3">
        <v>0.55000000000000004</v>
      </c>
      <c r="E14" s="17" t="s">
        <v>3</v>
      </c>
    </row>
    <row r="15" spans="1:5" ht="14.5" x14ac:dyDescent="0.35">
      <c r="A15"/>
      <c r="B15" s="16">
        <v>4</v>
      </c>
      <c r="C15" s="1">
        <v>625</v>
      </c>
      <c r="D15" s="3">
        <v>0.65</v>
      </c>
      <c r="E15" s="17" t="s">
        <v>4</v>
      </c>
    </row>
    <row r="16" spans="1:5" ht="13" x14ac:dyDescent="0.3">
      <c r="A16" s="4"/>
      <c r="B16" s="16">
        <v>5</v>
      </c>
      <c r="C16" s="1">
        <v>527</v>
      </c>
      <c r="D16" s="3">
        <v>0.75</v>
      </c>
      <c r="E16" s="17" t="s">
        <v>4</v>
      </c>
    </row>
    <row r="17" spans="1:5" ht="14.5" x14ac:dyDescent="0.35">
      <c r="A17" s="5"/>
      <c r="B17" s="16">
        <v>6</v>
      </c>
      <c r="C17" s="1">
        <v>795</v>
      </c>
      <c r="D17" s="3">
        <v>0.12</v>
      </c>
      <c r="E17" s="17" t="s">
        <v>3</v>
      </c>
    </row>
    <row r="18" spans="1:5" ht="14.5" x14ac:dyDescent="0.35">
      <c r="A18" s="5"/>
      <c r="B18" s="16">
        <v>7</v>
      </c>
      <c r="C18" s="1">
        <v>733</v>
      </c>
      <c r="D18" s="3">
        <v>0.2</v>
      </c>
      <c r="E18" s="17" t="s">
        <v>3</v>
      </c>
    </row>
    <row r="19" spans="1:5" ht="14.5" x14ac:dyDescent="0.35">
      <c r="A19"/>
      <c r="B19" s="16">
        <v>8</v>
      </c>
      <c r="C19" s="1">
        <v>620</v>
      </c>
      <c r="D19" s="3">
        <v>0.62</v>
      </c>
      <c r="E19" s="17" t="s">
        <v>4</v>
      </c>
    </row>
    <row r="20" spans="1:5" x14ac:dyDescent="0.25">
      <c r="B20" s="16">
        <v>9</v>
      </c>
      <c r="C20" s="1">
        <v>591</v>
      </c>
      <c r="D20" s="3">
        <v>0.74</v>
      </c>
      <c r="E20" s="17" t="s">
        <v>4</v>
      </c>
    </row>
    <row r="21" spans="1:5" ht="14.5" x14ac:dyDescent="0.35">
      <c r="A21"/>
      <c r="B21" s="16">
        <v>10</v>
      </c>
      <c r="C21" s="1">
        <v>660</v>
      </c>
      <c r="D21" s="3">
        <v>0.35</v>
      </c>
      <c r="E21" s="17" t="s">
        <v>3</v>
      </c>
    </row>
    <row r="22" spans="1:5" ht="14.5" x14ac:dyDescent="0.35">
      <c r="A22"/>
      <c r="B22" s="16">
        <v>11</v>
      </c>
      <c r="C22" s="1">
        <v>700</v>
      </c>
      <c r="D22" s="3">
        <v>0.18</v>
      </c>
      <c r="E22" s="17" t="s">
        <v>3</v>
      </c>
    </row>
    <row r="23" spans="1:5" ht="14.5" x14ac:dyDescent="0.35">
      <c r="A23"/>
      <c r="B23" s="16">
        <v>12</v>
      </c>
      <c r="C23" s="1">
        <v>500</v>
      </c>
      <c r="D23" s="3">
        <v>0.83</v>
      </c>
      <c r="E23" s="17" t="s">
        <v>4</v>
      </c>
    </row>
    <row r="24" spans="1:5" ht="13" x14ac:dyDescent="0.3">
      <c r="A24" s="4"/>
      <c r="B24" s="16">
        <v>13</v>
      </c>
      <c r="C24" s="1">
        <v>565</v>
      </c>
      <c r="D24" s="3">
        <v>0.7</v>
      </c>
      <c r="E24" s="17" t="s">
        <v>4</v>
      </c>
    </row>
    <row r="25" spans="1:5" x14ac:dyDescent="0.25">
      <c r="B25" s="16">
        <v>14</v>
      </c>
      <c r="C25" s="1">
        <v>620</v>
      </c>
      <c r="D25" s="3">
        <v>0.87</v>
      </c>
      <c r="E25" s="17" t="s">
        <v>4</v>
      </c>
    </row>
    <row r="26" spans="1:5" x14ac:dyDescent="0.25">
      <c r="B26" s="16">
        <v>15</v>
      </c>
      <c r="C26" s="1">
        <v>774</v>
      </c>
      <c r="D26" s="3">
        <v>7.0000000000000007E-2</v>
      </c>
      <c r="E26" s="17" t="s">
        <v>3</v>
      </c>
    </row>
    <row r="27" spans="1:5" x14ac:dyDescent="0.25">
      <c r="B27" s="16">
        <v>16</v>
      </c>
      <c r="C27" s="1">
        <v>802</v>
      </c>
      <c r="D27" s="3">
        <v>0.16</v>
      </c>
      <c r="E27" s="17" t="s">
        <v>3</v>
      </c>
    </row>
    <row r="28" spans="1:5" x14ac:dyDescent="0.25">
      <c r="B28" s="16">
        <v>17</v>
      </c>
      <c r="C28" s="1">
        <v>640</v>
      </c>
      <c r="D28" s="3">
        <v>0.59</v>
      </c>
      <c r="E28" s="17" t="s">
        <v>4</v>
      </c>
    </row>
    <row r="29" spans="1:5" x14ac:dyDescent="0.25">
      <c r="B29" s="16">
        <v>18</v>
      </c>
      <c r="C29" s="1">
        <v>523</v>
      </c>
      <c r="D29" s="3">
        <v>0.79</v>
      </c>
      <c r="E29" s="17" t="s">
        <v>4</v>
      </c>
    </row>
    <row r="30" spans="1:5" x14ac:dyDescent="0.25">
      <c r="B30" s="16">
        <v>19</v>
      </c>
      <c r="C30" s="1">
        <v>811</v>
      </c>
      <c r="D30" s="3">
        <v>0.03</v>
      </c>
      <c r="E30" s="17" t="s">
        <v>3</v>
      </c>
    </row>
    <row r="31" spans="1:5" ht="13" thickBot="1" x14ac:dyDescent="0.3">
      <c r="B31" s="19">
        <v>20</v>
      </c>
      <c r="C31" s="28">
        <v>763</v>
      </c>
      <c r="D31" s="20">
        <v>0.7</v>
      </c>
      <c r="E31" s="21" t="s">
        <v>3</v>
      </c>
    </row>
    <row r="32" spans="1:5" x14ac:dyDescent="0.25">
      <c r="B32" s="2"/>
      <c r="D32" s="3"/>
      <c r="E32" s="1"/>
    </row>
    <row r="33" spans="1:5" ht="13" x14ac:dyDescent="0.3">
      <c r="A33" s="4" t="s">
        <v>11</v>
      </c>
      <c r="B33" s="2"/>
      <c r="C33" s="2"/>
      <c r="D33" s="2"/>
    </row>
    <row r="34" spans="1:5" ht="13.5" thickBot="1" x14ac:dyDescent="0.35">
      <c r="B34" s="2"/>
      <c r="D34" s="31" t="s">
        <v>16</v>
      </c>
      <c r="E34" s="1"/>
    </row>
    <row r="35" spans="1:5" ht="50" x14ac:dyDescent="0.25">
      <c r="B35" s="34" t="s">
        <v>28</v>
      </c>
      <c r="C35" s="90">
        <f>COUNTIFS(C12:C31,"&gt;"&amp;C6,D12:D31,"&lt;"&amp;C7)</f>
        <v>6</v>
      </c>
      <c r="D35" s="91" t="str">
        <f ca="1">_xlfn.FORMULATEXT(C35)</f>
        <v>=COUNTIFS(C12:C31,"&gt;"&amp;C6,D12:D31,"&lt;"&amp;C7)</v>
      </c>
      <c r="E35" s="11"/>
    </row>
    <row r="36" spans="1:5" ht="37.5" x14ac:dyDescent="0.25">
      <c r="B36" s="35" t="s">
        <v>29</v>
      </c>
      <c r="C36" s="77">
        <f>COUNTIFS(C12:C31,"&gt;"&amp;C6, E12:E31, C8)</f>
        <v>10</v>
      </c>
      <c r="D36" s="78" t="str">
        <f ca="1">_xlfn.FORMULATEXT(C36)</f>
        <v>=COUNTIFS(C12:C31,"&gt;"&amp;C6, E12:E31, C8)</v>
      </c>
      <c r="E36" s="12"/>
    </row>
    <row r="37" spans="1:5" ht="50.5" thickBot="1" x14ac:dyDescent="0.3">
      <c r="B37" s="36" t="s">
        <v>30</v>
      </c>
      <c r="C37" s="92">
        <f>AVERAGEIFS(C12:C31, D12:D31, "&gt;"&amp;C7,E12:E31,C8)</f>
        <v>700</v>
      </c>
      <c r="D37" s="82" t="str">
        <f ca="1">_xlfn.FORMULATEXT(C37)</f>
        <v>=AVERAGEIFS(C12:C31, D12:D31, "&gt;"&amp;C7,E12:E31,C8)</v>
      </c>
      <c r="E37" s="13"/>
    </row>
    <row r="38" spans="1:5" x14ac:dyDescent="0.25">
      <c r="B38" s="32"/>
      <c r="C38" s="11"/>
      <c r="D38" s="2"/>
      <c r="E38" s="11"/>
    </row>
    <row r="39" spans="1:5" x14ac:dyDescent="0.25">
      <c r="B39" s="32"/>
      <c r="C39" s="11"/>
      <c r="D39" s="2"/>
      <c r="E39" s="11"/>
    </row>
    <row r="40" spans="1:5" x14ac:dyDescent="0.25">
      <c r="B40" s="33"/>
      <c r="C40" s="3"/>
    </row>
    <row r="41" spans="1:5" x14ac:dyDescent="0.25">
      <c r="B41" s="33"/>
      <c r="C41" s="3"/>
    </row>
    <row r="42" spans="1:5" x14ac:dyDescent="0.25">
      <c r="C42" s="3"/>
    </row>
    <row r="43" spans="1:5" x14ac:dyDescent="0.25">
      <c r="C43" s="3"/>
    </row>
    <row r="44" spans="1:5" x14ac:dyDescent="0.25">
      <c r="C44" s="3"/>
    </row>
    <row r="45" spans="1:5" x14ac:dyDescent="0.25">
      <c r="C45" s="3"/>
    </row>
    <row r="46" spans="1:5" x14ac:dyDescent="0.25">
      <c r="C46" s="3"/>
    </row>
    <row r="47" spans="1:5" x14ac:dyDescent="0.25">
      <c r="C47" s="3"/>
    </row>
    <row r="48" spans="1:5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3ACD-63DD-4361-AAA8-96BE74FEE528}">
  <dimension ref="A1:L132"/>
  <sheetViews>
    <sheetView topLeftCell="A24" zoomScale="190" zoomScaleNormal="190" workbookViewId="0">
      <selection activeCell="G14" sqref="G14"/>
    </sheetView>
  </sheetViews>
  <sheetFormatPr defaultRowHeight="14.5" x14ac:dyDescent="0.35"/>
  <cols>
    <col min="1" max="1" width="13.81640625" customWidth="1"/>
    <col min="2" max="2" width="15.1796875" customWidth="1"/>
    <col min="3" max="3" width="18.7265625" customWidth="1"/>
    <col min="4" max="4" width="13.81640625" customWidth="1"/>
    <col min="7" max="7" width="12.1796875" bestFit="1" customWidth="1"/>
    <col min="8" max="8" width="10.81640625" bestFit="1" customWidth="1"/>
  </cols>
  <sheetData>
    <row r="1" spans="1:12" ht="30" customHeight="1" thickBot="1" x14ac:dyDescent="0.4">
      <c r="A1" s="76" t="s">
        <v>41</v>
      </c>
      <c r="B1" s="58" t="s">
        <v>42</v>
      </c>
      <c r="C1" s="58" t="s">
        <v>31</v>
      </c>
      <c r="D1" s="57" t="s">
        <v>32</v>
      </c>
      <c r="G1" s="5" t="s">
        <v>95</v>
      </c>
    </row>
    <row r="2" spans="1:12" ht="19" thickBot="1" x14ac:dyDescent="0.5">
      <c r="A2" s="52">
        <v>1</v>
      </c>
      <c r="B2" s="53">
        <v>91.055555555555557</v>
      </c>
      <c r="C2" s="96" t="str">
        <f>VLOOKUP(B2,$F$4:$H$11,2)</f>
        <v>A-</v>
      </c>
      <c r="D2" s="93">
        <f>VLOOKUP(C2,$G$4:$H$11,2, FALSE)</f>
        <v>3.67</v>
      </c>
      <c r="F2" s="128" t="s">
        <v>71</v>
      </c>
      <c r="G2" s="129"/>
      <c r="H2" s="130"/>
      <c r="J2" s="38"/>
      <c r="L2" s="5"/>
    </row>
    <row r="3" spans="1:12" ht="15" thickBot="1" x14ac:dyDescent="0.4">
      <c r="A3" s="54">
        <v>2</v>
      </c>
      <c r="B3" s="38">
        <v>93.174999999999997</v>
      </c>
      <c r="C3" s="97" t="str">
        <f t="shared" ref="C3:C21" si="0">VLOOKUP(B3,$F$4:$H$11,2)</f>
        <v>A-</v>
      </c>
      <c r="D3" s="94">
        <f t="shared" ref="D3:D21" si="1">VLOOKUP(C3,$G$4:$H$11,2, FALSE)</f>
        <v>3.67</v>
      </c>
      <c r="F3" s="49" t="s">
        <v>43</v>
      </c>
      <c r="G3" s="50" t="s">
        <v>31</v>
      </c>
      <c r="H3" s="51" t="s">
        <v>32</v>
      </c>
      <c r="J3" s="38"/>
      <c r="K3" s="38"/>
      <c r="L3" s="5"/>
    </row>
    <row r="4" spans="1:12" x14ac:dyDescent="0.35">
      <c r="A4" s="54">
        <v>3</v>
      </c>
      <c r="B4" s="38">
        <v>92.911111111111111</v>
      </c>
      <c r="C4" s="97" t="str">
        <f t="shared" si="0"/>
        <v>A-</v>
      </c>
      <c r="D4" s="94">
        <f t="shared" si="1"/>
        <v>3.67</v>
      </c>
      <c r="F4" s="41">
        <v>0</v>
      </c>
      <c r="G4" s="42" t="s">
        <v>33</v>
      </c>
      <c r="H4" s="43">
        <v>0</v>
      </c>
      <c r="J4" s="38"/>
      <c r="K4" s="38"/>
      <c r="L4" s="5"/>
    </row>
    <row r="5" spans="1:12" x14ac:dyDescent="0.35">
      <c r="A5" s="54">
        <v>4</v>
      </c>
      <c r="B5" s="38">
        <v>63.174999999999997</v>
      </c>
      <c r="C5" s="97" t="str">
        <f t="shared" si="0"/>
        <v>F</v>
      </c>
      <c r="D5" s="94">
        <f t="shared" si="1"/>
        <v>0</v>
      </c>
      <c r="F5" s="44">
        <v>70</v>
      </c>
      <c r="G5" s="5" t="s">
        <v>34</v>
      </c>
      <c r="H5" s="45">
        <v>2</v>
      </c>
      <c r="J5" s="38"/>
      <c r="K5" s="38"/>
      <c r="L5" s="5"/>
    </row>
    <row r="6" spans="1:12" x14ac:dyDescent="0.35">
      <c r="A6" s="54">
        <v>5</v>
      </c>
      <c r="B6" s="38">
        <v>78.27</v>
      </c>
      <c r="C6" s="97" t="str">
        <f t="shared" si="0"/>
        <v>B-</v>
      </c>
      <c r="D6" s="94">
        <f t="shared" si="1"/>
        <v>2.67</v>
      </c>
      <c r="F6" s="44">
        <v>76.5</v>
      </c>
      <c r="G6" s="5" t="s">
        <v>35</v>
      </c>
      <c r="H6" s="45">
        <v>2.33</v>
      </c>
      <c r="J6" s="38"/>
      <c r="K6" s="38"/>
      <c r="L6" s="5"/>
    </row>
    <row r="7" spans="1:12" x14ac:dyDescent="0.35">
      <c r="A7" s="54">
        <v>6</v>
      </c>
      <c r="B7" s="38">
        <v>88.644444444444446</v>
      </c>
      <c r="C7" s="97" t="str">
        <f>VLOOKUP(B7,$F$4:$H$11,2)</f>
        <v>B+</v>
      </c>
      <c r="D7" s="94">
        <f t="shared" si="1"/>
        <v>3.33</v>
      </c>
      <c r="F7" s="44">
        <v>77.7</v>
      </c>
      <c r="G7" s="5" t="s">
        <v>36</v>
      </c>
      <c r="H7" s="45">
        <v>2.67</v>
      </c>
      <c r="J7" s="38"/>
      <c r="K7" s="38"/>
      <c r="L7" s="5"/>
    </row>
    <row r="8" spans="1:12" x14ac:dyDescent="0.35">
      <c r="A8" s="54">
        <v>7</v>
      </c>
      <c r="B8" s="38">
        <v>97.5</v>
      </c>
      <c r="C8" s="97" t="str">
        <f t="shared" si="0"/>
        <v>A</v>
      </c>
      <c r="D8" s="94">
        <f t="shared" si="1"/>
        <v>4</v>
      </c>
      <c r="F8" s="44">
        <v>79</v>
      </c>
      <c r="G8" s="5" t="s">
        <v>37</v>
      </c>
      <c r="H8" s="45">
        <v>3</v>
      </c>
      <c r="J8" s="38"/>
      <c r="K8" s="38"/>
      <c r="L8" s="5"/>
    </row>
    <row r="9" spans="1:12" x14ac:dyDescent="0.35">
      <c r="A9" s="54">
        <v>8</v>
      </c>
      <c r="B9" s="38">
        <v>81.8</v>
      </c>
      <c r="C9" s="97" t="str">
        <f t="shared" si="0"/>
        <v>B</v>
      </c>
      <c r="D9" s="94">
        <f t="shared" si="1"/>
        <v>3</v>
      </c>
      <c r="F9" s="44">
        <v>84.8</v>
      </c>
      <c r="G9" s="5" t="s">
        <v>38</v>
      </c>
      <c r="H9" s="45">
        <v>3.33</v>
      </c>
      <c r="J9" s="38"/>
      <c r="K9" s="38"/>
      <c r="L9" s="5"/>
    </row>
    <row r="10" spans="1:12" x14ac:dyDescent="0.35">
      <c r="A10" s="54">
        <v>9</v>
      </c>
      <c r="B10" s="38">
        <v>86.61</v>
      </c>
      <c r="C10" s="97" t="str">
        <f t="shared" si="0"/>
        <v>B+</v>
      </c>
      <c r="D10" s="94">
        <f t="shared" si="1"/>
        <v>3.33</v>
      </c>
      <c r="F10" s="44">
        <v>90</v>
      </c>
      <c r="G10" s="5" t="s">
        <v>39</v>
      </c>
      <c r="H10" s="45">
        <v>3.67</v>
      </c>
      <c r="J10" s="38"/>
      <c r="K10" s="38"/>
      <c r="L10" s="5"/>
    </row>
    <row r="11" spans="1:12" ht="15" thickBot="1" x14ac:dyDescent="0.4">
      <c r="A11" s="54">
        <v>10</v>
      </c>
      <c r="B11" s="38">
        <v>88.005555555555546</v>
      </c>
      <c r="C11" s="97" t="str">
        <f t="shared" si="0"/>
        <v>B+</v>
      </c>
      <c r="D11" s="94">
        <f t="shared" si="1"/>
        <v>3.33</v>
      </c>
      <c r="F11" s="46">
        <v>93.5</v>
      </c>
      <c r="G11" s="47" t="s">
        <v>40</v>
      </c>
      <c r="H11" s="48">
        <v>4</v>
      </c>
      <c r="J11" s="38"/>
      <c r="K11" s="38"/>
      <c r="L11" s="5"/>
    </row>
    <row r="12" spans="1:12" x14ac:dyDescent="0.35">
      <c r="A12" s="54">
        <v>11</v>
      </c>
      <c r="B12" s="38">
        <v>92.67</v>
      </c>
      <c r="C12" s="97" t="str">
        <f t="shared" si="0"/>
        <v>A-</v>
      </c>
      <c r="D12" s="94">
        <f t="shared" si="1"/>
        <v>3.67</v>
      </c>
      <c r="J12" s="38"/>
      <c r="K12" s="38"/>
      <c r="L12" s="5"/>
    </row>
    <row r="13" spans="1:12" x14ac:dyDescent="0.35">
      <c r="A13" s="54">
        <v>12</v>
      </c>
      <c r="B13" s="38">
        <v>81.155555555555551</v>
      </c>
      <c r="C13" s="97" t="str">
        <f t="shared" si="0"/>
        <v>B</v>
      </c>
      <c r="D13" s="94">
        <f t="shared" si="1"/>
        <v>3</v>
      </c>
      <c r="J13" s="38"/>
      <c r="K13" s="38"/>
      <c r="L13" s="5"/>
    </row>
    <row r="14" spans="1:12" x14ac:dyDescent="0.35">
      <c r="A14" s="54">
        <v>13</v>
      </c>
      <c r="B14" s="38">
        <v>86.822222222222223</v>
      </c>
      <c r="C14" s="97" t="str">
        <f t="shared" si="0"/>
        <v>B+</v>
      </c>
      <c r="D14" s="94">
        <f t="shared" si="1"/>
        <v>3.33</v>
      </c>
      <c r="J14" s="38"/>
      <c r="K14" s="38"/>
      <c r="L14" s="5"/>
    </row>
    <row r="15" spans="1:12" x14ac:dyDescent="0.35">
      <c r="A15" s="54">
        <v>14</v>
      </c>
      <c r="B15" s="38">
        <v>87.011111111111106</v>
      </c>
      <c r="C15" s="97" t="str">
        <f t="shared" si="0"/>
        <v>B+</v>
      </c>
      <c r="D15" s="94">
        <f t="shared" si="1"/>
        <v>3.33</v>
      </c>
      <c r="J15" s="38"/>
      <c r="K15" s="38"/>
      <c r="L15" s="5"/>
    </row>
    <row r="16" spans="1:12" x14ac:dyDescent="0.35">
      <c r="A16" s="54">
        <v>15</v>
      </c>
      <c r="B16" s="38">
        <v>95.138888888888886</v>
      </c>
      <c r="C16" s="97" t="str">
        <f t="shared" si="0"/>
        <v>A</v>
      </c>
      <c r="D16" s="94">
        <f t="shared" si="1"/>
        <v>4</v>
      </c>
      <c r="J16" s="38"/>
      <c r="K16" s="38"/>
      <c r="L16" s="5"/>
    </row>
    <row r="17" spans="1:12" x14ac:dyDescent="0.35">
      <c r="A17" s="54">
        <v>16</v>
      </c>
      <c r="B17" s="38">
        <v>93.088888888888889</v>
      </c>
      <c r="C17" s="97" t="str">
        <f t="shared" si="0"/>
        <v>A-</v>
      </c>
      <c r="D17" s="94">
        <f t="shared" si="1"/>
        <v>3.67</v>
      </c>
      <c r="J17" s="38"/>
      <c r="K17" s="38"/>
      <c r="L17" s="5"/>
    </row>
    <row r="18" spans="1:12" x14ac:dyDescent="0.35">
      <c r="A18" s="54">
        <v>17</v>
      </c>
      <c r="B18" s="38">
        <v>76.760000000000005</v>
      </c>
      <c r="C18" s="97" t="str">
        <f t="shared" si="0"/>
        <v>C+</v>
      </c>
      <c r="D18" s="94">
        <f t="shared" si="1"/>
        <v>2.33</v>
      </c>
      <c r="J18" s="38"/>
      <c r="K18" s="38"/>
      <c r="L18" s="5"/>
    </row>
    <row r="19" spans="1:12" x14ac:dyDescent="0.35">
      <c r="A19" s="54">
        <v>18</v>
      </c>
      <c r="B19" s="38">
        <v>86.283333333333331</v>
      </c>
      <c r="C19" s="97" t="str">
        <f t="shared" si="0"/>
        <v>B+</v>
      </c>
      <c r="D19" s="94">
        <f t="shared" si="1"/>
        <v>3.33</v>
      </c>
      <c r="J19" s="38"/>
      <c r="K19" s="38"/>
      <c r="L19" s="5"/>
    </row>
    <row r="20" spans="1:12" x14ac:dyDescent="0.35">
      <c r="A20" s="54">
        <v>19</v>
      </c>
      <c r="B20" s="38">
        <v>90.3</v>
      </c>
      <c r="C20" s="97" t="str">
        <f t="shared" si="0"/>
        <v>A-</v>
      </c>
      <c r="D20" s="94">
        <f t="shared" si="1"/>
        <v>3.67</v>
      </c>
      <c r="J20" s="38"/>
      <c r="K20" s="38"/>
      <c r="L20" s="5"/>
    </row>
    <row r="21" spans="1:12" ht="15" thickBot="1" x14ac:dyDescent="0.4">
      <c r="A21" s="55">
        <v>20</v>
      </c>
      <c r="B21" s="56">
        <v>91.577777777777783</v>
      </c>
      <c r="C21" s="98" t="str">
        <f t="shared" si="0"/>
        <v>A-</v>
      </c>
      <c r="D21" s="95">
        <f t="shared" si="1"/>
        <v>3.67</v>
      </c>
      <c r="J21" s="38"/>
      <c r="K21" s="38"/>
      <c r="L21" s="5"/>
    </row>
    <row r="22" spans="1:12" x14ac:dyDescent="0.35">
      <c r="B22" s="38"/>
      <c r="C22" s="38"/>
      <c r="D22" s="38"/>
      <c r="J22" s="38"/>
      <c r="K22" s="38"/>
      <c r="L22" s="5"/>
    </row>
    <row r="23" spans="1:12" x14ac:dyDescent="0.35">
      <c r="B23" s="38"/>
      <c r="C23" s="38"/>
      <c r="D23" s="38"/>
      <c r="J23" s="38"/>
      <c r="K23" s="38"/>
      <c r="L23" s="5"/>
    </row>
    <row r="24" spans="1:12" x14ac:dyDescent="0.35">
      <c r="B24" s="38"/>
      <c r="C24" s="38"/>
      <c r="D24" s="38"/>
      <c r="J24" s="38"/>
      <c r="K24" s="38"/>
      <c r="L24" s="5"/>
    </row>
    <row r="25" spans="1:12" x14ac:dyDescent="0.35">
      <c r="B25" s="38"/>
      <c r="C25" s="38"/>
      <c r="D25" s="38"/>
      <c r="J25" s="38"/>
      <c r="K25" s="39"/>
      <c r="L25" s="5"/>
    </row>
    <row r="26" spans="1:12" x14ac:dyDescent="0.35">
      <c r="B26" s="38"/>
      <c r="C26" s="38"/>
      <c r="D26" s="38"/>
      <c r="J26" s="38"/>
      <c r="K26" s="38"/>
      <c r="L26" s="5"/>
    </row>
    <row r="27" spans="1:12" x14ac:dyDescent="0.35">
      <c r="B27" s="38"/>
      <c r="C27" s="38"/>
      <c r="D27" s="38"/>
      <c r="J27" s="38"/>
      <c r="K27" s="38"/>
      <c r="L27" s="5"/>
    </row>
    <row r="28" spans="1:12" x14ac:dyDescent="0.35">
      <c r="B28" s="38"/>
      <c r="C28" s="38"/>
      <c r="D28" s="38"/>
      <c r="J28" s="38"/>
      <c r="K28" s="38"/>
      <c r="L28" s="5"/>
    </row>
    <row r="29" spans="1:12" x14ac:dyDescent="0.35">
      <c r="B29" s="38"/>
      <c r="C29" s="38"/>
      <c r="D29" s="38"/>
      <c r="J29" s="38"/>
      <c r="K29" s="38"/>
      <c r="L29" s="5"/>
    </row>
    <row r="30" spans="1:12" x14ac:dyDescent="0.35">
      <c r="B30" s="38"/>
      <c r="C30" s="38"/>
      <c r="D30" s="38"/>
      <c r="J30" s="38"/>
      <c r="K30" s="38"/>
      <c r="L30" s="5"/>
    </row>
    <row r="31" spans="1:12" x14ac:dyDescent="0.35">
      <c r="B31" s="38"/>
      <c r="C31" s="38"/>
      <c r="D31" s="38"/>
      <c r="J31" s="38"/>
      <c r="K31" s="38"/>
      <c r="L31" s="5"/>
    </row>
    <row r="32" spans="1:12" x14ac:dyDescent="0.35">
      <c r="B32" s="38"/>
      <c r="C32" s="38"/>
      <c r="D32" s="38"/>
      <c r="J32" s="38"/>
      <c r="K32" s="38"/>
      <c r="L32" s="5"/>
    </row>
    <row r="33" spans="2:12" x14ac:dyDescent="0.35">
      <c r="B33" s="38"/>
      <c r="C33" s="38"/>
      <c r="D33" s="38"/>
      <c r="J33" s="38"/>
      <c r="K33" s="38"/>
      <c r="L33" s="5"/>
    </row>
    <row r="34" spans="2:12" x14ac:dyDescent="0.35">
      <c r="B34" s="38"/>
      <c r="C34" s="38"/>
      <c r="D34" s="38"/>
      <c r="J34" s="38"/>
      <c r="K34" s="38"/>
      <c r="L34" s="5"/>
    </row>
    <row r="35" spans="2:12" x14ac:dyDescent="0.35">
      <c r="B35" s="38"/>
      <c r="C35" s="38"/>
      <c r="D35" s="38"/>
      <c r="J35" s="38"/>
      <c r="K35" s="38"/>
      <c r="L35" s="5"/>
    </row>
    <row r="36" spans="2:12" x14ac:dyDescent="0.35">
      <c r="B36" s="38"/>
      <c r="C36" s="38"/>
      <c r="D36" s="38"/>
      <c r="J36" s="38"/>
      <c r="K36" s="38"/>
      <c r="L36" s="5"/>
    </row>
    <row r="37" spans="2:12" x14ac:dyDescent="0.35">
      <c r="B37" s="38"/>
      <c r="C37" s="38"/>
      <c r="D37" s="38"/>
      <c r="J37" s="38"/>
      <c r="K37" s="38"/>
      <c r="L37" s="5"/>
    </row>
    <row r="38" spans="2:12" x14ac:dyDescent="0.35">
      <c r="B38" s="38"/>
      <c r="C38" s="38"/>
      <c r="D38" s="38"/>
      <c r="J38" s="38"/>
      <c r="K38" s="38"/>
      <c r="L38" s="5"/>
    </row>
    <row r="39" spans="2:12" x14ac:dyDescent="0.35">
      <c r="B39" s="38"/>
      <c r="C39" s="38"/>
      <c r="D39" s="38"/>
      <c r="J39" s="38"/>
      <c r="K39" s="38"/>
      <c r="L39" s="5"/>
    </row>
    <row r="40" spans="2:12" x14ac:dyDescent="0.35">
      <c r="B40" s="38"/>
      <c r="C40" s="38"/>
      <c r="D40" s="38"/>
      <c r="J40" s="38"/>
      <c r="K40" s="38"/>
      <c r="L40" s="5"/>
    </row>
    <row r="41" spans="2:12" x14ac:dyDescent="0.35">
      <c r="B41" s="38"/>
      <c r="C41" s="38"/>
      <c r="D41" s="38"/>
      <c r="J41" s="38"/>
      <c r="K41" s="38"/>
      <c r="L41" s="5"/>
    </row>
    <row r="42" spans="2:12" x14ac:dyDescent="0.35">
      <c r="B42" s="38"/>
      <c r="C42" s="38"/>
      <c r="D42" s="38"/>
      <c r="J42" s="38"/>
      <c r="K42" s="38"/>
      <c r="L42" s="5"/>
    </row>
    <row r="43" spans="2:12" x14ac:dyDescent="0.35">
      <c r="B43" s="38"/>
      <c r="C43" s="38"/>
      <c r="D43" s="38"/>
      <c r="J43" s="38"/>
      <c r="K43" s="38"/>
      <c r="L43" s="5"/>
    </row>
    <row r="44" spans="2:12" x14ac:dyDescent="0.35">
      <c r="B44" s="38"/>
      <c r="C44" s="38"/>
      <c r="D44" s="38"/>
      <c r="J44" s="38"/>
      <c r="K44" s="38"/>
      <c r="L44" s="5"/>
    </row>
    <row r="45" spans="2:12" x14ac:dyDescent="0.35">
      <c r="B45" s="38"/>
      <c r="C45" s="38"/>
      <c r="D45" s="38"/>
      <c r="J45" s="38"/>
      <c r="K45" s="38"/>
      <c r="L45" s="5"/>
    </row>
    <row r="46" spans="2:12" x14ac:dyDescent="0.35">
      <c r="B46" s="38"/>
      <c r="C46" s="38"/>
      <c r="D46" s="38"/>
      <c r="J46" s="38"/>
      <c r="K46" s="38"/>
      <c r="L46" s="5"/>
    </row>
    <row r="47" spans="2:12" x14ac:dyDescent="0.35">
      <c r="B47" s="38"/>
      <c r="C47" s="38"/>
      <c r="D47" s="38"/>
      <c r="J47" s="38"/>
      <c r="K47" s="38"/>
      <c r="L47" s="5"/>
    </row>
    <row r="48" spans="2:12" x14ac:dyDescent="0.35">
      <c r="B48" s="38"/>
      <c r="C48" s="38"/>
      <c r="D48" s="38"/>
      <c r="J48" s="38"/>
      <c r="K48" s="38"/>
      <c r="L48" s="5"/>
    </row>
    <row r="49" spans="2:12" x14ac:dyDescent="0.35">
      <c r="B49" s="38"/>
      <c r="C49" s="38"/>
      <c r="D49" s="38"/>
      <c r="J49" s="38"/>
      <c r="K49" s="38"/>
      <c r="L49" s="5"/>
    </row>
    <row r="50" spans="2:12" x14ac:dyDescent="0.35">
      <c r="B50" s="38"/>
      <c r="C50" s="38"/>
      <c r="D50" s="38"/>
      <c r="J50" s="38"/>
      <c r="K50" s="38"/>
      <c r="L50" s="5"/>
    </row>
    <row r="51" spans="2:12" x14ac:dyDescent="0.35">
      <c r="B51" s="38"/>
      <c r="C51" s="38"/>
      <c r="D51" s="38"/>
      <c r="J51" s="38"/>
      <c r="K51" s="38"/>
      <c r="L51" s="5"/>
    </row>
    <row r="52" spans="2:12" x14ac:dyDescent="0.35">
      <c r="B52" s="38"/>
      <c r="C52" s="38"/>
      <c r="D52" s="38"/>
      <c r="J52" s="38"/>
      <c r="K52" s="39"/>
      <c r="L52" s="5"/>
    </row>
    <row r="53" spans="2:12" x14ac:dyDescent="0.35">
      <c r="B53" s="38"/>
      <c r="C53" s="38"/>
      <c r="D53" s="38"/>
      <c r="J53" s="38"/>
      <c r="K53" s="38"/>
      <c r="L53" s="5"/>
    </row>
    <row r="54" spans="2:12" x14ac:dyDescent="0.35">
      <c r="B54" s="38"/>
      <c r="C54" s="38"/>
      <c r="D54" s="38"/>
      <c r="J54" s="38"/>
      <c r="K54" s="38"/>
      <c r="L54" s="5"/>
    </row>
    <row r="55" spans="2:12" x14ac:dyDescent="0.35">
      <c r="B55" s="38"/>
      <c r="C55" s="38"/>
      <c r="D55" s="38"/>
      <c r="J55" s="38"/>
      <c r="K55" s="38"/>
      <c r="L55" s="5"/>
    </row>
    <row r="56" spans="2:12" x14ac:dyDescent="0.35">
      <c r="B56" s="38"/>
      <c r="C56" s="38"/>
      <c r="D56" s="38"/>
      <c r="J56" s="38"/>
      <c r="K56" s="38"/>
      <c r="L56" s="5"/>
    </row>
    <row r="57" spans="2:12" x14ac:dyDescent="0.35">
      <c r="B57" s="38"/>
      <c r="C57" s="38"/>
      <c r="D57" s="38"/>
      <c r="J57" s="38"/>
      <c r="K57" s="38"/>
      <c r="L57" s="5"/>
    </row>
    <row r="58" spans="2:12" x14ac:dyDescent="0.35">
      <c r="B58" s="38"/>
      <c r="C58" s="38"/>
      <c r="D58" s="38"/>
      <c r="J58" s="38"/>
      <c r="K58" s="38"/>
      <c r="L58" s="5"/>
    </row>
    <row r="59" spans="2:12" x14ac:dyDescent="0.35">
      <c r="B59" s="38"/>
      <c r="C59" s="38"/>
      <c r="D59" s="38"/>
      <c r="J59" s="38"/>
      <c r="K59" s="38"/>
      <c r="L59" s="5"/>
    </row>
    <row r="60" spans="2:12" x14ac:dyDescent="0.35">
      <c r="B60" s="38"/>
      <c r="C60" s="38"/>
      <c r="D60" s="38"/>
      <c r="J60" s="38"/>
      <c r="K60" s="38"/>
      <c r="L60" s="5"/>
    </row>
    <row r="61" spans="2:12" x14ac:dyDescent="0.35">
      <c r="B61" s="38"/>
      <c r="C61" s="38"/>
      <c r="D61" s="38"/>
      <c r="J61" s="38"/>
      <c r="K61" s="38"/>
      <c r="L61" s="5"/>
    </row>
    <row r="62" spans="2:12" x14ac:dyDescent="0.35">
      <c r="B62" s="38"/>
      <c r="C62" s="38"/>
      <c r="D62" s="38"/>
      <c r="J62" s="38"/>
      <c r="K62" s="38"/>
      <c r="L62" s="5"/>
    </row>
    <row r="63" spans="2:12" x14ac:dyDescent="0.35">
      <c r="B63" s="38"/>
      <c r="C63" s="38"/>
      <c r="D63" s="38"/>
      <c r="J63" s="38"/>
      <c r="K63" s="38"/>
      <c r="L63" s="5"/>
    </row>
    <row r="64" spans="2:12" x14ac:dyDescent="0.35">
      <c r="B64" s="38"/>
      <c r="C64" s="38"/>
      <c r="D64" s="38"/>
      <c r="J64" s="38"/>
      <c r="K64" s="38"/>
      <c r="L64" s="5"/>
    </row>
    <row r="65" spans="2:12" x14ac:dyDescent="0.35">
      <c r="B65" s="38"/>
      <c r="C65" s="38"/>
      <c r="D65" s="38"/>
      <c r="J65" s="38"/>
      <c r="K65" s="38"/>
      <c r="L65" s="5"/>
    </row>
    <row r="66" spans="2:12" x14ac:dyDescent="0.35">
      <c r="B66" s="38"/>
      <c r="C66" s="38"/>
      <c r="D66" s="38"/>
      <c r="J66" s="38"/>
      <c r="K66" s="38"/>
      <c r="L66" s="5"/>
    </row>
    <row r="67" spans="2:12" x14ac:dyDescent="0.35">
      <c r="B67" s="38"/>
      <c r="C67" s="38"/>
      <c r="D67" s="38"/>
      <c r="J67" s="38"/>
      <c r="K67" s="38"/>
      <c r="L67" s="5"/>
    </row>
    <row r="68" spans="2:12" x14ac:dyDescent="0.35">
      <c r="B68" s="38"/>
      <c r="C68" s="38"/>
      <c r="D68" s="38"/>
      <c r="J68" s="38"/>
      <c r="K68" s="38"/>
      <c r="L68" s="5"/>
    </row>
    <row r="69" spans="2:12" x14ac:dyDescent="0.35">
      <c r="B69" s="38"/>
      <c r="C69" s="38"/>
      <c r="D69" s="38"/>
      <c r="J69" s="38"/>
      <c r="K69" s="38"/>
      <c r="L69" s="5"/>
    </row>
    <row r="70" spans="2:12" x14ac:dyDescent="0.35">
      <c r="B70" s="38"/>
      <c r="C70" s="38"/>
      <c r="D70" s="38"/>
      <c r="J70" s="38"/>
      <c r="K70" s="38"/>
      <c r="L70" s="5"/>
    </row>
    <row r="71" spans="2:12" x14ac:dyDescent="0.35">
      <c r="B71" s="38"/>
      <c r="C71" s="38"/>
      <c r="D71" s="38"/>
      <c r="J71" s="38"/>
      <c r="K71" s="38"/>
      <c r="L71" s="5"/>
    </row>
    <row r="72" spans="2:12" x14ac:dyDescent="0.35">
      <c r="B72" s="38"/>
      <c r="C72" s="38"/>
      <c r="D72" s="38"/>
      <c r="J72" s="38"/>
      <c r="K72" s="38"/>
      <c r="L72" s="5"/>
    </row>
    <row r="73" spans="2:12" x14ac:dyDescent="0.35">
      <c r="B73" s="38"/>
      <c r="C73" s="38"/>
      <c r="D73" s="38"/>
      <c r="J73" s="38"/>
      <c r="K73" s="38"/>
      <c r="L73" s="5"/>
    </row>
    <row r="74" spans="2:12" x14ac:dyDescent="0.35">
      <c r="B74" s="38"/>
      <c r="C74" s="38"/>
      <c r="D74" s="38"/>
      <c r="J74" s="38"/>
      <c r="K74" s="38"/>
      <c r="L74" s="5"/>
    </row>
    <row r="75" spans="2:12" x14ac:dyDescent="0.35">
      <c r="B75" s="38"/>
      <c r="C75" s="38"/>
      <c r="D75" s="38"/>
      <c r="J75" s="38"/>
      <c r="K75" s="38"/>
      <c r="L75" s="5"/>
    </row>
    <row r="76" spans="2:12" x14ac:dyDescent="0.35">
      <c r="B76" s="38"/>
      <c r="C76" s="38"/>
      <c r="D76" s="38"/>
      <c r="J76" s="38"/>
      <c r="K76" s="38"/>
      <c r="L76" s="5"/>
    </row>
    <row r="77" spans="2:12" x14ac:dyDescent="0.35">
      <c r="B77" s="38"/>
      <c r="C77" s="38"/>
      <c r="D77" s="38"/>
      <c r="J77" s="38"/>
      <c r="K77" s="38"/>
      <c r="L77" s="5"/>
    </row>
    <row r="78" spans="2:12" x14ac:dyDescent="0.35">
      <c r="B78" s="38"/>
      <c r="C78" s="38"/>
      <c r="D78" s="38"/>
      <c r="J78" s="38"/>
      <c r="K78" s="38"/>
      <c r="L78" s="5"/>
    </row>
    <row r="79" spans="2:12" x14ac:dyDescent="0.35">
      <c r="B79" s="38"/>
      <c r="C79" s="38"/>
      <c r="D79" s="38"/>
      <c r="J79" s="38"/>
      <c r="K79" s="38"/>
      <c r="L79" s="5"/>
    </row>
    <row r="80" spans="2:12" x14ac:dyDescent="0.35">
      <c r="B80" s="38"/>
      <c r="C80" s="38"/>
      <c r="D80" s="38"/>
      <c r="J80" s="38"/>
      <c r="K80" s="38"/>
      <c r="L80" s="5"/>
    </row>
    <row r="81" spans="2:12" x14ac:dyDescent="0.35">
      <c r="B81" s="38"/>
      <c r="C81" s="38"/>
      <c r="D81" s="38"/>
      <c r="J81" s="38"/>
      <c r="K81" s="38"/>
      <c r="L81" s="5"/>
    </row>
    <row r="82" spans="2:12" x14ac:dyDescent="0.35">
      <c r="B82" s="38"/>
      <c r="C82" s="38"/>
      <c r="D82" s="38"/>
      <c r="J82" s="38"/>
      <c r="K82" s="38"/>
      <c r="L82" s="5"/>
    </row>
    <row r="83" spans="2:12" x14ac:dyDescent="0.35">
      <c r="B83" s="38"/>
      <c r="C83" s="38"/>
      <c r="D83" s="38"/>
      <c r="J83" s="38"/>
      <c r="K83" s="38"/>
      <c r="L83" s="5"/>
    </row>
    <row r="84" spans="2:12" x14ac:dyDescent="0.35">
      <c r="B84" s="38"/>
      <c r="C84" s="38"/>
      <c r="D84" s="38"/>
      <c r="J84" s="38"/>
      <c r="K84" s="38"/>
      <c r="L84" s="5"/>
    </row>
    <row r="85" spans="2:12" x14ac:dyDescent="0.35">
      <c r="B85" s="38"/>
      <c r="C85" s="38"/>
      <c r="D85" s="38"/>
      <c r="J85" s="38"/>
      <c r="K85" s="38"/>
      <c r="L85" s="5"/>
    </row>
    <row r="86" spans="2:12" x14ac:dyDescent="0.35">
      <c r="B86" s="38"/>
      <c r="C86" s="38"/>
      <c r="D86" s="38"/>
      <c r="J86" s="38"/>
      <c r="K86" s="38"/>
      <c r="L86" s="5"/>
    </row>
    <row r="87" spans="2:12" x14ac:dyDescent="0.35">
      <c r="B87" s="38"/>
      <c r="C87" s="38"/>
      <c r="D87" s="38"/>
      <c r="J87" s="38"/>
      <c r="K87" s="38"/>
      <c r="L87" s="5"/>
    </row>
    <row r="88" spans="2:12" x14ac:dyDescent="0.35">
      <c r="B88" s="38"/>
      <c r="C88" s="38"/>
      <c r="D88" s="38"/>
      <c r="J88" s="38"/>
      <c r="K88" s="38"/>
      <c r="L88" s="5"/>
    </row>
    <row r="89" spans="2:12" x14ac:dyDescent="0.35">
      <c r="B89" s="38"/>
      <c r="C89" s="38"/>
      <c r="D89" s="38"/>
      <c r="J89" s="38"/>
      <c r="K89" s="38"/>
      <c r="L89" s="5"/>
    </row>
    <row r="90" spans="2:12" x14ac:dyDescent="0.35">
      <c r="B90" s="38"/>
      <c r="C90" s="38"/>
      <c r="D90" s="38"/>
      <c r="J90" s="38"/>
      <c r="K90" s="38"/>
      <c r="L90" s="5"/>
    </row>
    <row r="91" spans="2:12" x14ac:dyDescent="0.35">
      <c r="B91" s="38"/>
      <c r="C91" s="38"/>
      <c r="D91" s="38"/>
      <c r="J91" s="38"/>
      <c r="K91" s="38"/>
      <c r="L91" s="5"/>
    </row>
    <row r="92" spans="2:12" x14ac:dyDescent="0.35">
      <c r="B92" s="38"/>
      <c r="C92" s="38"/>
      <c r="D92" s="38"/>
      <c r="J92" s="38"/>
      <c r="K92" s="39"/>
      <c r="L92" s="5"/>
    </row>
    <row r="93" spans="2:12" x14ac:dyDescent="0.35">
      <c r="B93" s="38"/>
      <c r="C93" s="38"/>
      <c r="D93" s="38"/>
      <c r="J93" s="38"/>
      <c r="K93" s="38"/>
      <c r="L93" s="5"/>
    </row>
    <row r="94" spans="2:12" x14ac:dyDescent="0.35">
      <c r="B94" s="38"/>
      <c r="C94" s="38"/>
      <c r="D94" s="38"/>
      <c r="J94" s="38"/>
      <c r="K94" s="38"/>
      <c r="L94" s="5"/>
    </row>
    <row r="95" spans="2:12" x14ac:dyDescent="0.35">
      <c r="B95" s="38"/>
      <c r="C95" s="38"/>
      <c r="D95" s="38"/>
      <c r="J95" s="38"/>
      <c r="K95" s="38"/>
      <c r="L95" s="5"/>
    </row>
    <row r="96" spans="2:12" x14ac:dyDescent="0.35">
      <c r="B96" s="38"/>
      <c r="C96" s="38"/>
      <c r="D96" s="38"/>
      <c r="J96" s="38"/>
      <c r="K96" s="38"/>
      <c r="L96" s="5"/>
    </row>
    <row r="97" spans="2:12" x14ac:dyDescent="0.35">
      <c r="B97" s="38"/>
      <c r="C97" s="38"/>
      <c r="D97" s="38"/>
      <c r="J97" s="38"/>
      <c r="K97" s="38"/>
      <c r="L97" s="5"/>
    </row>
    <row r="98" spans="2:12" x14ac:dyDescent="0.35">
      <c r="B98" s="38"/>
      <c r="C98" s="38"/>
      <c r="D98" s="38"/>
      <c r="J98" s="38"/>
      <c r="K98" s="38"/>
      <c r="L98" s="5"/>
    </row>
    <row r="99" spans="2:12" x14ac:dyDescent="0.35">
      <c r="B99" s="38"/>
      <c r="C99" s="38"/>
      <c r="D99" s="38"/>
      <c r="J99" s="38"/>
      <c r="K99" s="38"/>
      <c r="L99" s="5"/>
    </row>
    <row r="100" spans="2:12" x14ac:dyDescent="0.35">
      <c r="B100" s="38"/>
      <c r="C100" s="38"/>
      <c r="D100" s="38"/>
      <c r="J100" s="38"/>
      <c r="K100" s="38"/>
      <c r="L100" s="5"/>
    </row>
    <row r="101" spans="2:12" x14ac:dyDescent="0.35">
      <c r="B101" s="38"/>
      <c r="C101" s="38"/>
      <c r="D101" s="38"/>
      <c r="J101" s="38"/>
      <c r="K101" s="38"/>
      <c r="L101" s="5"/>
    </row>
    <row r="102" spans="2:12" x14ac:dyDescent="0.35">
      <c r="B102" s="38"/>
      <c r="C102" s="38"/>
      <c r="D102" s="38"/>
      <c r="J102" s="38"/>
      <c r="K102" s="38"/>
      <c r="L102" s="5"/>
    </row>
    <row r="103" spans="2:12" x14ac:dyDescent="0.35">
      <c r="B103" s="38"/>
      <c r="C103" s="38"/>
      <c r="D103" s="38"/>
      <c r="J103" s="38"/>
      <c r="K103" s="38"/>
      <c r="L103" s="5"/>
    </row>
    <row r="104" spans="2:12" x14ac:dyDescent="0.35">
      <c r="B104" s="38"/>
      <c r="C104" s="38"/>
      <c r="D104" s="38"/>
      <c r="J104" s="38"/>
      <c r="K104" s="38"/>
      <c r="L104" s="5"/>
    </row>
    <row r="105" spans="2:12" x14ac:dyDescent="0.35">
      <c r="B105" s="38"/>
      <c r="C105" s="38"/>
      <c r="D105" s="38"/>
      <c r="J105" s="38"/>
      <c r="K105" s="38"/>
      <c r="L105" s="5"/>
    </row>
    <row r="106" spans="2:12" x14ac:dyDescent="0.35">
      <c r="B106" s="38"/>
      <c r="C106" s="38"/>
      <c r="D106" s="38"/>
      <c r="J106" s="38"/>
      <c r="K106" s="38"/>
      <c r="L106" s="5"/>
    </row>
    <row r="107" spans="2:12" x14ac:dyDescent="0.35">
      <c r="B107" s="38"/>
      <c r="C107" s="38"/>
      <c r="D107" s="38"/>
      <c r="J107" s="38"/>
      <c r="K107" s="38"/>
      <c r="L107" s="5"/>
    </row>
    <row r="108" spans="2:12" x14ac:dyDescent="0.35">
      <c r="B108" s="38"/>
      <c r="C108" s="38"/>
      <c r="D108" s="38"/>
      <c r="J108" s="38"/>
      <c r="K108" s="38"/>
      <c r="L108" s="5"/>
    </row>
    <row r="109" spans="2:12" x14ac:dyDescent="0.35">
      <c r="B109" s="38"/>
      <c r="C109" s="38"/>
      <c r="D109" s="38"/>
      <c r="J109" s="38"/>
      <c r="K109" s="38"/>
      <c r="L109" s="5"/>
    </row>
    <row r="110" spans="2:12" x14ac:dyDescent="0.35">
      <c r="B110" s="38"/>
      <c r="C110" s="38"/>
      <c r="D110" s="38"/>
      <c r="J110" s="38"/>
      <c r="K110" s="38"/>
      <c r="L110" s="5"/>
    </row>
    <row r="111" spans="2:12" x14ac:dyDescent="0.35">
      <c r="B111" s="38"/>
      <c r="C111" s="38"/>
      <c r="D111" s="38"/>
      <c r="J111" s="38"/>
      <c r="K111" s="38"/>
      <c r="L111" s="5"/>
    </row>
    <row r="112" spans="2:12" x14ac:dyDescent="0.35">
      <c r="B112" s="38"/>
      <c r="C112" s="38"/>
      <c r="D112" s="38"/>
      <c r="J112" s="38"/>
      <c r="K112" s="38"/>
      <c r="L112" s="5"/>
    </row>
    <row r="113" spans="2:12" x14ac:dyDescent="0.35">
      <c r="B113" s="38"/>
      <c r="C113" s="38"/>
      <c r="D113" s="38"/>
      <c r="J113" s="38"/>
      <c r="K113" s="38"/>
      <c r="L113" s="5"/>
    </row>
    <row r="114" spans="2:12" x14ac:dyDescent="0.35">
      <c r="B114" s="38"/>
      <c r="C114" s="38"/>
      <c r="D114" s="38"/>
      <c r="J114" s="38"/>
      <c r="K114" s="39"/>
      <c r="L114" s="5"/>
    </row>
    <row r="115" spans="2:12" x14ac:dyDescent="0.35">
      <c r="B115" s="38"/>
      <c r="C115" s="38"/>
      <c r="D115" s="38"/>
      <c r="J115" s="38"/>
      <c r="K115" s="38"/>
      <c r="L115" s="5"/>
    </row>
    <row r="116" spans="2:12" x14ac:dyDescent="0.35">
      <c r="B116" s="38"/>
      <c r="C116" s="38"/>
      <c r="D116" s="38"/>
      <c r="J116" s="38"/>
      <c r="K116" s="38"/>
      <c r="L116" s="5"/>
    </row>
    <row r="117" spans="2:12" x14ac:dyDescent="0.35">
      <c r="B117" s="38"/>
      <c r="C117" s="38"/>
      <c r="D117" s="38"/>
      <c r="J117" s="38"/>
      <c r="K117" s="38"/>
      <c r="L117" s="5"/>
    </row>
    <row r="118" spans="2:12" x14ac:dyDescent="0.35">
      <c r="B118" s="38"/>
      <c r="C118" s="38"/>
      <c r="D118" s="38"/>
      <c r="J118" s="38"/>
      <c r="K118" s="38"/>
      <c r="L118" s="5"/>
    </row>
    <row r="119" spans="2:12" x14ac:dyDescent="0.35">
      <c r="B119" s="38"/>
      <c r="C119" s="38"/>
      <c r="D119" s="38"/>
      <c r="J119" s="38"/>
      <c r="K119" s="38"/>
      <c r="L119" s="5"/>
    </row>
    <row r="120" spans="2:12" x14ac:dyDescent="0.35">
      <c r="B120" s="38"/>
      <c r="C120" s="38"/>
      <c r="D120" s="38"/>
      <c r="J120" s="38"/>
      <c r="K120" s="39"/>
      <c r="L120" s="5"/>
    </row>
    <row r="121" spans="2:12" x14ac:dyDescent="0.35">
      <c r="B121" s="38"/>
      <c r="C121" s="38"/>
      <c r="D121" s="38"/>
      <c r="J121" s="38"/>
      <c r="K121" s="38"/>
      <c r="L121" s="5"/>
    </row>
    <row r="122" spans="2:12" x14ac:dyDescent="0.35">
      <c r="B122" s="38"/>
      <c r="C122" s="38"/>
      <c r="D122" s="38"/>
      <c r="J122" s="38"/>
      <c r="K122" s="38"/>
      <c r="L122" s="5"/>
    </row>
    <row r="123" spans="2:12" x14ac:dyDescent="0.35">
      <c r="B123" s="38"/>
      <c r="C123" s="38"/>
      <c r="D123" s="38"/>
      <c r="J123" s="38"/>
      <c r="K123" s="38"/>
      <c r="L123" s="5"/>
    </row>
    <row r="124" spans="2:12" x14ac:dyDescent="0.35">
      <c r="B124" s="38"/>
      <c r="C124" s="38"/>
      <c r="D124" s="38"/>
      <c r="J124" s="38"/>
      <c r="K124" s="38"/>
      <c r="L124" s="5"/>
    </row>
    <row r="125" spans="2:12" x14ac:dyDescent="0.35">
      <c r="B125" s="38"/>
      <c r="C125" s="38"/>
      <c r="D125" s="38"/>
      <c r="J125" s="38"/>
      <c r="K125" s="38"/>
      <c r="L125" s="5"/>
    </row>
    <row r="126" spans="2:12" x14ac:dyDescent="0.35">
      <c r="B126" s="38"/>
      <c r="C126" s="38"/>
      <c r="D126" s="38"/>
      <c r="J126" s="38"/>
      <c r="K126" s="39"/>
      <c r="L126" s="5"/>
    </row>
    <row r="127" spans="2:12" x14ac:dyDescent="0.35">
      <c r="B127" s="38"/>
      <c r="C127" s="38"/>
      <c r="D127" s="38"/>
      <c r="J127" s="38"/>
      <c r="K127" s="38"/>
      <c r="L127" s="5"/>
    </row>
    <row r="128" spans="2:12" x14ac:dyDescent="0.35">
      <c r="B128" s="38"/>
      <c r="C128" s="38"/>
      <c r="D128" s="38"/>
      <c r="J128" s="38"/>
      <c r="K128" s="38"/>
      <c r="L128" s="5"/>
    </row>
    <row r="129" spans="2:12" x14ac:dyDescent="0.35">
      <c r="B129" s="38"/>
      <c r="C129" s="38"/>
      <c r="D129" s="38"/>
      <c r="J129" s="38"/>
      <c r="K129" s="38"/>
      <c r="L129" s="5"/>
    </row>
    <row r="130" spans="2:12" x14ac:dyDescent="0.35">
      <c r="B130" s="38"/>
      <c r="C130" s="38"/>
      <c r="D130" s="38"/>
      <c r="J130" s="38"/>
      <c r="K130" s="38"/>
      <c r="L130" s="5"/>
    </row>
    <row r="131" spans="2:12" x14ac:dyDescent="0.35">
      <c r="B131" s="38"/>
      <c r="C131" s="38"/>
      <c r="D131" s="38"/>
      <c r="J131" s="38"/>
      <c r="K131" s="38"/>
      <c r="L131" s="5"/>
    </row>
    <row r="132" spans="2:12" x14ac:dyDescent="0.35">
      <c r="B132" s="38"/>
      <c r="C132" s="38"/>
      <c r="D132" s="38"/>
      <c r="J132" s="38"/>
      <c r="K132" s="38"/>
      <c r="L132" s="5"/>
    </row>
  </sheetData>
  <mergeCells count="1">
    <mergeCell ref="F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B085-CA7F-4803-9835-B703566A21FB}">
  <dimension ref="A1:N132"/>
  <sheetViews>
    <sheetView zoomScale="148" zoomScaleNormal="190" workbookViewId="0">
      <selection activeCell="F13" sqref="F13"/>
    </sheetView>
  </sheetViews>
  <sheetFormatPr defaultRowHeight="14.5" x14ac:dyDescent="0.35"/>
  <cols>
    <col min="1" max="1" width="13.81640625" customWidth="1"/>
    <col min="2" max="2" width="15.1796875" customWidth="1"/>
    <col min="3" max="3" width="18.7265625" customWidth="1"/>
    <col min="4" max="4" width="13.81640625" customWidth="1"/>
    <col min="6" max="6" width="12" bestFit="1" customWidth="1"/>
    <col min="7" max="14" width="5.7265625" customWidth="1"/>
  </cols>
  <sheetData>
    <row r="1" spans="1:14" ht="30.75" customHeight="1" thickBot="1" x14ac:dyDescent="0.4">
      <c r="A1" s="76" t="s">
        <v>41</v>
      </c>
      <c r="B1" s="58" t="s">
        <v>42</v>
      </c>
      <c r="C1" s="58" t="s">
        <v>31</v>
      </c>
      <c r="D1" s="57" t="s">
        <v>32</v>
      </c>
      <c r="E1" s="59"/>
    </row>
    <row r="2" spans="1:14" ht="19" thickBot="1" x14ac:dyDescent="0.5">
      <c r="A2" s="52">
        <v>1</v>
      </c>
      <c r="B2" s="53">
        <v>91.055555555555557</v>
      </c>
      <c r="C2" s="96" t="str">
        <f>HLOOKUP(B2,$G$3:$N$5,2,TRUE)</f>
        <v>A-</v>
      </c>
      <c r="D2" s="93">
        <f>HLOOKUP(B2,F3:N5,3)</f>
        <v>3.67</v>
      </c>
      <c r="E2" s="60"/>
      <c r="F2" s="128" t="s">
        <v>44</v>
      </c>
      <c r="G2" s="129"/>
      <c r="H2" s="129"/>
      <c r="I2" s="129"/>
      <c r="J2" s="129"/>
      <c r="K2" s="129"/>
      <c r="L2" s="129"/>
      <c r="M2" s="129"/>
      <c r="N2" s="130"/>
    </row>
    <row r="3" spans="1:14" x14ac:dyDescent="0.35">
      <c r="A3" s="54">
        <v>2</v>
      </c>
      <c r="B3" s="38">
        <v>93.174999999999997</v>
      </c>
      <c r="C3" s="97" t="str">
        <f>HLOOKUP(B3,F3:N5,2,TRUE)</f>
        <v>A-</v>
      </c>
      <c r="D3" s="94">
        <f>HLOOKUP(B3,$F$3:$N$5,3)</f>
        <v>3.67</v>
      </c>
      <c r="E3" s="60"/>
      <c r="F3" s="61" t="s">
        <v>43</v>
      </c>
      <c r="G3" s="42">
        <v>0</v>
      </c>
      <c r="H3" s="42">
        <v>70</v>
      </c>
      <c r="I3" s="42">
        <v>76.5</v>
      </c>
      <c r="J3" s="42">
        <v>77.7</v>
      </c>
      <c r="K3" s="53">
        <v>79</v>
      </c>
      <c r="L3" s="53">
        <v>84.8</v>
      </c>
      <c r="M3" s="42">
        <v>90</v>
      </c>
      <c r="N3" s="43">
        <v>93.5</v>
      </c>
    </row>
    <row r="4" spans="1:14" x14ac:dyDescent="0.35">
      <c r="A4" s="54">
        <v>3</v>
      </c>
      <c r="B4" s="38">
        <v>92.911111111111111</v>
      </c>
      <c r="C4" s="97" t="str">
        <f>HLOOKUP($B4,$F$3:$N$5,2)</f>
        <v>A-</v>
      </c>
      <c r="D4" s="94">
        <f>HLOOKUP($B4,$F$3:$N$5,3)</f>
        <v>3.67</v>
      </c>
      <c r="E4" s="60"/>
      <c r="F4" s="62" t="s">
        <v>31</v>
      </c>
      <c r="G4" s="5" t="s">
        <v>33</v>
      </c>
      <c r="H4" s="5" t="s">
        <v>34</v>
      </c>
      <c r="I4" s="5" t="s">
        <v>35</v>
      </c>
      <c r="J4" s="5" t="s">
        <v>36</v>
      </c>
      <c r="K4" s="38" t="s">
        <v>37</v>
      </c>
      <c r="L4" s="38" t="s">
        <v>38</v>
      </c>
      <c r="M4" s="5" t="s">
        <v>39</v>
      </c>
      <c r="N4" s="45" t="s">
        <v>40</v>
      </c>
    </row>
    <row r="5" spans="1:14" ht="15" thickBot="1" x14ac:dyDescent="0.4">
      <c r="A5" s="54">
        <v>4</v>
      </c>
      <c r="B5" s="38">
        <v>63.174999999999997</v>
      </c>
      <c r="C5" s="97" t="str">
        <f t="shared" ref="C5:C21" si="0">HLOOKUP($B5,$F$3:$N$5,2)</f>
        <v>F</v>
      </c>
      <c r="D5" s="94">
        <f t="shared" ref="D5:D21" si="1">HLOOKUP($B5,$F$3:$N$5,3)</f>
        <v>0</v>
      </c>
      <c r="E5" s="60"/>
      <c r="F5" s="63" t="s">
        <v>32</v>
      </c>
      <c r="G5" s="47">
        <v>0</v>
      </c>
      <c r="H5" s="47">
        <v>2</v>
      </c>
      <c r="I5" s="47">
        <v>2.33</v>
      </c>
      <c r="J5" s="47">
        <v>2.67</v>
      </c>
      <c r="K5" s="56">
        <v>3</v>
      </c>
      <c r="L5" s="56">
        <v>3.33</v>
      </c>
      <c r="M5" s="47">
        <v>3.67</v>
      </c>
      <c r="N5" s="48">
        <v>4</v>
      </c>
    </row>
    <row r="6" spans="1:14" x14ac:dyDescent="0.35">
      <c r="A6" s="54">
        <v>5</v>
      </c>
      <c r="B6" s="38">
        <v>78.27</v>
      </c>
      <c r="C6" s="97" t="str">
        <f t="shared" si="0"/>
        <v>B-</v>
      </c>
      <c r="D6" s="94">
        <f t="shared" si="1"/>
        <v>2.67</v>
      </c>
      <c r="E6" s="60"/>
      <c r="G6" s="5"/>
      <c r="H6" s="5"/>
      <c r="I6" s="5"/>
      <c r="K6" s="38"/>
      <c r="L6" s="38"/>
      <c r="M6" s="5"/>
    </row>
    <row r="7" spans="1:14" x14ac:dyDescent="0.35">
      <c r="A7" s="54">
        <v>6</v>
      </c>
      <c r="B7" s="38">
        <v>88.644444444444446</v>
      </c>
      <c r="C7" s="97" t="str">
        <f t="shared" si="0"/>
        <v>B+</v>
      </c>
      <c r="D7" s="94">
        <f t="shared" si="1"/>
        <v>3.33</v>
      </c>
      <c r="E7" s="60"/>
      <c r="G7" s="5"/>
      <c r="H7" s="5"/>
      <c r="I7" s="5"/>
      <c r="K7" s="38"/>
      <c r="L7" s="38"/>
      <c r="M7" s="5"/>
    </row>
    <row r="8" spans="1:14" x14ac:dyDescent="0.35">
      <c r="A8" s="54">
        <v>7</v>
      </c>
      <c r="B8" s="38">
        <v>97.5</v>
      </c>
      <c r="C8" s="97" t="str">
        <f t="shared" si="0"/>
        <v>A</v>
      </c>
      <c r="D8" s="94">
        <f t="shared" si="1"/>
        <v>4</v>
      </c>
      <c r="E8" s="60"/>
      <c r="G8" s="5"/>
      <c r="H8" s="5"/>
      <c r="I8" s="5"/>
      <c r="K8" s="38"/>
      <c r="L8" s="38"/>
      <c r="M8" s="5"/>
    </row>
    <row r="9" spans="1:14" x14ac:dyDescent="0.35">
      <c r="A9" s="54">
        <v>8</v>
      </c>
      <c r="B9" s="38">
        <v>81.8</v>
      </c>
      <c r="C9" s="97" t="str">
        <f t="shared" si="0"/>
        <v>B</v>
      </c>
      <c r="D9" s="94">
        <f t="shared" si="1"/>
        <v>3</v>
      </c>
      <c r="E9" s="60"/>
      <c r="G9" s="5"/>
      <c r="H9" s="5"/>
      <c r="I9" s="5"/>
      <c r="K9" s="38"/>
      <c r="L9" s="38"/>
      <c r="M9" s="5"/>
    </row>
    <row r="10" spans="1:14" x14ac:dyDescent="0.35">
      <c r="A10" s="54">
        <v>9</v>
      </c>
      <c r="B10" s="38">
        <v>86.61</v>
      </c>
      <c r="C10" s="97" t="str">
        <f t="shared" si="0"/>
        <v>B+</v>
      </c>
      <c r="D10" s="94">
        <f t="shared" si="1"/>
        <v>3.33</v>
      </c>
      <c r="E10" s="60"/>
      <c r="G10" s="5"/>
      <c r="H10" s="5"/>
      <c r="I10" s="5"/>
      <c r="K10" s="38"/>
      <c r="L10" s="38"/>
      <c r="M10" s="5"/>
    </row>
    <row r="11" spans="1:14" x14ac:dyDescent="0.35">
      <c r="A11" s="54">
        <v>10</v>
      </c>
      <c r="B11" s="38">
        <v>88.005555555555546</v>
      </c>
      <c r="C11" s="97" t="str">
        <f t="shared" si="0"/>
        <v>B+</v>
      </c>
      <c r="D11" s="94">
        <f t="shared" si="1"/>
        <v>3.33</v>
      </c>
      <c r="E11" s="60"/>
      <c r="G11" s="5"/>
      <c r="H11" s="5"/>
      <c r="I11" s="5"/>
      <c r="K11" s="38"/>
      <c r="L11" s="38"/>
      <c r="M11" s="5"/>
    </row>
    <row r="12" spans="1:14" x14ac:dyDescent="0.35">
      <c r="A12" s="54">
        <v>11</v>
      </c>
      <c r="B12" s="38">
        <v>92.67</v>
      </c>
      <c r="C12" s="97" t="str">
        <f t="shared" si="0"/>
        <v>A-</v>
      </c>
      <c r="D12" s="94">
        <f t="shared" si="1"/>
        <v>3.67</v>
      </c>
      <c r="E12" s="60"/>
    </row>
    <row r="13" spans="1:14" x14ac:dyDescent="0.35">
      <c r="A13" s="54">
        <v>12</v>
      </c>
      <c r="B13" s="38">
        <v>81.155555555555551</v>
      </c>
      <c r="C13" s="97" t="str">
        <f t="shared" si="0"/>
        <v>B</v>
      </c>
      <c r="D13" s="94">
        <f t="shared" si="1"/>
        <v>3</v>
      </c>
      <c r="E13" s="60"/>
    </row>
    <row r="14" spans="1:14" x14ac:dyDescent="0.35">
      <c r="A14" s="54">
        <v>13</v>
      </c>
      <c r="B14" s="38">
        <v>86.822222222222223</v>
      </c>
      <c r="C14" s="97" t="str">
        <f t="shared" si="0"/>
        <v>B+</v>
      </c>
      <c r="D14" s="94">
        <f t="shared" si="1"/>
        <v>3.33</v>
      </c>
      <c r="E14" s="60"/>
    </row>
    <row r="15" spans="1:14" x14ac:dyDescent="0.35">
      <c r="A15" s="54">
        <v>14</v>
      </c>
      <c r="B15" s="38">
        <v>87.011111111111106</v>
      </c>
      <c r="C15" s="97" t="str">
        <f t="shared" si="0"/>
        <v>B+</v>
      </c>
      <c r="D15" s="94">
        <f t="shared" si="1"/>
        <v>3.33</v>
      </c>
      <c r="E15" s="60"/>
    </row>
    <row r="16" spans="1:14" x14ac:dyDescent="0.35">
      <c r="A16" s="54">
        <v>15</v>
      </c>
      <c r="B16" s="38">
        <v>95.138888888888886</v>
      </c>
      <c r="C16" s="97" t="str">
        <f t="shared" si="0"/>
        <v>A</v>
      </c>
      <c r="D16" s="94">
        <f t="shared" si="1"/>
        <v>4</v>
      </c>
      <c r="E16" s="60"/>
    </row>
    <row r="17" spans="1:13" x14ac:dyDescent="0.35">
      <c r="A17" s="54">
        <v>16</v>
      </c>
      <c r="B17" s="38">
        <v>93.088888888888889</v>
      </c>
      <c r="C17" s="97" t="str">
        <f t="shared" si="0"/>
        <v>A-</v>
      </c>
      <c r="D17" s="94">
        <f t="shared" si="1"/>
        <v>3.67</v>
      </c>
      <c r="E17" s="60"/>
      <c r="K17" s="38"/>
      <c r="L17" s="38"/>
      <c r="M17" s="5"/>
    </row>
    <row r="18" spans="1:13" x14ac:dyDescent="0.35">
      <c r="A18" s="54">
        <v>17</v>
      </c>
      <c r="B18" s="38">
        <v>76.760000000000005</v>
      </c>
      <c r="C18" s="97" t="str">
        <f t="shared" si="0"/>
        <v>C+</v>
      </c>
      <c r="D18" s="94">
        <f t="shared" si="1"/>
        <v>2.33</v>
      </c>
      <c r="E18" s="60"/>
      <c r="K18" s="38"/>
      <c r="L18" s="38"/>
      <c r="M18" s="5"/>
    </row>
    <row r="19" spans="1:13" x14ac:dyDescent="0.35">
      <c r="A19" s="54">
        <v>18</v>
      </c>
      <c r="B19" s="38">
        <v>86.283333333333331</v>
      </c>
      <c r="C19" s="97" t="str">
        <f t="shared" si="0"/>
        <v>B+</v>
      </c>
      <c r="D19" s="94">
        <f t="shared" si="1"/>
        <v>3.33</v>
      </c>
      <c r="E19" s="60"/>
      <c r="K19" s="38"/>
      <c r="L19" s="38"/>
      <c r="M19" s="5"/>
    </row>
    <row r="20" spans="1:13" x14ac:dyDescent="0.35">
      <c r="A20" s="54">
        <v>19</v>
      </c>
      <c r="B20" s="38">
        <v>90.3</v>
      </c>
      <c r="C20" s="97" t="str">
        <f t="shared" si="0"/>
        <v>A-</v>
      </c>
      <c r="D20" s="94">
        <f t="shared" si="1"/>
        <v>3.67</v>
      </c>
      <c r="E20" s="60"/>
      <c r="K20" s="38"/>
      <c r="L20" s="38"/>
      <c r="M20" s="5"/>
    </row>
    <row r="21" spans="1:13" ht="15" thickBot="1" x14ac:dyDescent="0.4">
      <c r="A21" s="55">
        <v>20</v>
      </c>
      <c r="B21" s="56">
        <v>91.577777777777783</v>
      </c>
      <c r="C21" s="97" t="str">
        <f t="shared" si="0"/>
        <v>A-</v>
      </c>
      <c r="D21" s="94">
        <f t="shared" si="1"/>
        <v>3.67</v>
      </c>
      <c r="E21" s="60"/>
      <c r="K21" s="38"/>
      <c r="L21" s="38"/>
      <c r="M21" s="5"/>
    </row>
    <row r="22" spans="1:13" x14ac:dyDescent="0.35">
      <c r="B22" s="38"/>
      <c r="C22" s="38"/>
      <c r="D22" s="38"/>
      <c r="E22" s="38"/>
      <c r="K22" s="38"/>
      <c r="L22" s="38"/>
      <c r="M22" s="5"/>
    </row>
    <row r="23" spans="1:13" x14ac:dyDescent="0.35">
      <c r="B23" s="38"/>
      <c r="C23" s="38"/>
      <c r="D23" s="38"/>
      <c r="E23" s="38"/>
      <c r="K23" s="38"/>
      <c r="L23" s="38"/>
      <c r="M23" s="5"/>
    </row>
    <row r="24" spans="1:13" x14ac:dyDescent="0.35">
      <c r="B24" s="38"/>
      <c r="C24" s="38"/>
      <c r="D24" s="38"/>
      <c r="E24" s="38"/>
      <c r="K24" s="38"/>
      <c r="L24" s="38"/>
      <c r="M24" s="5"/>
    </row>
    <row r="25" spans="1:13" x14ac:dyDescent="0.35">
      <c r="B25" s="38"/>
      <c r="C25" s="38"/>
      <c r="D25" s="38"/>
      <c r="E25" s="38"/>
      <c r="K25" s="38"/>
      <c r="L25" s="39"/>
      <c r="M25" s="5"/>
    </row>
    <row r="26" spans="1:13" x14ac:dyDescent="0.35">
      <c r="B26" s="38"/>
      <c r="C26" s="38"/>
      <c r="D26" s="38"/>
      <c r="E26" s="38"/>
      <c r="K26" s="38"/>
      <c r="L26" s="38"/>
      <c r="M26" s="5"/>
    </row>
    <row r="27" spans="1:13" x14ac:dyDescent="0.35">
      <c r="B27" s="38"/>
      <c r="C27" s="38"/>
      <c r="D27" s="38"/>
      <c r="E27" s="38"/>
      <c r="K27" s="38"/>
      <c r="L27" s="38"/>
      <c r="M27" s="5"/>
    </row>
    <row r="28" spans="1:13" x14ac:dyDescent="0.35">
      <c r="B28" s="38"/>
      <c r="C28" s="38"/>
      <c r="D28" s="38"/>
      <c r="E28" s="38"/>
      <c r="K28" s="38"/>
      <c r="L28" s="38"/>
      <c r="M28" s="5"/>
    </row>
    <row r="29" spans="1:13" x14ac:dyDescent="0.35">
      <c r="B29" s="38"/>
      <c r="C29" s="38"/>
      <c r="D29" s="38"/>
      <c r="E29" s="38"/>
      <c r="K29" s="38"/>
      <c r="L29" s="38"/>
      <c r="M29" s="5"/>
    </row>
    <row r="30" spans="1:13" x14ac:dyDescent="0.35">
      <c r="B30" s="38"/>
      <c r="C30" s="38"/>
      <c r="D30" s="38"/>
      <c r="E30" s="38"/>
      <c r="K30" s="38"/>
      <c r="L30" s="38"/>
      <c r="M30" s="5"/>
    </row>
    <row r="31" spans="1:13" x14ac:dyDescent="0.35">
      <c r="B31" s="38"/>
      <c r="C31" s="38"/>
      <c r="D31" s="38"/>
      <c r="E31" s="38"/>
      <c r="K31" s="38"/>
      <c r="L31" s="38"/>
      <c r="M31" s="5"/>
    </row>
    <row r="32" spans="1:13" x14ac:dyDescent="0.35">
      <c r="B32" s="38"/>
      <c r="C32" s="38"/>
      <c r="D32" s="38"/>
      <c r="E32" s="38"/>
      <c r="K32" s="38"/>
      <c r="L32" s="38"/>
      <c r="M32" s="5"/>
    </row>
    <row r="33" spans="2:13" x14ac:dyDescent="0.35">
      <c r="B33" s="38"/>
      <c r="C33" s="38"/>
      <c r="D33" s="38"/>
      <c r="E33" s="38"/>
      <c r="K33" s="38"/>
      <c r="L33" s="38"/>
      <c r="M33" s="5"/>
    </row>
    <row r="34" spans="2:13" x14ac:dyDescent="0.35">
      <c r="B34" s="38"/>
      <c r="C34" s="38"/>
      <c r="D34" s="38"/>
      <c r="E34" s="38"/>
      <c r="K34" s="38"/>
      <c r="L34" s="38"/>
      <c r="M34" s="5"/>
    </row>
    <row r="35" spans="2:13" x14ac:dyDescent="0.35">
      <c r="B35" s="38"/>
      <c r="C35" s="38"/>
      <c r="D35" s="38"/>
      <c r="E35" s="38"/>
      <c r="K35" s="38"/>
      <c r="L35" s="38"/>
      <c r="M35" s="5"/>
    </row>
    <row r="36" spans="2:13" x14ac:dyDescent="0.35">
      <c r="B36" s="38"/>
      <c r="C36" s="38"/>
      <c r="D36" s="38"/>
      <c r="E36" s="38"/>
      <c r="K36" s="38"/>
      <c r="L36" s="38"/>
      <c r="M36" s="5"/>
    </row>
    <row r="37" spans="2:13" x14ac:dyDescent="0.35">
      <c r="B37" s="38"/>
      <c r="C37" s="38"/>
      <c r="D37" s="38"/>
      <c r="E37" s="38"/>
      <c r="K37" s="38"/>
      <c r="L37" s="38"/>
      <c r="M37" s="5"/>
    </row>
    <row r="38" spans="2:13" x14ac:dyDescent="0.35">
      <c r="B38" s="38"/>
      <c r="C38" s="38"/>
      <c r="D38" s="38"/>
      <c r="E38" s="38"/>
      <c r="K38" s="38"/>
      <c r="L38" s="38"/>
      <c r="M38" s="5"/>
    </row>
    <row r="39" spans="2:13" x14ac:dyDescent="0.35">
      <c r="B39" s="38"/>
      <c r="C39" s="38"/>
      <c r="D39" s="38"/>
      <c r="E39" s="38"/>
      <c r="K39" s="38"/>
      <c r="L39" s="38"/>
      <c r="M39" s="5"/>
    </row>
    <row r="40" spans="2:13" x14ac:dyDescent="0.35">
      <c r="B40" s="38"/>
      <c r="C40" s="38"/>
      <c r="D40" s="38"/>
      <c r="E40" s="38"/>
      <c r="K40" s="38"/>
      <c r="L40" s="38"/>
      <c r="M40" s="5"/>
    </row>
    <row r="41" spans="2:13" x14ac:dyDescent="0.35">
      <c r="B41" s="38"/>
      <c r="C41" s="38"/>
      <c r="D41" s="38"/>
      <c r="E41" s="38"/>
      <c r="K41" s="38"/>
      <c r="L41" s="38"/>
      <c r="M41" s="5"/>
    </row>
    <row r="42" spans="2:13" x14ac:dyDescent="0.35">
      <c r="B42" s="38"/>
      <c r="C42" s="38"/>
      <c r="D42" s="38"/>
      <c r="E42" s="38"/>
      <c r="K42" s="38"/>
      <c r="L42" s="38"/>
      <c r="M42" s="5"/>
    </row>
    <row r="43" spans="2:13" x14ac:dyDescent="0.35">
      <c r="B43" s="38"/>
      <c r="C43" s="38"/>
      <c r="D43" s="38"/>
      <c r="E43" s="38"/>
      <c r="K43" s="38"/>
      <c r="L43" s="38"/>
      <c r="M43" s="5"/>
    </row>
    <row r="44" spans="2:13" x14ac:dyDescent="0.35">
      <c r="B44" s="38"/>
      <c r="C44" s="38"/>
      <c r="D44" s="38"/>
      <c r="E44" s="38"/>
      <c r="K44" s="38"/>
      <c r="L44" s="38"/>
      <c r="M44" s="5"/>
    </row>
    <row r="45" spans="2:13" x14ac:dyDescent="0.35">
      <c r="B45" s="38"/>
      <c r="C45" s="38"/>
      <c r="D45" s="38"/>
      <c r="E45" s="38"/>
      <c r="K45" s="38"/>
      <c r="L45" s="38"/>
      <c r="M45" s="5"/>
    </row>
    <row r="46" spans="2:13" x14ac:dyDescent="0.35">
      <c r="B46" s="38"/>
      <c r="C46" s="38"/>
      <c r="D46" s="38"/>
      <c r="E46" s="38"/>
      <c r="K46" s="38"/>
      <c r="L46" s="38"/>
      <c r="M46" s="5"/>
    </row>
    <row r="47" spans="2:13" x14ac:dyDescent="0.35">
      <c r="B47" s="38"/>
      <c r="C47" s="38"/>
      <c r="D47" s="38"/>
      <c r="E47" s="38"/>
      <c r="K47" s="38"/>
      <c r="L47" s="38"/>
      <c r="M47" s="5"/>
    </row>
    <row r="48" spans="2:13" x14ac:dyDescent="0.35">
      <c r="B48" s="38"/>
      <c r="C48" s="38"/>
      <c r="D48" s="38"/>
      <c r="E48" s="38"/>
      <c r="K48" s="38"/>
      <c r="L48" s="38"/>
      <c r="M48" s="5"/>
    </row>
    <row r="49" spans="2:13" x14ac:dyDescent="0.35">
      <c r="B49" s="38"/>
      <c r="C49" s="38"/>
      <c r="D49" s="38"/>
      <c r="E49" s="38"/>
      <c r="K49" s="38"/>
      <c r="L49" s="38"/>
      <c r="M49" s="5"/>
    </row>
    <row r="50" spans="2:13" x14ac:dyDescent="0.35">
      <c r="B50" s="38"/>
      <c r="C50" s="38"/>
      <c r="D50" s="38"/>
      <c r="E50" s="38"/>
      <c r="K50" s="38"/>
      <c r="L50" s="38"/>
      <c r="M50" s="5"/>
    </row>
    <row r="51" spans="2:13" x14ac:dyDescent="0.35">
      <c r="B51" s="38"/>
      <c r="C51" s="38"/>
      <c r="D51" s="38"/>
      <c r="E51" s="38"/>
      <c r="K51" s="38"/>
      <c r="L51" s="38"/>
      <c r="M51" s="5"/>
    </row>
    <row r="52" spans="2:13" x14ac:dyDescent="0.35">
      <c r="B52" s="38"/>
      <c r="C52" s="38"/>
      <c r="D52" s="38"/>
      <c r="E52" s="38"/>
      <c r="K52" s="38"/>
      <c r="L52" s="39"/>
      <c r="M52" s="5"/>
    </row>
    <row r="53" spans="2:13" x14ac:dyDescent="0.35">
      <c r="B53" s="38"/>
      <c r="C53" s="38"/>
      <c r="D53" s="38"/>
      <c r="E53" s="38"/>
      <c r="K53" s="38"/>
      <c r="L53" s="38"/>
      <c r="M53" s="5"/>
    </row>
    <row r="54" spans="2:13" x14ac:dyDescent="0.35">
      <c r="B54" s="38"/>
      <c r="C54" s="38"/>
      <c r="D54" s="38"/>
      <c r="E54" s="38"/>
      <c r="K54" s="38"/>
      <c r="L54" s="38"/>
      <c r="M54" s="5"/>
    </row>
    <row r="55" spans="2:13" x14ac:dyDescent="0.35">
      <c r="B55" s="38"/>
      <c r="C55" s="38"/>
      <c r="D55" s="38"/>
      <c r="E55" s="38"/>
      <c r="K55" s="38"/>
      <c r="L55" s="38"/>
      <c r="M55" s="5"/>
    </row>
    <row r="56" spans="2:13" x14ac:dyDescent="0.35">
      <c r="B56" s="38"/>
      <c r="C56" s="38"/>
      <c r="D56" s="38"/>
      <c r="E56" s="38"/>
      <c r="K56" s="38"/>
      <c r="L56" s="38"/>
      <c r="M56" s="5"/>
    </row>
    <row r="57" spans="2:13" x14ac:dyDescent="0.35">
      <c r="B57" s="38"/>
      <c r="C57" s="38"/>
      <c r="D57" s="38"/>
      <c r="E57" s="38"/>
      <c r="K57" s="38"/>
      <c r="L57" s="38"/>
      <c r="M57" s="5"/>
    </row>
    <row r="58" spans="2:13" x14ac:dyDescent="0.35">
      <c r="B58" s="38"/>
      <c r="C58" s="38"/>
      <c r="D58" s="38"/>
      <c r="E58" s="38"/>
      <c r="K58" s="38"/>
      <c r="L58" s="38"/>
      <c r="M58" s="5"/>
    </row>
    <row r="59" spans="2:13" x14ac:dyDescent="0.35">
      <c r="B59" s="38"/>
      <c r="C59" s="38"/>
      <c r="D59" s="38"/>
      <c r="E59" s="38"/>
      <c r="K59" s="38"/>
      <c r="L59" s="38"/>
      <c r="M59" s="5"/>
    </row>
    <row r="60" spans="2:13" x14ac:dyDescent="0.35">
      <c r="B60" s="38"/>
      <c r="C60" s="38"/>
      <c r="D60" s="38"/>
      <c r="E60" s="38"/>
      <c r="K60" s="38"/>
      <c r="L60" s="38"/>
      <c r="M60" s="5"/>
    </row>
    <row r="61" spans="2:13" x14ac:dyDescent="0.35">
      <c r="B61" s="38"/>
      <c r="C61" s="38"/>
      <c r="D61" s="38"/>
      <c r="E61" s="38"/>
      <c r="K61" s="38"/>
      <c r="L61" s="38"/>
      <c r="M61" s="5"/>
    </row>
    <row r="62" spans="2:13" x14ac:dyDescent="0.35">
      <c r="B62" s="38"/>
      <c r="C62" s="38"/>
      <c r="D62" s="38"/>
      <c r="E62" s="38"/>
      <c r="K62" s="38"/>
      <c r="L62" s="38"/>
      <c r="M62" s="5"/>
    </row>
    <row r="63" spans="2:13" x14ac:dyDescent="0.35">
      <c r="B63" s="38"/>
      <c r="C63" s="38"/>
      <c r="D63" s="38"/>
      <c r="E63" s="38"/>
      <c r="K63" s="38"/>
      <c r="L63" s="38"/>
      <c r="M63" s="5"/>
    </row>
    <row r="64" spans="2:13" x14ac:dyDescent="0.35">
      <c r="B64" s="38"/>
      <c r="C64" s="38"/>
      <c r="D64" s="38"/>
      <c r="E64" s="38"/>
      <c r="K64" s="38"/>
      <c r="L64" s="38"/>
      <c r="M64" s="5"/>
    </row>
    <row r="65" spans="2:13" x14ac:dyDescent="0.35">
      <c r="B65" s="38"/>
      <c r="C65" s="38"/>
      <c r="D65" s="38"/>
      <c r="E65" s="38"/>
      <c r="K65" s="38"/>
      <c r="L65" s="38"/>
      <c r="M65" s="5"/>
    </row>
    <row r="66" spans="2:13" x14ac:dyDescent="0.35">
      <c r="B66" s="38"/>
      <c r="C66" s="38"/>
      <c r="D66" s="38"/>
      <c r="E66" s="38"/>
      <c r="K66" s="38"/>
      <c r="L66" s="38"/>
      <c r="M66" s="5"/>
    </row>
    <row r="67" spans="2:13" x14ac:dyDescent="0.35">
      <c r="B67" s="38"/>
      <c r="C67" s="38"/>
      <c r="D67" s="38"/>
      <c r="E67" s="38"/>
      <c r="K67" s="38"/>
      <c r="L67" s="38"/>
      <c r="M67" s="5"/>
    </row>
    <row r="68" spans="2:13" x14ac:dyDescent="0.35">
      <c r="B68" s="38"/>
      <c r="C68" s="38"/>
      <c r="D68" s="38"/>
      <c r="E68" s="38"/>
      <c r="K68" s="38"/>
      <c r="L68" s="38"/>
      <c r="M68" s="5"/>
    </row>
    <row r="69" spans="2:13" x14ac:dyDescent="0.35">
      <c r="B69" s="38"/>
      <c r="C69" s="38"/>
      <c r="D69" s="38"/>
      <c r="E69" s="38"/>
      <c r="K69" s="38"/>
      <c r="L69" s="38"/>
      <c r="M69" s="5"/>
    </row>
    <row r="70" spans="2:13" x14ac:dyDescent="0.35">
      <c r="B70" s="38"/>
      <c r="C70" s="38"/>
      <c r="D70" s="38"/>
      <c r="E70" s="38"/>
      <c r="K70" s="38"/>
      <c r="L70" s="38"/>
      <c r="M70" s="5"/>
    </row>
    <row r="71" spans="2:13" x14ac:dyDescent="0.35">
      <c r="B71" s="38"/>
      <c r="C71" s="38"/>
      <c r="D71" s="38"/>
      <c r="E71" s="38"/>
      <c r="K71" s="38"/>
      <c r="L71" s="38"/>
      <c r="M71" s="5"/>
    </row>
    <row r="72" spans="2:13" x14ac:dyDescent="0.35">
      <c r="B72" s="38"/>
      <c r="C72" s="38"/>
      <c r="D72" s="38"/>
      <c r="E72" s="38"/>
      <c r="K72" s="38"/>
      <c r="L72" s="38"/>
      <c r="M72" s="5"/>
    </row>
    <row r="73" spans="2:13" x14ac:dyDescent="0.35">
      <c r="B73" s="38"/>
      <c r="C73" s="38"/>
      <c r="D73" s="38"/>
      <c r="E73" s="38"/>
      <c r="K73" s="38"/>
      <c r="L73" s="38"/>
      <c r="M73" s="5"/>
    </row>
    <row r="74" spans="2:13" x14ac:dyDescent="0.35">
      <c r="B74" s="38"/>
      <c r="C74" s="38"/>
      <c r="D74" s="38"/>
      <c r="E74" s="38"/>
      <c r="K74" s="38"/>
      <c r="L74" s="38"/>
      <c r="M74" s="5"/>
    </row>
    <row r="75" spans="2:13" x14ac:dyDescent="0.35">
      <c r="B75" s="38"/>
      <c r="C75" s="38"/>
      <c r="D75" s="38"/>
      <c r="E75" s="38"/>
      <c r="K75" s="38"/>
      <c r="L75" s="38"/>
      <c r="M75" s="5"/>
    </row>
    <row r="76" spans="2:13" x14ac:dyDescent="0.35">
      <c r="B76" s="38"/>
      <c r="C76" s="38"/>
      <c r="D76" s="38"/>
      <c r="E76" s="38"/>
      <c r="K76" s="38"/>
      <c r="L76" s="38"/>
      <c r="M76" s="5"/>
    </row>
    <row r="77" spans="2:13" x14ac:dyDescent="0.35">
      <c r="B77" s="38"/>
      <c r="C77" s="38"/>
      <c r="D77" s="38"/>
      <c r="E77" s="38"/>
      <c r="K77" s="38"/>
      <c r="L77" s="38"/>
      <c r="M77" s="5"/>
    </row>
    <row r="78" spans="2:13" x14ac:dyDescent="0.35">
      <c r="B78" s="38"/>
      <c r="C78" s="38"/>
      <c r="D78" s="38"/>
      <c r="E78" s="38"/>
      <c r="K78" s="38"/>
      <c r="L78" s="38"/>
      <c r="M78" s="5"/>
    </row>
    <row r="79" spans="2:13" x14ac:dyDescent="0.35">
      <c r="B79" s="38"/>
      <c r="C79" s="38"/>
      <c r="D79" s="38"/>
      <c r="E79" s="38"/>
      <c r="K79" s="38"/>
      <c r="L79" s="38"/>
      <c r="M79" s="5"/>
    </row>
    <row r="80" spans="2:13" x14ac:dyDescent="0.35">
      <c r="B80" s="38"/>
      <c r="C80" s="38"/>
      <c r="D80" s="38"/>
      <c r="E80" s="38"/>
      <c r="K80" s="38"/>
      <c r="L80" s="38"/>
      <c r="M80" s="5"/>
    </row>
    <row r="81" spans="2:13" x14ac:dyDescent="0.35">
      <c r="B81" s="38"/>
      <c r="C81" s="38"/>
      <c r="D81" s="38"/>
      <c r="E81" s="38"/>
      <c r="K81" s="38"/>
      <c r="L81" s="38"/>
      <c r="M81" s="5"/>
    </row>
    <row r="82" spans="2:13" x14ac:dyDescent="0.35">
      <c r="B82" s="38"/>
      <c r="C82" s="38"/>
      <c r="D82" s="38"/>
      <c r="E82" s="38"/>
      <c r="K82" s="38"/>
      <c r="L82" s="38"/>
      <c r="M82" s="5"/>
    </row>
    <row r="83" spans="2:13" x14ac:dyDescent="0.35">
      <c r="B83" s="38"/>
      <c r="C83" s="38"/>
      <c r="D83" s="38"/>
      <c r="E83" s="38"/>
      <c r="K83" s="38"/>
      <c r="L83" s="38"/>
      <c r="M83" s="5"/>
    </row>
    <row r="84" spans="2:13" x14ac:dyDescent="0.35">
      <c r="B84" s="38"/>
      <c r="C84" s="38"/>
      <c r="D84" s="38"/>
      <c r="E84" s="38"/>
      <c r="K84" s="38"/>
      <c r="L84" s="38"/>
      <c r="M84" s="5"/>
    </row>
    <row r="85" spans="2:13" x14ac:dyDescent="0.35">
      <c r="B85" s="38"/>
      <c r="C85" s="38"/>
      <c r="D85" s="38"/>
      <c r="E85" s="38"/>
      <c r="K85" s="38"/>
      <c r="L85" s="38"/>
      <c r="M85" s="5"/>
    </row>
    <row r="86" spans="2:13" x14ac:dyDescent="0.35">
      <c r="B86" s="38"/>
      <c r="C86" s="38"/>
      <c r="D86" s="38"/>
      <c r="E86" s="38"/>
      <c r="K86" s="38"/>
      <c r="L86" s="38"/>
      <c r="M86" s="5"/>
    </row>
    <row r="87" spans="2:13" x14ac:dyDescent="0.35">
      <c r="B87" s="38"/>
      <c r="C87" s="38"/>
      <c r="D87" s="38"/>
      <c r="E87" s="38"/>
      <c r="K87" s="38"/>
      <c r="L87" s="38"/>
      <c r="M87" s="5"/>
    </row>
    <row r="88" spans="2:13" x14ac:dyDescent="0.35">
      <c r="B88" s="38"/>
      <c r="C88" s="38"/>
      <c r="D88" s="38"/>
      <c r="E88" s="38"/>
      <c r="K88" s="38"/>
      <c r="L88" s="38"/>
      <c r="M88" s="5"/>
    </row>
    <row r="89" spans="2:13" x14ac:dyDescent="0.35">
      <c r="B89" s="38"/>
      <c r="C89" s="38"/>
      <c r="D89" s="38"/>
      <c r="E89" s="38"/>
      <c r="K89" s="38"/>
      <c r="L89" s="38"/>
      <c r="M89" s="5"/>
    </row>
    <row r="90" spans="2:13" x14ac:dyDescent="0.35">
      <c r="B90" s="38"/>
      <c r="C90" s="38"/>
      <c r="D90" s="38"/>
      <c r="E90" s="38"/>
      <c r="K90" s="38"/>
      <c r="L90" s="38"/>
      <c r="M90" s="5"/>
    </row>
    <row r="91" spans="2:13" x14ac:dyDescent="0.35">
      <c r="B91" s="38"/>
      <c r="C91" s="38"/>
      <c r="D91" s="38"/>
      <c r="E91" s="38"/>
      <c r="K91" s="38"/>
      <c r="L91" s="38"/>
      <c r="M91" s="5"/>
    </row>
    <row r="92" spans="2:13" x14ac:dyDescent="0.35">
      <c r="B92" s="38"/>
      <c r="C92" s="38"/>
      <c r="D92" s="38"/>
      <c r="E92" s="38"/>
      <c r="K92" s="38"/>
      <c r="L92" s="39"/>
      <c r="M92" s="5"/>
    </row>
    <row r="93" spans="2:13" x14ac:dyDescent="0.35">
      <c r="B93" s="38"/>
      <c r="C93" s="38"/>
      <c r="D93" s="38"/>
      <c r="E93" s="38"/>
      <c r="K93" s="38"/>
      <c r="L93" s="38"/>
      <c r="M93" s="5"/>
    </row>
    <row r="94" spans="2:13" x14ac:dyDescent="0.35">
      <c r="B94" s="38"/>
      <c r="C94" s="38"/>
      <c r="D94" s="38"/>
      <c r="E94" s="38"/>
      <c r="K94" s="38"/>
      <c r="L94" s="38"/>
      <c r="M94" s="5"/>
    </row>
    <row r="95" spans="2:13" x14ac:dyDescent="0.35">
      <c r="B95" s="38"/>
      <c r="C95" s="38"/>
      <c r="D95" s="38"/>
      <c r="E95" s="38"/>
      <c r="K95" s="38"/>
      <c r="L95" s="38"/>
      <c r="M95" s="5"/>
    </row>
    <row r="96" spans="2:13" x14ac:dyDescent="0.35">
      <c r="B96" s="38"/>
      <c r="C96" s="38"/>
      <c r="D96" s="38"/>
      <c r="E96" s="38"/>
      <c r="K96" s="38"/>
      <c r="L96" s="38"/>
      <c r="M96" s="5"/>
    </row>
    <row r="97" spans="2:13" x14ac:dyDescent="0.35">
      <c r="B97" s="38"/>
      <c r="C97" s="38"/>
      <c r="D97" s="38"/>
      <c r="E97" s="38"/>
      <c r="K97" s="38"/>
      <c r="L97" s="38"/>
      <c r="M97" s="5"/>
    </row>
    <row r="98" spans="2:13" x14ac:dyDescent="0.35">
      <c r="B98" s="38"/>
      <c r="C98" s="38"/>
      <c r="D98" s="38"/>
      <c r="E98" s="38"/>
      <c r="K98" s="38"/>
      <c r="L98" s="38"/>
      <c r="M98" s="5"/>
    </row>
    <row r="99" spans="2:13" x14ac:dyDescent="0.35">
      <c r="B99" s="38"/>
      <c r="C99" s="38"/>
      <c r="D99" s="38"/>
      <c r="E99" s="38"/>
      <c r="K99" s="38"/>
      <c r="L99" s="38"/>
      <c r="M99" s="5"/>
    </row>
    <row r="100" spans="2:13" x14ac:dyDescent="0.35">
      <c r="B100" s="38"/>
      <c r="C100" s="38"/>
      <c r="D100" s="38"/>
      <c r="E100" s="38"/>
      <c r="K100" s="38"/>
      <c r="L100" s="38"/>
      <c r="M100" s="5"/>
    </row>
    <row r="101" spans="2:13" x14ac:dyDescent="0.35">
      <c r="B101" s="38"/>
      <c r="C101" s="38"/>
      <c r="D101" s="38"/>
      <c r="E101" s="38"/>
      <c r="K101" s="38"/>
      <c r="L101" s="38"/>
      <c r="M101" s="5"/>
    </row>
    <row r="102" spans="2:13" x14ac:dyDescent="0.35">
      <c r="B102" s="38"/>
      <c r="C102" s="38"/>
      <c r="D102" s="38"/>
      <c r="E102" s="38"/>
      <c r="K102" s="38"/>
      <c r="L102" s="38"/>
      <c r="M102" s="5"/>
    </row>
    <row r="103" spans="2:13" x14ac:dyDescent="0.35">
      <c r="B103" s="38"/>
      <c r="C103" s="38"/>
      <c r="D103" s="38"/>
      <c r="E103" s="38"/>
      <c r="K103" s="38"/>
      <c r="L103" s="38"/>
      <c r="M103" s="5"/>
    </row>
    <row r="104" spans="2:13" x14ac:dyDescent="0.35">
      <c r="B104" s="38"/>
      <c r="C104" s="38"/>
      <c r="D104" s="38"/>
      <c r="E104" s="38"/>
      <c r="K104" s="38"/>
      <c r="L104" s="38"/>
      <c r="M104" s="5"/>
    </row>
    <row r="105" spans="2:13" x14ac:dyDescent="0.35">
      <c r="B105" s="38"/>
      <c r="C105" s="38"/>
      <c r="D105" s="38"/>
      <c r="E105" s="38"/>
      <c r="K105" s="38"/>
      <c r="L105" s="38"/>
      <c r="M105" s="5"/>
    </row>
    <row r="106" spans="2:13" x14ac:dyDescent="0.35">
      <c r="B106" s="38"/>
      <c r="C106" s="38"/>
      <c r="D106" s="38"/>
      <c r="E106" s="38"/>
      <c r="K106" s="38"/>
      <c r="L106" s="38"/>
      <c r="M106" s="5"/>
    </row>
    <row r="107" spans="2:13" x14ac:dyDescent="0.35">
      <c r="B107" s="38"/>
      <c r="C107" s="38"/>
      <c r="D107" s="38"/>
      <c r="E107" s="38"/>
      <c r="K107" s="38"/>
      <c r="L107" s="38"/>
      <c r="M107" s="5"/>
    </row>
    <row r="108" spans="2:13" x14ac:dyDescent="0.35">
      <c r="B108" s="38"/>
      <c r="C108" s="38"/>
      <c r="D108" s="38"/>
      <c r="E108" s="38"/>
      <c r="K108" s="38"/>
      <c r="L108" s="38"/>
      <c r="M108" s="5"/>
    </row>
    <row r="109" spans="2:13" x14ac:dyDescent="0.35">
      <c r="B109" s="38"/>
      <c r="C109" s="38"/>
      <c r="D109" s="38"/>
      <c r="E109" s="38"/>
      <c r="K109" s="38"/>
      <c r="L109" s="38"/>
      <c r="M109" s="5"/>
    </row>
    <row r="110" spans="2:13" x14ac:dyDescent="0.35">
      <c r="B110" s="38"/>
      <c r="C110" s="38"/>
      <c r="D110" s="38"/>
      <c r="E110" s="38"/>
      <c r="K110" s="38"/>
      <c r="L110" s="38"/>
      <c r="M110" s="5"/>
    </row>
    <row r="111" spans="2:13" x14ac:dyDescent="0.35">
      <c r="B111" s="38"/>
      <c r="C111" s="38"/>
      <c r="D111" s="38"/>
      <c r="E111" s="38"/>
      <c r="K111" s="38"/>
      <c r="L111" s="38"/>
      <c r="M111" s="5"/>
    </row>
    <row r="112" spans="2:13" x14ac:dyDescent="0.35">
      <c r="B112" s="38"/>
      <c r="C112" s="38"/>
      <c r="D112" s="38"/>
      <c r="E112" s="38"/>
      <c r="K112" s="38"/>
      <c r="L112" s="38"/>
      <c r="M112" s="5"/>
    </row>
    <row r="113" spans="2:13" x14ac:dyDescent="0.35">
      <c r="B113" s="38"/>
      <c r="C113" s="38"/>
      <c r="D113" s="38"/>
      <c r="E113" s="38"/>
      <c r="K113" s="38"/>
      <c r="L113" s="38"/>
      <c r="M113" s="5"/>
    </row>
    <row r="114" spans="2:13" x14ac:dyDescent="0.35">
      <c r="B114" s="38"/>
      <c r="C114" s="38"/>
      <c r="D114" s="38"/>
      <c r="E114" s="38"/>
      <c r="K114" s="38"/>
      <c r="L114" s="39"/>
      <c r="M114" s="5"/>
    </row>
    <row r="115" spans="2:13" x14ac:dyDescent="0.35">
      <c r="B115" s="38"/>
      <c r="C115" s="38"/>
      <c r="D115" s="38"/>
      <c r="E115" s="38"/>
      <c r="K115" s="38"/>
      <c r="L115" s="38"/>
      <c r="M115" s="5"/>
    </row>
    <row r="116" spans="2:13" x14ac:dyDescent="0.35">
      <c r="B116" s="38"/>
      <c r="C116" s="38"/>
      <c r="D116" s="38"/>
      <c r="E116" s="38"/>
      <c r="K116" s="38"/>
      <c r="L116" s="38"/>
      <c r="M116" s="5"/>
    </row>
    <row r="117" spans="2:13" x14ac:dyDescent="0.35">
      <c r="B117" s="38"/>
      <c r="C117" s="38"/>
      <c r="D117" s="38"/>
      <c r="E117" s="38"/>
      <c r="K117" s="38"/>
      <c r="L117" s="38"/>
      <c r="M117" s="5"/>
    </row>
    <row r="118" spans="2:13" x14ac:dyDescent="0.35">
      <c r="B118" s="38"/>
      <c r="C118" s="38"/>
      <c r="D118" s="38"/>
      <c r="E118" s="38"/>
      <c r="K118" s="38"/>
      <c r="L118" s="38"/>
      <c r="M118" s="5"/>
    </row>
    <row r="119" spans="2:13" x14ac:dyDescent="0.35">
      <c r="B119" s="38"/>
      <c r="C119" s="38"/>
      <c r="D119" s="38"/>
      <c r="E119" s="38"/>
      <c r="K119" s="38"/>
      <c r="L119" s="38"/>
      <c r="M119" s="5"/>
    </row>
    <row r="120" spans="2:13" x14ac:dyDescent="0.35">
      <c r="B120" s="38"/>
      <c r="C120" s="38"/>
      <c r="D120" s="38"/>
      <c r="E120" s="38"/>
      <c r="K120" s="38"/>
      <c r="L120" s="39"/>
      <c r="M120" s="5"/>
    </row>
    <row r="121" spans="2:13" x14ac:dyDescent="0.35">
      <c r="B121" s="38"/>
      <c r="C121" s="38"/>
      <c r="D121" s="38"/>
      <c r="E121" s="38"/>
      <c r="K121" s="38"/>
      <c r="L121" s="38"/>
      <c r="M121" s="5"/>
    </row>
    <row r="122" spans="2:13" x14ac:dyDescent="0.35">
      <c r="B122" s="38"/>
      <c r="C122" s="38"/>
      <c r="D122" s="38"/>
      <c r="E122" s="38"/>
      <c r="K122" s="38"/>
      <c r="L122" s="38"/>
      <c r="M122" s="5"/>
    </row>
    <row r="123" spans="2:13" x14ac:dyDescent="0.35">
      <c r="B123" s="38"/>
      <c r="C123" s="38"/>
      <c r="D123" s="38"/>
      <c r="E123" s="38"/>
      <c r="K123" s="38"/>
      <c r="L123" s="38"/>
      <c r="M123" s="5"/>
    </row>
    <row r="124" spans="2:13" x14ac:dyDescent="0.35">
      <c r="B124" s="38"/>
      <c r="C124" s="38"/>
      <c r="D124" s="38"/>
      <c r="E124" s="38"/>
      <c r="K124" s="38"/>
      <c r="L124" s="38"/>
      <c r="M124" s="5"/>
    </row>
    <row r="125" spans="2:13" x14ac:dyDescent="0.35">
      <c r="B125" s="38"/>
      <c r="C125" s="38"/>
      <c r="D125" s="38"/>
      <c r="E125" s="38"/>
      <c r="K125" s="38"/>
      <c r="L125" s="38"/>
      <c r="M125" s="5"/>
    </row>
    <row r="126" spans="2:13" x14ac:dyDescent="0.35">
      <c r="B126" s="38"/>
      <c r="C126" s="38"/>
      <c r="D126" s="38"/>
      <c r="E126" s="38"/>
      <c r="K126" s="38"/>
      <c r="L126" s="39"/>
      <c r="M126" s="5"/>
    </row>
    <row r="127" spans="2:13" x14ac:dyDescent="0.35">
      <c r="B127" s="38"/>
      <c r="C127" s="38"/>
      <c r="D127" s="38"/>
      <c r="E127" s="38"/>
      <c r="K127" s="38"/>
      <c r="L127" s="38"/>
      <c r="M127" s="5"/>
    </row>
    <row r="128" spans="2:13" x14ac:dyDescent="0.35">
      <c r="B128" s="38"/>
      <c r="C128" s="38"/>
      <c r="D128" s="38"/>
      <c r="E128" s="38"/>
      <c r="K128" s="38"/>
      <c r="L128" s="38"/>
      <c r="M128" s="5"/>
    </row>
    <row r="129" spans="2:13" x14ac:dyDescent="0.35">
      <c r="B129" s="38"/>
      <c r="C129" s="38"/>
      <c r="D129" s="38"/>
      <c r="E129" s="38"/>
      <c r="K129" s="38"/>
      <c r="L129" s="38"/>
      <c r="M129" s="5"/>
    </row>
    <row r="130" spans="2:13" x14ac:dyDescent="0.35">
      <c r="B130" s="38"/>
      <c r="C130" s="38"/>
      <c r="D130" s="38"/>
      <c r="E130" s="38"/>
      <c r="K130" s="38"/>
      <c r="L130" s="38"/>
      <c r="M130" s="5"/>
    </row>
    <row r="131" spans="2:13" x14ac:dyDescent="0.35">
      <c r="B131" s="38"/>
      <c r="C131" s="38"/>
      <c r="D131" s="38"/>
      <c r="E131" s="38"/>
      <c r="K131" s="38"/>
      <c r="L131" s="38"/>
      <c r="M131" s="5"/>
    </row>
    <row r="132" spans="2:13" x14ac:dyDescent="0.35">
      <c r="B132" s="38"/>
      <c r="C132" s="38"/>
      <c r="D132" s="38"/>
      <c r="E132" s="38"/>
      <c r="K132" s="38"/>
      <c r="L132" s="38"/>
      <c r="M132" s="5"/>
    </row>
  </sheetData>
  <mergeCells count="1">
    <mergeCell ref="F2:N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1CA6-5053-4B16-9CC5-16614D9763CE}">
  <dimension ref="A1:L132"/>
  <sheetViews>
    <sheetView zoomScale="190" zoomScaleNormal="190" workbookViewId="0">
      <selection activeCell="D2" sqref="D2"/>
    </sheetView>
  </sheetViews>
  <sheetFormatPr defaultRowHeight="14.5" x14ac:dyDescent="0.35"/>
  <cols>
    <col min="1" max="1" width="13.81640625" customWidth="1"/>
    <col min="2" max="2" width="15.1796875" customWidth="1"/>
    <col min="3" max="3" width="18.7265625" customWidth="1"/>
    <col min="4" max="4" width="13.81640625" customWidth="1"/>
    <col min="7" max="7" width="12.1796875" bestFit="1" customWidth="1"/>
    <col min="8" max="8" width="10.81640625" bestFit="1" customWidth="1"/>
  </cols>
  <sheetData>
    <row r="1" spans="1:12" ht="30" customHeight="1" thickBot="1" x14ac:dyDescent="0.4">
      <c r="A1" s="76" t="s">
        <v>41</v>
      </c>
      <c r="B1" s="58" t="s">
        <v>42</v>
      </c>
      <c r="C1" s="58" t="s">
        <v>31</v>
      </c>
      <c r="D1" s="57" t="s">
        <v>32</v>
      </c>
    </row>
    <row r="2" spans="1:12" ht="19" thickBot="1" x14ac:dyDescent="0.5">
      <c r="A2" s="52">
        <v>1</v>
      </c>
      <c r="B2" s="53">
        <v>91.055555555555557</v>
      </c>
      <c r="C2" s="96" t="str">
        <f>_xlfn.XLOOKUP(B2,$F$4:$F$11,$G$4:$G$11,"N/A",-1, 1)</f>
        <v>A-</v>
      </c>
      <c r="D2" s="93">
        <f>_xlfn.XLOOKUP(C2,$G$4:$G$11,$H$4:$H$11, "NA", -1,1)</f>
        <v>3.67</v>
      </c>
      <c r="F2" s="128" t="s">
        <v>71</v>
      </c>
      <c r="G2" s="129"/>
      <c r="H2" s="130"/>
      <c r="J2" s="38"/>
      <c r="L2" s="5"/>
    </row>
    <row r="3" spans="1:12" ht="15" thickBot="1" x14ac:dyDescent="0.4">
      <c r="A3" s="54">
        <v>2</v>
      </c>
      <c r="B3" s="38">
        <v>93.174999999999997</v>
      </c>
      <c r="C3" s="97" t="str">
        <f>_xlfn.XLOOKUP($B3, $F$4:$F$11, $G$4:$G$11, "NA", -1, 1)</f>
        <v>A-</v>
      </c>
      <c r="D3" s="94">
        <f t="shared" ref="D3:D21" si="0">_xlfn.XLOOKUP(C3,$G$4:$G$11,$H$4:$H$11, "NA", -1,1)</f>
        <v>3.67</v>
      </c>
      <c r="F3" s="49" t="s">
        <v>43</v>
      </c>
      <c r="G3" s="50" t="s">
        <v>31</v>
      </c>
      <c r="H3" s="51" t="s">
        <v>32</v>
      </c>
      <c r="J3" s="38"/>
      <c r="K3" s="38"/>
      <c r="L3" s="5"/>
    </row>
    <row r="4" spans="1:12" x14ac:dyDescent="0.35">
      <c r="A4" s="54">
        <v>3</v>
      </c>
      <c r="B4" s="38">
        <v>92.911111111111111</v>
      </c>
      <c r="C4" s="97" t="str">
        <f t="shared" ref="C4:C21" si="1">_xlfn.XLOOKUP(B4,$F$4:$F$11,$G$4:$G$11,"N/A",-1, 1)</f>
        <v>A-</v>
      </c>
      <c r="D4" s="94">
        <f t="shared" si="0"/>
        <v>3.67</v>
      </c>
      <c r="F4" s="41">
        <v>0</v>
      </c>
      <c r="G4" s="42" t="s">
        <v>33</v>
      </c>
      <c r="H4" s="43">
        <v>0</v>
      </c>
      <c r="J4" s="38"/>
      <c r="K4" s="38"/>
      <c r="L4" s="5"/>
    </row>
    <row r="5" spans="1:12" x14ac:dyDescent="0.35">
      <c r="A5" s="54">
        <v>4</v>
      </c>
      <c r="B5" s="38">
        <v>63.174999999999997</v>
      </c>
      <c r="C5" s="97" t="str">
        <f t="shared" si="1"/>
        <v>F</v>
      </c>
      <c r="D5" s="94">
        <f t="shared" si="0"/>
        <v>0</v>
      </c>
      <c r="F5" s="44">
        <v>70</v>
      </c>
      <c r="G5" s="5" t="s">
        <v>34</v>
      </c>
      <c r="H5" s="45">
        <v>2</v>
      </c>
      <c r="J5" s="38"/>
      <c r="K5" s="38"/>
      <c r="L5" s="5"/>
    </row>
    <row r="6" spans="1:12" x14ac:dyDescent="0.35">
      <c r="A6" s="54">
        <v>5</v>
      </c>
      <c r="B6" s="38">
        <v>78.27</v>
      </c>
      <c r="C6" s="97" t="str">
        <f t="shared" si="1"/>
        <v>B-</v>
      </c>
      <c r="D6" s="94">
        <f t="shared" si="0"/>
        <v>2.67</v>
      </c>
      <c r="F6" s="44">
        <v>76.5</v>
      </c>
      <c r="G6" s="5" t="s">
        <v>35</v>
      </c>
      <c r="H6" s="45">
        <v>2.33</v>
      </c>
      <c r="J6" s="38"/>
      <c r="K6" s="38"/>
      <c r="L6" s="5"/>
    </row>
    <row r="7" spans="1:12" x14ac:dyDescent="0.35">
      <c r="A7" s="54">
        <v>6</v>
      </c>
      <c r="B7" s="38">
        <v>88.644444444444446</v>
      </c>
      <c r="C7" s="97" t="str">
        <f t="shared" si="1"/>
        <v>B+</v>
      </c>
      <c r="D7" s="94">
        <f t="shared" si="0"/>
        <v>3.33</v>
      </c>
      <c r="F7" s="44">
        <v>77.7</v>
      </c>
      <c r="G7" s="5" t="s">
        <v>36</v>
      </c>
      <c r="H7" s="45">
        <v>2.67</v>
      </c>
      <c r="J7" s="38"/>
      <c r="K7" s="38"/>
      <c r="L7" s="5"/>
    </row>
    <row r="8" spans="1:12" x14ac:dyDescent="0.35">
      <c r="A8" s="54">
        <v>7</v>
      </c>
      <c r="B8" s="38">
        <v>97.5</v>
      </c>
      <c r="C8" s="97" t="str">
        <f t="shared" si="1"/>
        <v>A</v>
      </c>
      <c r="D8" s="94">
        <f t="shared" si="0"/>
        <v>4</v>
      </c>
      <c r="F8" s="44">
        <v>79</v>
      </c>
      <c r="G8" s="5" t="s">
        <v>37</v>
      </c>
      <c r="H8" s="45">
        <v>3</v>
      </c>
      <c r="J8" s="38"/>
      <c r="K8" s="38"/>
      <c r="L8" s="5"/>
    </row>
    <row r="9" spans="1:12" x14ac:dyDescent="0.35">
      <c r="A9" s="54">
        <v>8</v>
      </c>
      <c r="B9" s="38">
        <v>81.8</v>
      </c>
      <c r="C9" s="97" t="str">
        <f t="shared" si="1"/>
        <v>B</v>
      </c>
      <c r="D9" s="94">
        <f t="shared" si="0"/>
        <v>3</v>
      </c>
      <c r="F9" s="44">
        <v>84.8</v>
      </c>
      <c r="G9" s="5" t="s">
        <v>38</v>
      </c>
      <c r="H9" s="45">
        <v>3.33</v>
      </c>
      <c r="J9" s="38"/>
      <c r="K9" s="38"/>
      <c r="L9" s="5"/>
    </row>
    <row r="10" spans="1:12" x14ac:dyDescent="0.35">
      <c r="A10" s="54">
        <v>9</v>
      </c>
      <c r="B10" s="38">
        <v>86.61</v>
      </c>
      <c r="C10" s="97" t="str">
        <f t="shared" si="1"/>
        <v>B+</v>
      </c>
      <c r="D10" s="94">
        <f t="shared" si="0"/>
        <v>3.33</v>
      </c>
      <c r="F10" s="44">
        <v>90</v>
      </c>
      <c r="G10" s="5" t="s">
        <v>39</v>
      </c>
      <c r="H10" s="45">
        <v>3.67</v>
      </c>
      <c r="J10" s="38"/>
      <c r="K10" s="38"/>
      <c r="L10" s="5"/>
    </row>
    <row r="11" spans="1:12" ht="15" thickBot="1" x14ac:dyDescent="0.4">
      <c r="A11" s="54">
        <v>10</v>
      </c>
      <c r="B11" s="38">
        <v>88.005555555555546</v>
      </c>
      <c r="C11" s="97" t="str">
        <f t="shared" si="1"/>
        <v>B+</v>
      </c>
      <c r="D11" s="94">
        <f t="shared" si="0"/>
        <v>3.33</v>
      </c>
      <c r="F11" s="46">
        <v>93.5</v>
      </c>
      <c r="G11" s="47" t="s">
        <v>40</v>
      </c>
      <c r="H11" s="48">
        <v>4</v>
      </c>
      <c r="J11" s="38"/>
      <c r="K11" s="38"/>
      <c r="L11" s="5"/>
    </row>
    <row r="12" spans="1:12" x14ac:dyDescent="0.35">
      <c r="A12" s="54">
        <v>11</v>
      </c>
      <c r="B12" s="38">
        <v>92.67</v>
      </c>
      <c r="C12" s="97" t="str">
        <f t="shared" si="1"/>
        <v>A-</v>
      </c>
      <c r="D12" s="94">
        <f t="shared" si="0"/>
        <v>3.67</v>
      </c>
      <c r="J12" s="38"/>
      <c r="K12" s="38"/>
      <c r="L12" s="5"/>
    </row>
    <row r="13" spans="1:12" x14ac:dyDescent="0.35">
      <c r="A13" s="54">
        <v>12</v>
      </c>
      <c r="B13" s="38">
        <v>81.155555555555551</v>
      </c>
      <c r="C13" s="97" t="str">
        <f t="shared" si="1"/>
        <v>B</v>
      </c>
      <c r="D13" s="94">
        <f t="shared" si="0"/>
        <v>3</v>
      </c>
      <c r="J13" s="38"/>
      <c r="K13" s="38"/>
      <c r="L13" s="5"/>
    </row>
    <row r="14" spans="1:12" x14ac:dyDescent="0.35">
      <c r="A14" s="54">
        <v>13</v>
      </c>
      <c r="B14" s="38">
        <v>86.822222222222223</v>
      </c>
      <c r="C14" s="97" t="str">
        <f t="shared" si="1"/>
        <v>B+</v>
      </c>
      <c r="D14" s="94">
        <f t="shared" si="0"/>
        <v>3.33</v>
      </c>
      <c r="J14" s="38"/>
      <c r="K14" s="38"/>
      <c r="L14" s="5"/>
    </row>
    <row r="15" spans="1:12" x14ac:dyDescent="0.35">
      <c r="A15" s="54">
        <v>14</v>
      </c>
      <c r="B15" s="38">
        <v>87.011111111111106</v>
      </c>
      <c r="C15" s="97" t="str">
        <f t="shared" si="1"/>
        <v>B+</v>
      </c>
      <c r="D15" s="94">
        <f t="shared" si="0"/>
        <v>3.33</v>
      </c>
      <c r="J15" s="38"/>
      <c r="K15" s="38"/>
      <c r="L15" s="5"/>
    </row>
    <row r="16" spans="1:12" x14ac:dyDescent="0.35">
      <c r="A16" s="54">
        <v>15</v>
      </c>
      <c r="B16" s="38">
        <v>95.138888888888886</v>
      </c>
      <c r="C16" s="97" t="str">
        <f t="shared" si="1"/>
        <v>A</v>
      </c>
      <c r="D16" s="94">
        <f t="shared" si="0"/>
        <v>4</v>
      </c>
      <c r="J16" s="38"/>
      <c r="K16" s="38"/>
      <c r="L16" s="5"/>
    </row>
    <row r="17" spans="1:12" x14ac:dyDescent="0.35">
      <c r="A17" s="54">
        <v>16</v>
      </c>
      <c r="B17" s="38">
        <v>93.088888888888889</v>
      </c>
      <c r="C17" s="97" t="str">
        <f t="shared" si="1"/>
        <v>A-</v>
      </c>
      <c r="D17" s="94">
        <f t="shared" si="0"/>
        <v>3.67</v>
      </c>
      <c r="J17" s="38"/>
      <c r="K17" s="38"/>
      <c r="L17" s="5"/>
    </row>
    <row r="18" spans="1:12" x14ac:dyDescent="0.35">
      <c r="A18" s="54">
        <v>17</v>
      </c>
      <c r="B18" s="38">
        <v>76.760000000000005</v>
      </c>
      <c r="C18" s="97" t="str">
        <f t="shared" si="1"/>
        <v>C+</v>
      </c>
      <c r="D18" s="94">
        <f t="shared" si="0"/>
        <v>2.33</v>
      </c>
      <c r="J18" s="38"/>
      <c r="K18" s="38"/>
      <c r="L18" s="5"/>
    </row>
    <row r="19" spans="1:12" x14ac:dyDescent="0.35">
      <c r="A19" s="54">
        <v>18</v>
      </c>
      <c r="B19" s="38">
        <v>86.283333333333331</v>
      </c>
      <c r="C19" s="97" t="str">
        <f t="shared" si="1"/>
        <v>B+</v>
      </c>
      <c r="D19" s="94">
        <f t="shared" si="0"/>
        <v>3.33</v>
      </c>
      <c r="J19" s="38"/>
      <c r="K19" s="38"/>
      <c r="L19" s="5"/>
    </row>
    <row r="20" spans="1:12" x14ac:dyDescent="0.35">
      <c r="A20" s="54">
        <v>19</v>
      </c>
      <c r="B20" s="38">
        <v>90.3</v>
      </c>
      <c r="C20" s="97" t="str">
        <f t="shared" si="1"/>
        <v>A-</v>
      </c>
      <c r="D20" s="94">
        <f t="shared" si="0"/>
        <v>3.67</v>
      </c>
      <c r="J20" s="38"/>
      <c r="K20" s="38"/>
      <c r="L20" s="5"/>
    </row>
    <row r="21" spans="1:12" ht="15" thickBot="1" x14ac:dyDescent="0.4">
      <c r="A21" s="55">
        <v>20</v>
      </c>
      <c r="B21" s="56">
        <v>91.577777777777783</v>
      </c>
      <c r="C21" s="98" t="str">
        <f t="shared" si="1"/>
        <v>A-</v>
      </c>
      <c r="D21" s="95">
        <f t="shared" si="0"/>
        <v>3.67</v>
      </c>
      <c r="J21" s="38"/>
      <c r="K21" s="38"/>
      <c r="L21" s="5"/>
    </row>
    <row r="22" spans="1:12" x14ac:dyDescent="0.35">
      <c r="B22" s="38"/>
      <c r="C22" s="38"/>
      <c r="D22" s="38"/>
      <c r="J22" s="38"/>
      <c r="K22" s="38"/>
      <c r="L22" s="5"/>
    </row>
    <row r="23" spans="1:12" x14ac:dyDescent="0.35">
      <c r="B23" s="38"/>
      <c r="C23" s="38"/>
      <c r="D23" s="38"/>
      <c r="J23" s="38"/>
      <c r="K23" s="38"/>
      <c r="L23" s="5"/>
    </row>
    <row r="24" spans="1:12" x14ac:dyDescent="0.35">
      <c r="B24" s="38"/>
      <c r="C24" s="38"/>
      <c r="D24" s="38"/>
      <c r="J24" s="38"/>
      <c r="K24" s="38"/>
      <c r="L24" s="5"/>
    </row>
    <row r="25" spans="1:12" x14ac:dyDescent="0.35">
      <c r="B25" s="38"/>
      <c r="C25" s="38"/>
      <c r="D25" s="38"/>
      <c r="J25" s="38"/>
      <c r="K25" s="39"/>
      <c r="L25" s="5"/>
    </row>
    <row r="26" spans="1:12" x14ac:dyDescent="0.35">
      <c r="B26" s="38"/>
      <c r="C26" s="38"/>
      <c r="D26" s="38"/>
      <c r="J26" s="38"/>
      <c r="K26" s="38"/>
      <c r="L26" s="5"/>
    </row>
    <row r="27" spans="1:12" x14ac:dyDescent="0.35">
      <c r="B27" s="38"/>
      <c r="C27" s="38"/>
      <c r="D27" s="38"/>
      <c r="J27" s="38"/>
      <c r="K27" s="38"/>
      <c r="L27" s="5"/>
    </row>
    <row r="28" spans="1:12" x14ac:dyDescent="0.35">
      <c r="B28" s="38"/>
      <c r="C28" s="38"/>
      <c r="D28" s="38"/>
      <c r="J28" s="38"/>
      <c r="K28" s="38"/>
      <c r="L28" s="5"/>
    </row>
    <row r="29" spans="1:12" x14ac:dyDescent="0.35">
      <c r="B29" s="38"/>
      <c r="C29" s="38"/>
      <c r="D29" s="38"/>
      <c r="J29" s="38"/>
      <c r="K29" s="38"/>
      <c r="L29" s="5"/>
    </row>
    <row r="30" spans="1:12" x14ac:dyDescent="0.35">
      <c r="B30" s="38"/>
      <c r="C30" s="38"/>
      <c r="D30" s="38"/>
      <c r="J30" s="38"/>
      <c r="K30" s="38"/>
      <c r="L30" s="5"/>
    </row>
    <row r="31" spans="1:12" x14ac:dyDescent="0.35">
      <c r="B31" s="38"/>
      <c r="C31" s="38"/>
      <c r="D31" s="38"/>
      <c r="J31" s="38"/>
      <c r="K31" s="38"/>
      <c r="L31" s="5"/>
    </row>
    <row r="32" spans="1:12" x14ac:dyDescent="0.35">
      <c r="B32" s="38"/>
      <c r="C32" s="38"/>
      <c r="D32" s="38"/>
      <c r="J32" s="38"/>
      <c r="K32" s="38"/>
      <c r="L32" s="5"/>
    </row>
    <row r="33" spans="2:12" x14ac:dyDescent="0.35">
      <c r="B33" s="38"/>
      <c r="C33" s="38"/>
      <c r="D33" s="38"/>
      <c r="J33" s="38"/>
      <c r="K33" s="38"/>
      <c r="L33" s="5"/>
    </row>
    <row r="34" spans="2:12" x14ac:dyDescent="0.35">
      <c r="B34" s="38"/>
      <c r="C34" s="38"/>
      <c r="D34" s="38"/>
      <c r="J34" s="38"/>
      <c r="K34" s="38"/>
      <c r="L34" s="5"/>
    </row>
    <row r="35" spans="2:12" x14ac:dyDescent="0.35">
      <c r="B35" s="38"/>
      <c r="C35" s="38"/>
      <c r="D35" s="38"/>
      <c r="J35" s="38"/>
      <c r="K35" s="38"/>
      <c r="L35" s="5"/>
    </row>
    <row r="36" spans="2:12" x14ac:dyDescent="0.35">
      <c r="B36" s="38"/>
      <c r="C36" s="38"/>
      <c r="D36" s="38"/>
      <c r="J36" s="38"/>
      <c r="K36" s="38"/>
      <c r="L36" s="5"/>
    </row>
    <row r="37" spans="2:12" x14ac:dyDescent="0.35">
      <c r="B37" s="38"/>
      <c r="C37" s="38"/>
      <c r="D37" s="38"/>
      <c r="J37" s="38"/>
      <c r="K37" s="38"/>
      <c r="L37" s="5"/>
    </row>
    <row r="38" spans="2:12" x14ac:dyDescent="0.35">
      <c r="B38" s="38"/>
      <c r="C38" s="38"/>
      <c r="D38" s="38"/>
      <c r="J38" s="38"/>
      <c r="K38" s="38"/>
      <c r="L38" s="5"/>
    </row>
    <row r="39" spans="2:12" x14ac:dyDescent="0.35">
      <c r="B39" s="38"/>
      <c r="C39" s="38"/>
      <c r="D39" s="38"/>
      <c r="J39" s="38"/>
      <c r="K39" s="38"/>
      <c r="L39" s="5"/>
    </row>
    <row r="40" spans="2:12" x14ac:dyDescent="0.35">
      <c r="B40" s="38"/>
      <c r="C40" s="38"/>
      <c r="D40" s="38"/>
      <c r="J40" s="38"/>
      <c r="K40" s="38"/>
      <c r="L40" s="5"/>
    </row>
    <row r="41" spans="2:12" x14ac:dyDescent="0.35">
      <c r="B41" s="38"/>
      <c r="C41" s="38"/>
      <c r="D41" s="38"/>
      <c r="J41" s="38"/>
      <c r="K41" s="38"/>
      <c r="L41" s="5"/>
    </row>
    <row r="42" spans="2:12" x14ac:dyDescent="0.35">
      <c r="B42" s="38"/>
      <c r="C42" s="38"/>
      <c r="D42" s="38"/>
      <c r="J42" s="38"/>
      <c r="K42" s="38"/>
      <c r="L42" s="5"/>
    </row>
    <row r="43" spans="2:12" x14ac:dyDescent="0.35">
      <c r="B43" s="38"/>
      <c r="C43" s="38"/>
      <c r="D43" s="38"/>
      <c r="J43" s="38"/>
      <c r="K43" s="38"/>
      <c r="L43" s="5"/>
    </row>
    <row r="44" spans="2:12" x14ac:dyDescent="0.35">
      <c r="B44" s="38"/>
      <c r="C44" s="38"/>
      <c r="D44" s="38"/>
      <c r="J44" s="38"/>
      <c r="K44" s="38"/>
      <c r="L44" s="5"/>
    </row>
    <row r="45" spans="2:12" x14ac:dyDescent="0.35">
      <c r="B45" s="38"/>
      <c r="C45" s="38"/>
      <c r="D45" s="38"/>
      <c r="J45" s="38"/>
      <c r="K45" s="38"/>
      <c r="L45" s="5"/>
    </row>
    <row r="46" spans="2:12" x14ac:dyDescent="0.35">
      <c r="B46" s="38"/>
      <c r="C46" s="38"/>
      <c r="D46" s="38"/>
      <c r="J46" s="38"/>
      <c r="K46" s="38"/>
      <c r="L46" s="5"/>
    </row>
    <row r="47" spans="2:12" x14ac:dyDescent="0.35">
      <c r="B47" s="38"/>
      <c r="C47" s="38"/>
      <c r="D47" s="38"/>
      <c r="J47" s="38"/>
      <c r="K47" s="38"/>
      <c r="L47" s="5"/>
    </row>
    <row r="48" spans="2:12" x14ac:dyDescent="0.35">
      <c r="B48" s="38"/>
      <c r="C48" s="38"/>
      <c r="D48" s="38"/>
      <c r="J48" s="38"/>
      <c r="K48" s="38"/>
      <c r="L48" s="5"/>
    </row>
    <row r="49" spans="2:12" x14ac:dyDescent="0.35">
      <c r="B49" s="38"/>
      <c r="C49" s="38"/>
      <c r="D49" s="38"/>
      <c r="J49" s="38"/>
      <c r="K49" s="38"/>
      <c r="L49" s="5"/>
    </row>
    <row r="50" spans="2:12" x14ac:dyDescent="0.35">
      <c r="B50" s="38"/>
      <c r="C50" s="38"/>
      <c r="D50" s="38"/>
      <c r="J50" s="38"/>
      <c r="K50" s="38"/>
      <c r="L50" s="5"/>
    </row>
    <row r="51" spans="2:12" x14ac:dyDescent="0.35">
      <c r="B51" s="38"/>
      <c r="C51" s="38"/>
      <c r="D51" s="38"/>
      <c r="J51" s="38"/>
      <c r="K51" s="38"/>
      <c r="L51" s="5"/>
    </row>
    <row r="52" spans="2:12" x14ac:dyDescent="0.35">
      <c r="B52" s="38"/>
      <c r="C52" s="38"/>
      <c r="D52" s="38"/>
      <c r="J52" s="38"/>
      <c r="K52" s="39"/>
      <c r="L52" s="5"/>
    </row>
    <row r="53" spans="2:12" x14ac:dyDescent="0.35">
      <c r="B53" s="38"/>
      <c r="C53" s="38"/>
      <c r="D53" s="38"/>
      <c r="J53" s="38"/>
      <c r="K53" s="38"/>
      <c r="L53" s="5"/>
    </row>
    <row r="54" spans="2:12" x14ac:dyDescent="0.35">
      <c r="B54" s="38"/>
      <c r="C54" s="38"/>
      <c r="D54" s="38"/>
      <c r="J54" s="38"/>
      <c r="K54" s="38"/>
      <c r="L54" s="5"/>
    </row>
    <row r="55" spans="2:12" x14ac:dyDescent="0.35">
      <c r="B55" s="38"/>
      <c r="C55" s="38"/>
      <c r="D55" s="38"/>
      <c r="J55" s="38"/>
      <c r="K55" s="38"/>
      <c r="L55" s="5"/>
    </row>
    <row r="56" spans="2:12" x14ac:dyDescent="0.35">
      <c r="B56" s="38"/>
      <c r="C56" s="38"/>
      <c r="D56" s="38"/>
      <c r="J56" s="38"/>
      <c r="K56" s="38"/>
      <c r="L56" s="5"/>
    </row>
    <row r="57" spans="2:12" x14ac:dyDescent="0.35">
      <c r="B57" s="38"/>
      <c r="C57" s="38"/>
      <c r="D57" s="38"/>
      <c r="J57" s="38"/>
      <c r="K57" s="38"/>
      <c r="L57" s="5"/>
    </row>
    <row r="58" spans="2:12" x14ac:dyDescent="0.35">
      <c r="B58" s="38"/>
      <c r="C58" s="38"/>
      <c r="D58" s="38"/>
      <c r="J58" s="38"/>
      <c r="K58" s="38"/>
      <c r="L58" s="5"/>
    </row>
    <row r="59" spans="2:12" x14ac:dyDescent="0.35">
      <c r="B59" s="38"/>
      <c r="C59" s="38"/>
      <c r="D59" s="38"/>
      <c r="J59" s="38"/>
      <c r="K59" s="38"/>
      <c r="L59" s="5"/>
    </row>
    <row r="60" spans="2:12" x14ac:dyDescent="0.35">
      <c r="B60" s="38"/>
      <c r="C60" s="38"/>
      <c r="D60" s="38"/>
      <c r="J60" s="38"/>
      <c r="K60" s="38"/>
      <c r="L60" s="5"/>
    </row>
    <row r="61" spans="2:12" x14ac:dyDescent="0.35">
      <c r="B61" s="38"/>
      <c r="C61" s="38"/>
      <c r="D61" s="38"/>
      <c r="J61" s="38"/>
      <c r="K61" s="38"/>
      <c r="L61" s="5"/>
    </row>
    <row r="62" spans="2:12" x14ac:dyDescent="0.35">
      <c r="B62" s="38"/>
      <c r="C62" s="38"/>
      <c r="D62" s="38"/>
      <c r="J62" s="38"/>
      <c r="K62" s="38"/>
      <c r="L62" s="5"/>
    </row>
    <row r="63" spans="2:12" x14ac:dyDescent="0.35">
      <c r="B63" s="38"/>
      <c r="C63" s="38"/>
      <c r="D63" s="38"/>
      <c r="J63" s="38"/>
      <c r="K63" s="38"/>
      <c r="L63" s="5"/>
    </row>
    <row r="64" spans="2:12" x14ac:dyDescent="0.35">
      <c r="B64" s="38"/>
      <c r="C64" s="38"/>
      <c r="D64" s="38"/>
      <c r="J64" s="38"/>
      <c r="K64" s="38"/>
      <c r="L64" s="5"/>
    </row>
    <row r="65" spans="2:12" x14ac:dyDescent="0.35">
      <c r="B65" s="38"/>
      <c r="C65" s="38"/>
      <c r="D65" s="38"/>
      <c r="J65" s="38"/>
      <c r="K65" s="38"/>
      <c r="L65" s="5"/>
    </row>
    <row r="66" spans="2:12" x14ac:dyDescent="0.35">
      <c r="B66" s="38"/>
      <c r="C66" s="38"/>
      <c r="D66" s="38"/>
      <c r="J66" s="38"/>
      <c r="K66" s="38"/>
      <c r="L66" s="5"/>
    </row>
    <row r="67" spans="2:12" x14ac:dyDescent="0.35">
      <c r="B67" s="38"/>
      <c r="C67" s="38"/>
      <c r="D67" s="38"/>
      <c r="J67" s="38"/>
      <c r="K67" s="38"/>
      <c r="L67" s="5"/>
    </row>
    <row r="68" spans="2:12" x14ac:dyDescent="0.35">
      <c r="B68" s="38"/>
      <c r="C68" s="38"/>
      <c r="D68" s="38"/>
      <c r="J68" s="38"/>
      <c r="K68" s="38"/>
      <c r="L68" s="5"/>
    </row>
    <row r="69" spans="2:12" x14ac:dyDescent="0.35">
      <c r="B69" s="38"/>
      <c r="C69" s="38"/>
      <c r="D69" s="38"/>
      <c r="J69" s="38"/>
      <c r="K69" s="38"/>
      <c r="L69" s="5"/>
    </row>
    <row r="70" spans="2:12" x14ac:dyDescent="0.35">
      <c r="B70" s="38"/>
      <c r="C70" s="38"/>
      <c r="D70" s="38"/>
      <c r="J70" s="38"/>
      <c r="K70" s="38"/>
      <c r="L70" s="5"/>
    </row>
    <row r="71" spans="2:12" x14ac:dyDescent="0.35">
      <c r="B71" s="38"/>
      <c r="C71" s="38"/>
      <c r="D71" s="38"/>
      <c r="J71" s="38"/>
      <c r="K71" s="38"/>
      <c r="L71" s="5"/>
    </row>
    <row r="72" spans="2:12" x14ac:dyDescent="0.35">
      <c r="B72" s="38"/>
      <c r="C72" s="38"/>
      <c r="D72" s="38"/>
      <c r="J72" s="38"/>
      <c r="K72" s="38"/>
      <c r="L72" s="5"/>
    </row>
    <row r="73" spans="2:12" x14ac:dyDescent="0.35">
      <c r="B73" s="38"/>
      <c r="C73" s="38"/>
      <c r="D73" s="38"/>
      <c r="J73" s="38"/>
      <c r="K73" s="38"/>
      <c r="L73" s="5"/>
    </row>
    <row r="74" spans="2:12" x14ac:dyDescent="0.35">
      <c r="B74" s="38"/>
      <c r="C74" s="38"/>
      <c r="D74" s="38"/>
      <c r="J74" s="38"/>
      <c r="K74" s="38"/>
      <c r="L74" s="5"/>
    </row>
    <row r="75" spans="2:12" x14ac:dyDescent="0.35">
      <c r="B75" s="38"/>
      <c r="C75" s="38"/>
      <c r="D75" s="38"/>
      <c r="J75" s="38"/>
      <c r="K75" s="38"/>
      <c r="L75" s="5"/>
    </row>
    <row r="76" spans="2:12" x14ac:dyDescent="0.35">
      <c r="B76" s="38"/>
      <c r="C76" s="38"/>
      <c r="D76" s="38"/>
      <c r="J76" s="38"/>
      <c r="K76" s="38"/>
      <c r="L76" s="5"/>
    </row>
    <row r="77" spans="2:12" x14ac:dyDescent="0.35">
      <c r="B77" s="38"/>
      <c r="C77" s="38"/>
      <c r="D77" s="38"/>
      <c r="J77" s="38"/>
      <c r="K77" s="38"/>
      <c r="L77" s="5"/>
    </row>
    <row r="78" spans="2:12" x14ac:dyDescent="0.35">
      <c r="B78" s="38"/>
      <c r="C78" s="38"/>
      <c r="D78" s="38"/>
      <c r="J78" s="38"/>
      <c r="K78" s="38"/>
      <c r="L78" s="5"/>
    </row>
    <row r="79" spans="2:12" x14ac:dyDescent="0.35">
      <c r="B79" s="38"/>
      <c r="C79" s="38"/>
      <c r="D79" s="38"/>
      <c r="J79" s="38"/>
      <c r="K79" s="38"/>
      <c r="L79" s="5"/>
    </row>
    <row r="80" spans="2:12" x14ac:dyDescent="0.35">
      <c r="B80" s="38"/>
      <c r="C80" s="38"/>
      <c r="D80" s="38"/>
      <c r="J80" s="38"/>
      <c r="K80" s="38"/>
      <c r="L80" s="5"/>
    </row>
    <row r="81" spans="2:12" x14ac:dyDescent="0.35">
      <c r="B81" s="38"/>
      <c r="C81" s="38"/>
      <c r="D81" s="38"/>
      <c r="J81" s="38"/>
      <c r="K81" s="38"/>
      <c r="L81" s="5"/>
    </row>
    <row r="82" spans="2:12" x14ac:dyDescent="0.35">
      <c r="B82" s="38"/>
      <c r="C82" s="38"/>
      <c r="D82" s="38"/>
      <c r="J82" s="38"/>
      <c r="K82" s="38"/>
      <c r="L82" s="5"/>
    </row>
    <row r="83" spans="2:12" x14ac:dyDescent="0.35">
      <c r="B83" s="38"/>
      <c r="C83" s="38"/>
      <c r="D83" s="38"/>
      <c r="J83" s="38"/>
      <c r="K83" s="38"/>
      <c r="L83" s="5"/>
    </row>
    <row r="84" spans="2:12" x14ac:dyDescent="0.35">
      <c r="B84" s="38"/>
      <c r="C84" s="38"/>
      <c r="D84" s="38"/>
      <c r="J84" s="38"/>
      <c r="K84" s="38"/>
      <c r="L84" s="5"/>
    </row>
    <row r="85" spans="2:12" x14ac:dyDescent="0.35">
      <c r="B85" s="38"/>
      <c r="C85" s="38"/>
      <c r="D85" s="38"/>
      <c r="J85" s="38"/>
      <c r="K85" s="38"/>
      <c r="L85" s="5"/>
    </row>
    <row r="86" spans="2:12" x14ac:dyDescent="0.35">
      <c r="B86" s="38"/>
      <c r="C86" s="38"/>
      <c r="D86" s="38"/>
      <c r="J86" s="38"/>
      <c r="K86" s="38"/>
      <c r="L86" s="5"/>
    </row>
    <row r="87" spans="2:12" x14ac:dyDescent="0.35">
      <c r="B87" s="38"/>
      <c r="C87" s="38"/>
      <c r="D87" s="38"/>
      <c r="J87" s="38"/>
      <c r="K87" s="38"/>
      <c r="L87" s="5"/>
    </row>
    <row r="88" spans="2:12" x14ac:dyDescent="0.35">
      <c r="B88" s="38"/>
      <c r="C88" s="38"/>
      <c r="D88" s="38"/>
      <c r="J88" s="38"/>
      <c r="K88" s="38"/>
      <c r="L88" s="5"/>
    </row>
    <row r="89" spans="2:12" x14ac:dyDescent="0.35">
      <c r="B89" s="38"/>
      <c r="C89" s="38"/>
      <c r="D89" s="38"/>
      <c r="J89" s="38"/>
      <c r="K89" s="38"/>
      <c r="L89" s="5"/>
    </row>
    <row r="90" spans="2:12" x14ac:dyDescent="0.35">
      <c r="B90" s="38"/>
      <c r="C90" s="38"/>
      <c r="D90" s="38"/>
      <c r="J90" s="38"/>
      <c r="K90" s="38"/>
      <c r="L90" s="5"/>
    </row>
    <row r="91" spans="2:12" x14ac:dyDescent="0.35">
      <c r="B91" s="38"/>
      <c r="C91" s="38"/>
      <c r="D91" s="38"/>
      <c r="J91" s="38"/>
      <c r="K91" s="38"/>
      <c r="L91" s="5"/>
    </row>
    <row r="92" spans="2:12" x14ac:dyDescent="0.35">
      <c r="B92" s="38"/>
      <c r="C92" s="38"/>
      <c r="D92" s="38"/>
      <c r="J92" s="38"/>
      <c r="K92" s="39"/>
      <c r="L92" s="5"/>
    </row>
    <row r="93" spans="2:12" x14ac:dyDescent="0.35">
      <c r="B93" s="38"/>
      <c r="C93" s="38"/>
      <c r="D93" s="38"/>
      <c r="J93" s="38"/>
      <c r="K93" s="38"/>
      <c r="L93" s="5"/>
    </row>
    <row r="94" spans="2:12" x14ac:dyDescent="0.35">
      <c r="B94" s="38"/>
      <c r="C94" s="38"/>
      <c r="D94" s="38"/>
      <c r="J94" s="38"/>
      <c r="K94" s="38"/>
      <c r="L94" s="5"/>
    </row>
    <row r="95" spans="2:12" x14ac:dyDescent="0.35">
      <c r="B95" s="38"/>
      <c r="C95" s="38"/>
      <c r="D95" s="38"/>
      <c r="J95" s="38"/>
      <c r="K95" s="38"/>
      <c r="L95" s="5"/>
    </row>
    <row r="96" spans="2:12" x14ac:dyDescent="0.35">
      <c r="B96" s="38"/>
      <c r="C96" s="38"/>
      <c r="D96" s="38"/>
      <c r="J96" s="38"/>
      <c r="K96" s="38"/>
      <c r="L96" s="5"/>
    </row>
    <row r="97" spans="2:12" x14ac:dyDescent="0.35">
      <c r="B97" s="38"/>
      <c r="C97" s="38"/>
      <c r="D97" s="38"/>
      <c r="J97" s="38"/>
      <c r="K97" s="38"/>
      <c r="L97" s="5"/>
    </row>
    <row r="98" spans="2:12" x14ac:dyDescent="0.35">
      <c r="B98" s="38"/>
      <c r="C98" s="38"/>
      <c r="D98" s="38"/>
      <c r="J98" s="38"/>
      <c r="K98" s="38"/>
      <c r="L98" s="5"/>
    </row>
    <row r="99" spans="2:12" x14ac:dyDescent="0.35">
      <c r="B99" s="38"/>
      <c r="C99" s="38"/>
      <c r="D99" s="38"/>
      <c r="J99" s="38"/>
      <c r="K99" s="38"/>
      <c r="L99" s="5"/>
    </row>
    <row r="100" spans="2:12" x14ac:dyDescent="0.35">
      <c r="B100" s="38"/>
      <c r="C100" s="38"/>
      <c r="D100" s="38"/>
      <c r="J100" s="38"/>
      <c r="K100" s="38"/>
      <c r="L100" s="5"/>
    </row>
    <row r="101" spans="2:12" x14ac:dyDescent="0.35">
      <c r="B101" s="38"/>
      <c r="C101" s="38"/>
      <c r="D101" s="38"/>
      <c r="J101" s="38"/>
      <c r="K101" s="38"/>
      <c r="L101" s="5"/>
    </row>
    <row r="102" spans="2:12" x14ac:dyDescent="0.35">
      <c r="B102" s="38"/>
      <c r="C102" s="38"/>
      <c r="D102" s="38"/>
      <c r="J102" s="38"/>
      <c r="K102" s="38"/>
      <c r="L102" s="5"/>
    </row>
    <row r="103" spans="2:12" x14ac:dyDescent="0.35">
      <c r="B103" s="38"/>
      <c r="C103" s="38"/>
      <c r="D103" s="38"/>
      <c r="J103" s="38"/>
      <c r="K103" s="38"/>
      <c r="L103" s="5"/>
    </row>
    <row r="104" spans="2:12" x14ac:dyDescent="0.35">
      <c r="B104" s="38"/>
      <c r="C104" s="38"/>
      <c r="D104" s="38"/>
      <c r="J104" s="38"/>
      <c r="K104" s="38"/>
      <c r="L104" s="5"/>
    </row>
    <row r="105" spans="2:12" x14ac:dyDescent="0.35">
      <c r="B105" s="38"/>
      <c r="C105" s="38"/>
      <c r="D105" s="38"/>
      <c r="J105" s="38"/>
      <c r="K105" s="38"/>
      <c r="L105" s="5"/>
    </row>
    <row r="106" spans="2:12" x14ac:dyDescent="0.35">
      <c r="B106" s="38"/>
      <c r="C106" s="38"/>
      <c r="D106" s="38"/>
      <c r="J106" s="38"/>
      <c r="K106" s="38"/>
      <c r="L106" s="5"/>
    </row>
    <row r="107" spans="2:12" x14ac:dyDescent="0.35">
      <c r="B107" s="38"/>
      <c r="C107" s="38"/>
      <c r="D107" s="38"/>
      <c r="J107" s="38"/>
      <c r="K107" s="38"/>
      <c r="L107" s="5"/>
    </row>
    <row r="108" spans="2:12" x14ac:dyDescent="0.35">
      <c r="B108" s="38"/>
      <c r="C108" s="38"/>
      <c r="D108" s="38"/>
      <c r="J108" s="38"/>
      <c r="K108" s="38"/>
      <c r="L108" s="5"/>
    </row>
    <row r="109" spans="2:12" x14ac:dyDescent="0.35">
      <c r="B109" s="38"/>
      <c r="C109" s="38"/>
      <c r="D109" s="38"/>
      <c r="J109" s="38"/>
      <c r="K109" s="38"/>
      <c r="L109" s="5"/>
    </row>
    <row r="110" spans="2:12" x14ac:dyDescent="0.35">
      <c r="B110" s="38"/>
      <c r="C110" s="38"/>
      <c r="D110" s="38"/>
      <c r="J110" s="38"/>
      <c r="K110" s="38"/>
      <c r="L110" s="5"/>
    </row>
    <row r="111" spans="2:12" x14ac:dyDescent="0.35">
      <c r="B111" s="38"/>
      <c r="C111" s="38"/>
      <c r="D111" s="38"/>
      <c r="J111" s="38"/>
      <c r="K111" s="38"/>
      <c r="L111" s="5"/>
    </row>
    <row r="112" spans="2:12" x14ac:dyDescent="0.35">
      <c r="B112" s="38"/>
      <c r="C112" s="38"/>
      <c r="D112" s="38"/>
      <c r="J112" s="38"/>
      <c r="K112" s="38"/>
      <c r="L112" s="5"/>
    </row>
    <row r="113" spans="2:12" x14ac:dyDescent="0.35">
      <c r="B113" s="38"/>
      <c r="C113" s="38"/>
      <c r="D113" s="38"/>
      <c r="J113" s="38"/>
      <c r="K113" s="38"/>
      <c r="L113" s="5"/>
    </row>
    <row r="114" spans="2:12" x14ac:dyDescent="0.35">
      <c r="B114" s="38"/>
      <c r="C114" s="38"/>
      <c r="D114" s="38"/>
      <c r="J114" s="38"/>
      <c r="K114" s="39"/>
      <c r="L114" s="5"/>
    </row>
    <row r="115" spans="2:12" x14ac:dyDescent="0.35">
      <c r="B115" s="38"/>
      <c r="C115" s="38"/>
      <c r="D115" s="38"/>
      <c r="J115" s="38"/>
      <c r="K115" s="38"/>
      <c r="L115" s="5"/>
    </row>
    <row r="116" spans="2:12" x14ac:dyDescent="0.35">
      <c r="B116" s="38"/>
      <c r="C116" s="38"/>
      <c r="D116" s="38"/>
      <c r="J116" s="38"/>
      <c r="K116" s="38"/>
      <c r="L116" s="5"/>
    </row>
    <row r="117" spans="2:12" x14ac:dyDescent="0.35">
      <c r="B117" s="38"/>
      <c r="C117" s="38"/>
      <c r="D117" s="38"/>
      <c r="J117" s="38"/>
      <c r="K117" s="38"/>
      <c r="L117" s="5"/>
    </row>
    <row r="118" spans="2:12" x14ac:dyDescent="0.35">
      <c r="B118" s="38"/>
      <c r="C118" s="38"/>
      <c r="D118" s="38"/>
      <c r="J118" s="38"/>
      <c r="K118" s="38"/>
      <c r="L118" s="5"/>
    </row>
    <row r="119" spans="2:12" x14ac:dyDescent="0.35">
      <c r="B119" s="38"/>
      <c r="C119" s="38"/>
      <c r="D119" s="38"/>
      <c r="J119" s="38"/>
      <c r="K119" s="38"/>
      <c r="L119" s="5"/>
    </row>
    <row r="120" spans="2:12" x14ac:dyDescent="0.35">
      <c r="B120" s="38"/>
      <c r="C120" s="38"/>
      <c r="D120" s="38"/>
      <c r="J120" s="38"/>
      <c r="K120" s="39"/>
      <c r="L120" s="5"/>
    </row>
    <row r="121" spans="2:12" x14ac:dyDescent="0.35">
      <c r="B121" s="38"/>
      <c r="C121" s="38"/>
      <c r="D121" s="38"/>
      <c r="J121" s="38"/>
      <c r="K121" s="38"/>
      <c r="L121" s="5"/>
    </row>
    <row r="122" spans="2:12" x14ac:dyDescent="0.35">
      <c r="B122" s="38"/>
      <c r="C122" s="38"/>
      <c r="D122" s="38"/>
      <c r="J122" s="38"/>
      <c r="K122" s="38"/>
      <c r="L122" s="5"/>
    </row>
    <row r="123" spans="2:12" x14ac:dyDescent="0.35">
      <c r="B123" s="38"/>
      <c r="C123" s="38"/>
      <c r="D123" s="38"/>
      <c r="J123" s="38"/>
      <c r="K123" s="38"/>
      <c r="L123" s="5"/>
    </row>
    <row r="124" spans="2:12" x14ac:dyDescent="0.35">
      <c r="B124" s="38"/>
      <c r="C124" s="38"/>
      <c r="D124" s="38"/>
      <c r="J124" s="38"/>
      <c r="K124" s="38"/>
      <c r="L124" s="5"/>
    </row>
    <row r="125" spans="2:12" x14ac:dyDescent="0.35">
      <c r="B125" s="38"/>
      <c r="C125" s="38"/>
      <c r="D125" s="38"/>
      <c r="J125" s="38"/>
      <c r="K125" s="38"/>
      <c r="L125" s="5"/>
    </row>
    <row r="126" spans="2:12" x14ac:dyDescent="0.35">
      <c r="B126" s="38"/>
      <c r="C126" s="38"/>
      <c r="D126" s="38"/>
      <c r="J126" s="38"/>
      <c r="K126" s="39"/>
      <c r="L126" s="5"/>
    </row>
    <row r="127" spans="2:12" x14ac:dyDescent="0.35">
      <c r="B127" s="38"/>
      <c r="C127" s="38"/>
      <c r="D127" s="38"/>
      <c r="J127" s="38"/>
      <c r="K127" s="38"/>
      <c r="L127" s="5"/>
    </row>
    <row r="128" spans="2:12" x14ac:dyDescent="0.35">
      <c r="B128" s="38"/>
      <c r="C128" s="38"/>
      <c r="D128" s="38"/>
      <c r="J128" s="38"/>
      <c r="K128" s="38"/>
      <c r="L128" s="5"/>
    </row>
    <row r="129" spans="2:12" x14ac:dyDescent="0.35">
      <c r="B129" s="38"/>
      <c r="C129" s="38"/>
      <c r="D129" s="38"/>
      <c r="J129" s="38"/>
      <c r="K129" s="38"/>
      <c r="L129" s="5"/>
    </row>
    <row r="130" spans="2:12" x14ac:dyDescent="0.35">
      <c r="B130" s="38"/>
      <c r="C130" s="38"/>
      <c r="D130" s="38"/>
      <c r="J130" s="38"/>
      <c r="K130" s="38"/>
      <c r="L130" s="5"/>
    </row>
    <row r="131" spans="2:12" x14ac:dyDescent="0.35">
      <c r="B131" s="38"/>
      <c r="C131" s="38"/>
      <c r="D131" s="38"/>
      <c r="J131" s="38"/>
      <c r="K131" s="38"/>
      <c r="L131" s="5"/>
    </row>
    <row r="132" spans="2:12" x14ac:dyDescent="0.35">
      <c r="B132" s="38"/>
      <c r="C132" s="38"/>
      <c r="D132" s="38"/>
      <c r="J132" s="38"/>
      <c r="K132" s="38"/>
      <c r="L132" s="5"/>
    </row>
  </sheetData>
  <mergeCells count="1">
    <mergeCell ref="F2:H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4279-6495-499E-A916-A5C6C5E70AB3}">
  <dimension ref="A1:I19"/>
  <sheetViews>
    <sheetView topLeftCell="A8" zoomScale="220" zoomScaleNormal="220" workbookViewId="0">
      <selection activeCell="F10" sqref="F10"/>
    </sheetView>
  </sheetViews>
  <sheetFormatPr defaultRowHeight="14.5" x14ac:dyDescent="0.35"/>
  <cols>
    <col min="1" max="1" width="17.1796875" customWidth="1"/>
    <col min="3" max="3" width="12.54296875" customWidth="1"/>
    <col min="5" max="5" width="8.54296875" customWidth="1"/>
    <col min="8" max="8" width="12" customWidth="1"/>
    <col min="9" max="9" width="11.26953125" customWidth="1"/>
  </cols>
  <sheetData>
    <row r="1" spans="1:9" x14ac:dyDescent="0.35">
      <c r="A1" s="4" t="s">
        <v>52</v>
      </c>
    </row>
    <row r="2" spans="1:9" x14ac:dyDescent="0.35">
      <c r="A2" s="4" t="s">
        <v>69</v>
      </c>
    </row>
    <row r="3" spans="1:9" x14ac:dyDescent="0.35">
      <c r="A3" s="4" t="s">
        <v>70</v>
      </c>
    </row>
    <row r="5" spans="1:9" ht="44" thickBot="1" x14ac:dyDescent="0.4">
      <c r="B5" s="40" t="s">
        <v>45</v>
      </c>
      <c r="C5" s="59" t="s">
        <v>46</v>
      </c>
      <c r="D5" s="59" t="s">
        <v>47</v>
      </c>
      <c r="F5" s="59" t="s">
        <v>48</v>
      </c>
      <c r="G5" s="59" t="s">
        <v>51</v>
      </c>
      <c r="H5" s="59" t="s">
        <v>49</v>
      </c>
      <c r="I5" s="59" t="s">
        <v>50</v>
      </c>
    </row>
    <row r="6" spans="1:9" x14ac:dyDescent="0.35">
      <c r="B6" s="41">
        <v>1</v>
      </c>
      <c r="C6" s="64">
        <v>28000</v>
      </c>
      <c r="D6" s="65">
        <v>0.04</v>
      </c>
      <c r="F6" s="102">
        <f>SMALL(D6:D10,B6)</f>
        <v>0.02</v>
      </c>
      <c r="G6" s="103">
        <f>MATCH(F6,$D$6:$D$10,0)</f>
        <v>4</v>
      </c>
      <c r="H6" s="104">
        <f>INDEX($C$6:$C$10,MATCH(F6,$D$6:$D$10,0))</f>
        <v>30000</v>
      </c>
      <c r="I6" s="105">
        <f>H6</f>
        <v>30000</v>
      </c>
    </row>
    <row r="7" spans="1:9" x14ac:dyDescent="0.35">
      <c r="B7" s="44">
        <v>2</v>
      </c>
      <c r="C7" s="66">
        <v>25000</v>
      </c>
      <c r="D7" s="67">
        <v>0.05</v>
      </c>
      <c r="F7" s="106">
        <f>SMALL(D6:D10,B7)</f>
        <v>0.04</v>
      </c>
      <c r="G7" s="107">
        <f t="shared" ref="G7:G10" si="0">MATCH(F7,$D$6:$D$10,0)</f>
        <v>1</v>
      </c>
      <c r="H7" s="108">
        <f>INDEX($C$6:$C$10,MATCH(F7,$D$6:$D$10,0))</f>
        <v>28000</v>
      </c>
      <c r="I7" s="109">
        <f>I6+H7</f>
        <v>58000</v>
      </c>
    </row>
    <row r="8" spans="1:9" x14ac:dyDescent="0.35">
      <c r="B8" s="44">
        <v>3</v>
      </c>
      <c r="C8" s="66">
        <v>20000</v>
      </c>
      <c r="D8" s="67">
        <v>7.0000000000000007E-2</v>
      </c>
      <c r="F8" s="106">
        <f>SMALL(D6:D10,B8)</f>
        <v>0.05</v>
      </c>
      <c r="G8" s="107">
        <f t="shared" si="0"/>
        <v>2</v>
      </c>
      <c r="H8" s="108">
        <f>INDEX(C6:C10,MATCH(F8,$D$6:$D$10,0))</f>
        <v>25000</v>
      </c>
      <c r="I8" s="109">
        <f>SUM(H6:H8)</f>
        <v>83000</v>
      </c>
    </row>
    <row r="9" spans="1:9" x14ac:dyDescent="0.35">
      <c r="B9" s="44">
        <v>4</v>
      </c>
      <c r="C9" s="66">
        <v>30000</v>
      </c>
      <c r="D9" s="67">
        <v>0.02</v>
      </c>
      <c r="F9" s="106">
        <f>SMALL(D6:D10,B9)</f>
        <v>0.06</v>
      </c>
      <c r="G9" s="107">
        <f t="shared" si="0"/>
        <v>5</v>
      </c>
      <c r="H9" s="108">
        <f>INDEX($C$6:$C$10,MATCH(F9,$D$6:$D$10,0))</f>
        <v>22000</v>
      </c>
      <c r="I9" s="109">
        <f>SUM(H6:H9)</f>
        <v>105000</v>
      </c>
    </row>
    <row r="10" spans="1:9" ht="15" thickBot="1" x14ac:dyDescent="0.4">
      <c r="B10" s="46">
        <v>5</v>
      </c>
      <c r="C10" s="68">
        <v>22000</v>
      </c>
      <c r="D10" s="69">
        <v>0.06</v>
      </c>
      <c r="F10" s="110">
        <f>SMALL(D6:D10,B10)</f>
        <v>7.0000000000000007E-2</v>
      </c>
      <c r="G10" s="111">
        <f t="shared" si="0"/>
        <v>3</v>
      </c>
      <c r="H10" s="112">
        <f>INDEX($C$6:$C$10,MATCH(F10,$D$6:$D$10,0))</f>
        <v>20000</v>
      </c>
      <c r="I10" s="113">
        <f>SUM(H6:H10)</f>
        <v>125000</v>
      </c>
    </row>
    <row r="12" spans="1:9" x14ac:dyDescent="0.35">
      <c r="F12">
        <f>SMALL(D6:D10,B6)</f>
        <v>0.02</v>
      </c>
    </row>
    <row r="13" spans="1:9" x14ac:dyDescent="0.35">
      <c r="F13" t="str">
        <f ca="1">_xlfn.FORMULATEXT(F12)</f>
        <v>=SMALL(D6:D10,B6)</v>
      </c>
    </row>
    <row r="15" spans="1:9" x14ac:dyDescent="0.35">
      <c r="F15">
        <f>MATCH(F6,D6:D10,0)</f>
        <v>4</v>
      </c>
    </row>
    <row r="16" spans="1:9" x14ac:dyDescent="0.35">
      <c r="F16" t="str">
        <f ca="1">_xlfn.FORMULATEXT(F15)</f>
        <v>=MATCH(F6,D6:D10,0)</v>
      </c>
    </row>
    <row r="18" spans="6:6" x14ac:dyDescent="0.35">
      <c r="F18">
        <f>INDEX($C$6:$C$10,MATCH(F6,$D$6:$D$10,0))</f>
        <v>30000</v>
      </c>
    </row>
    <row r="19" spans="6:6" x14ac:dyDescent="0.35">
      <c r="F19" t="str">
        <f ca="1">_xlfn.FORMULATEXT(F18)</f>
        <v>=INDEX($C$6:$C$10,MATCH(F6,$D$6:$D$10,0))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8FC9-E6F4-4FF8-BAB8-F6014B154CDF}">
  <dimension ref="A1:J19"/>
  <sheetViews>
    <sheetView topLeftCell="A4" zoomScale="220" zoomScaleNormal="220" workbookViewId="0">
      <selection activeCell="H11" sqref="H11"/>
    </sheetView>
  </sheetViews>
  <sheetFormatPr defaultRowHeight="14.5" x14ac:dyDescent="0.35"/>
  <cols>
    <col min="2" max="2" width="21.81640625" bestFit="1" customWidth="1"/>
    <col min="8" max="8" width="28.1796875" customWidth="1"/>
  </cols>
  <sheetData>
    <row r="1" spans="1:10" x14ac:dyDescent="0.35">
      <c r="A1" s="4" t="s">
        <v>53</v>
      </c>
    </row>
    <row r="2" spans="1:10" x14ac:dyDescent="0.35">
      <c r="A2" s="4" t="s">
        <v>69</v>
      </c>
    </row>
    <row r="3" spans="1:10" x14ac:dyDescent="0.35">
      <c r="A3" s="4" t="s">
        <v>70</v>
      </c>
    </row>
    <row r="5" spans="1:10" ht="15" thickBot="1" x14ac:dyDescent="0.4"/>
    <row r="6" spans="1:10" ht="15" thickBot="1" x14ac:dyDescent="0.4">
      <c r="C6" s="131" t="s">
        <v>54</v>
      </c>
      <c r="D6" s="132"/>
      <c r="E6" s="132"/>
      <c r="F6" s="132"/>
      <c r="G6" s="133"/>
    </row>
    <row r="7" spans="1:10" ht="15" thickBot="1" x14ac:dyDescent="0.4">
      <c r="C7" s="70">
        <v>5.7230999999999996</v>
      </c>
      <c r="D7" s="71">
        <v>5.5765000000000002</v>
      </c>
      <c r="E7" s="71">
        <v>5.3441999999999998</v>
      </c>
      <c r="F7" s="71">
        <v>5.2945000000000002</v>
      </c>
      <c r="G7" s="72">
        <v>5.5061</v>
      </c>
      <c r="J7" s="5"/>
    </row>
    <row r="9" spans="1:10" ht="15" thickBot="1" x14ac:dyDescent="0.4">
      <c r="H9" s="40" t="s">
        <v>65</v>
      </c>
    </row>
    <row r="10" spans="1:10" x14ac:dyDescent="0.35">
      <c r="B10" s="73" t="s">
        <v>64</v>
      </c>
      <c r="C10" s="103">
        <f>INT(C$7)</f>
        <v>5</v>
      </c>
      <c r="D10" s="103">
        <f t="shared" ref="D10:G10" si="0">INT(D$7)</f>
        <v>5</v>
      </c>
      <c r="E10" s="103">
        <f t="shared" si="0"/>
        <v>5</v>
      </c>
      <c r="F10" s="103">
        <f t="shared" si="0"/>
        <v>5</v>
      </c>
      <c r="G10" s="103">
        <f t="shared" si="0"/>
        <v>5</v>
      </c>
      <c r="H10" s="114" t="str">
        <f ca="1">_xlfn.FORMULATEXT(G10)</f>
        <v>=INT(G$7)</v>
      </c>
    </row>
    <row r="11" spans="1:10" x14ac:dyDescent="0.35">
      <c r="B11" s="74" t="s">
        <v>55</v>
      </c>
      <c r="C11" s="107">
        <f>ROUND(C$7,0)</f>
        <v>6</v>
      </c>
      <c r="D11" s="107">
        <f t="shared" ref="D11:G11" si="1">ROUND(D$7,0)</f>
        <v>6</v>
      </c>
      <c r="E11" s="107">
        <f t="shared" si="1"/>
        <v>5</v>
      </c>
      <c r="F11" s="107">
        <f t="shared" si="1"/>
        <v>5</v>
      </c>
      <c r="G11" s="107">
        <f t="shared" si="1"/>
        <v>6</v>
      </c>
      <c r="H11" s="114" t="str">
        <f ca="1">_xlfn.FORMULATEXT(G11)</f>
        <v>=ROUND(G$7,0)</v>
      </c>
    </row>
    <row r="12" spans="1:10" x14ac:dyDescent="0.35">
      <c r="B12" s="74" t="s">
        <v>58</v>
      </c>
      <c r="C12" s="107">
        <f>ROUNDDOWN(C$7,0)</f>
        <v>5</v>
      </c>
      <c r="D12" s="107">
        <f t="shared" ref="D12:G12" si="2">ROUNDDOWN(D$7,0)</f>
        <v>5</v>
      </c>
      <c r="E12" s="107">
        <f t="shared" si="2"/>
        <v>5</v>
      </c>
      <c r="F12" s="107">
        <f t="shared" si="2"/>
        <v>5</v>
      </c>
      <c r="G12" s="107">
        <f t="shared" si="2"/>
        <v>5</v>
      </c>
      <c r="H12" s="114" t="str">
        <f ca="1">_xlfn.FORMULATEXT(G12)</f>
        <v>=ROUNDDOWN(G$7,0)</v>
      </c>
    </row>
    <row r="13" spans="1:10" x14ac:dyDescent="0.35">
      <c r="B13" s="74" t="s">
        <v>61</v>
      </c>
      <c r="C13" s="107">
        <f>ROUNDUP(C$7,0)</f>
        <v>6</v>
      </c>
      <c r="D13" s="107">
        <f t="shared" ref="D13:G13" si="3">ROUNDUP(D$7,0)</f>
        <v>6</v>
      </c>
      <c r="E13" s="107">
        <f t="shared" si="3"/>
        <v>6</v>
      </c>
      <c r="F13" s="107">
        <f t="shared" si="3"/>
        <v>6</v>
      </c>
      <c r="G13" s="107">
        <f t="shared" si="3"/>
        <v>6</v>
      </c>
      <c r="H13" s="114" t="str">
        <f ca="1">_xlfn.FORMULATEXT(G13)</f>
        <v>=ROUNDUP(G$7,0)</v>
      </c>
    </row>
    <row r="14" spans="1:10" x14ac:dyDescent="0.35">
      <c r="B14" s="74" t="s">
        <v>56</v>
      </c>
      <c r="C14" s="107">
        <f>ROUND(C$7,1)</f>
        <v>5.7</v>
      </c>
      <c r="D14" s="107">
        <f>ROUND(D$7,1)</f>
        <v>5.6</v>
      </c>
      <c r="E14" s="107">
        <f t="shared" ref="E14:G14" si="4">ROUND(E$7,1)</f>
        <v>5.3</v>
      </c>
      <c r="F14" s="107">
        <f t="shared" si="4"/>
        <v>5.3</v>
      </c>
      <c r="G14" s="107">
        <f t="shared" si="4"/>
        <v>5.5</v>
      </c>
      <c r="H14" s="114" t="str">
        <f ca="1">_xlfn.FORMULATEXT(G14)</f>
        <v>=ROUND(G$7,1)</v>
      </c>
    </row>
    <row r="15" spans="1:10" x14ac:dyDescent="0.35">
      <c r="B15" s="74" t="s">
        <v>59</v>
      </c>
      <c r="C15" s="107">
        <f>ROUNDDOWN(C$7,1)</f>
        <v>5.7</v>
      </c>
      <c r="D15" s="107">
        <f t="shared" ref="D15:F15" si="5">ROUNDDOWN(D$7,1)</f>
        <v>5.5</v>
      </c>
      <c r="E15" s="107">
        <f t="shared" si="5"/>
        <v>5.3</v>
      </c>
      <c r="F15" s="107">
        <f t="shared" si="5"/>
        <v>5.2</v>
      </c>
      <c r="G15" s="107">
        <f>ROUNDDOWN(G$7,1)</f>
        <v>5.5</v>
      </c>
      <c r="H15" s="114" t="str">
        <f t="shared" ref="H15:H19" ca="1" si="6">_xlfn.FORMULATEXT(G15)</f>
        <v>=ROUNDDOWN(G$7,1)</v>
      </c>
    </row>
    <row r="16" spans="1:10" x14ac:dyDescent="0.35">
      <c r="B16" s="74" t="s">
        <v>62</v>
      </c>
      <c r="C16" s="107">
        <f>ROUNDUP(C$7,1)</f>
        <v>5.8</v>
      </c>
      <c r="D16" s="107">
        <f t="shared" ref="D16:G16" si="7">ROUNDUP(D$7,1)</f>
        <v>5.6</v>
      </c>
      <c r="E16" s="107">
        <f t="shared" si="7"/>
        <v>5.3999999999999995</v>
      </c>
      <c r="F16" s="107">
        <f t="shared" si="7"/>
        <v>5.3</v>
      </c>
      <c r="G16" s="107">
        <f t="shared" si="7"/>
        <v>5.6</v>
      </c>
      <c r="H16" s="114" t="str">
        <f t="shared" ca="1" si="6"/>
        <v>=ROUNDUP(G$7,1)</v>
      </c>
    </row>
    <row r="17" spans="2:8" x14ac:dyDescent="0.35">
      <c r="B17" s="74" t="s">
        <v>57</v>
      </c>
      <c r="C17" s="107">
        <f>ROUND(C$7,2)</f>
        <v>5.72</v>
      </c>
      <c r="D17" s="107">
        <f t="shared" ref="D17:G17" si="8">ROUND(D$7,2)</f>
        <v>5.58</v>
      </c>
      <c r="E17" s="107">
        <f t="shared" si="8"/>
        <v>5.34</v>
      </c>
      <c r="F17" s="107">
        <f t="shared" si="8"/>
        <v>5.29</v>
      </c>
      <c r="G17" s="107">
        <f t="shared" si="8"/>
        <v>5.51</v>
      </c>
      <c r="H17" s="114" t="str">
        <f t="shared" ca="1" si="6"/>
        <v>=ROUND(G$7,2)</v>
      </c>
    </row>
    <row r="18" spans="2:8" x14ac:dyDescent="0.35">
      <c r="B18" s="74" t="s">
        <v>60</v>
      </c>
      <c r="C18" s="107">
        <f>ROUNDDOWN(C$7,2)</f>
        <v>5.72</v>
      </c>
      <c r="D18" s="107">
        <f t="shared" ref="D18:G18" si="9">ROUNDDOWN(D$7,2)</f>
        <v>5.57</v>
      </c>
      <c r="E18" s="107">
        <f t="shared" si="9"/>
        <v>5.34</v>
      </c>
      <c r="F18" s="107">
        <f t="shared" si="9"/>
        <v>5.29</v>
      </c>
      <c r="G18" s="107">
        <f t="shared" si="9"/>
        <v>5.5</v>
      </c>
      <c r="H18" s="114" t="str">
        <f t="shared" ca="1" si="6"/>
        <v>=ROUNDDOWN(G$7,2)</v>
      </c>
    </row>
    <row r="19" spans="2:8" ht="15" thickBot="1" x14ac:dyDescent="0.4">
      <c r="B19" s="75" t="s">
        <v>63</v>
      </c>
      <c r="C19" s="111">
        <f>ROUNDUP(C$7,2)</f>
        <v>5.7299999999999995</v>
      </c>
      <c r="D19" s="111">
        <f t="shared" ref="D19:G19" si="10">ROUNDUP(D$7,2)</f>
        <v>5.58</v>
      </c>
      <c r="E19" s="111">
        <f t="shared" si="10"/>
        <v>5.35</v>
      </c>
      <c r="F19" s="111">
        <f t="shared" si="10"/>
        <v>5.3</v>
      </c>
      <c r="G19" s="111">
        <f t="shared" si="10"/>
        <v>5.51</v>
      </c>
      <c r="H19" s="114" t="str">
        <f t="shared" ca="1" si="6"/>
        <v>=ROUNDUP(G$7,2)</v>
      </c>
    </row>
  </sheetData>
  <mergeCells count="1">
    <mergeCell ref="C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Credit Score Functions &amp; IF</vt:lpstr>
      <vt:lpstr>Grades NESTED IF</vt:lpstr>
      <vt:lpstr>COUNTIF AVGIF</vt:lpstr>
      <vt:lpstr>COUNTIFS AVGIFS</vt:lpstr>
      <vt:lpstr>Grades VLOOKUP</vt:lpstr>
      <vt:lpstr>Grades HLOOKUP</vt:lpstr>
      <vt:lpstr>Grades XLOOKUP</vt:lpstr>
      <vt:lpstr>INDEX-MATCH-SMALL</vt:lpstr>
      <vt:lpstr>Precision Values</vt:lpstr>
      <vt:lpstr>Vehicles</vt:lpstr>
      <vt:lpstr>PivotTable</vt:lpstr>
      <vt:lpstr>vehiclesData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Ayala, Anthony</cp:lastModifiedBy>
  <dcterms:created xsi:type="dcterms:W3CDTF">2008-09-01T13:36:00Z</dcterms:created>
  <dcterms:modified xsi:type="dcterms:W3CDTF">2024-07-07T22:16:45Z</dcterms:modified>
</cp:coreProperties>
</file>