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ml.chartshapes+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yA\Downloads\"/>
    </mc:Choice>
  </mc:AlternateContent>
  <xr:revisionPtr revIDLastSave="0" documentId="13_ncr:1_{4130A1F7-8D15-448A-9D96-5A59709B2478}" xr6:coauthVersionLast="47" xr6:coauthVersionMax="47" xr10:uidLastSave="{00000000-0000-0000-0000-000000000000}"/>
  <bookViews>
    <workbookView xWindow="-110" yWindow="-110" windowWidth="19420" windowHeight="10420" activeTab="9" xr2:uid="{26D4546B-D2A1-4444-8EAF-A6228F96F0C1}"/>
  </bookViews>
  <sheets>
    <sheet name="Working Data"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s>
  <definedNames>
    <definedName name="_xlnm._FilterDatabase" localSheetId="3" hidden="1">'3'!$B$15:$D$25</definedName>
    <definedName name="_xlnm._FilterDatabase" localSheetId="5" hidden="1">'5'!$H$11:$I$27</definedName>
    <definedName name="_xlnm._FilterDatabase" localSheetId="0" hidden="1">'Working Data'!$C$10:$G$10</definedName>
    <definedName name="_xlchart.v1.0" hidden="1">'6'!$U$5:$U$304</definedName>
    <definedName name="_xlchart.v1.1" hidden="1">'6'!$S$5:$S$304</definedName>
    <definedName name="_xlchart.v1.2" hidden="1">'6'!$U$5:$U$304</definedName>
    <definedName name="_xlcn.WorksheetConnection_beginnerDAcourseblank.xlsxData1" hidden="1">Data[]</definedName>
    <definedName name="Slicer_Geography">#N/A</definedName>
    <definedName name="Slicer_Sales_Person">#N/A</definedName>
  </definedNames>
  <calcPr calcId="191029"/>
  <pivotCaches>
    <pivotCache cacheId="0" r:id="rId11"/>
    <pivotCache cacheId="1" r:id="rId12"/>
    <pivotCache cacheId="2" r:id="rId13"/>
  </pivotCaches>
  <extLst>
    <ext xmlns:x14="http://schemas.microsoft.com/office/spreadsheetml/2009/9/main" uri="{876F7934-8845-4945-9796-88D515C7AA90}">
      <x14:pivotCaches>
        <pivotCache cacheId="3" r:id="rId14"/>
      </x14:pivotCaches>
    </ex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10" l="1"/>
  <c r="J13" i="10"/>
  <c r="J14" i="10"/>
  <c r="J15" i="10"/>
  <c r="J16" i="10"/>
  <c r="J17" i="10"/>
  <c r="J18" i="10"/>
  <c r="J19" i="10"/>
  <c r="J20" i="10"/>
  <c r="J11" i="10"/>
  <c r="I12" i="10"/>
  <c r="I13" i="10"/>
  <c r="I14" i="10"/>
  <c r="I15" i="10"/>
  <c r="I16" i="10"/>
  <c r="I17" i="10"/>
  <c r="I18" i="10"/>
  <c r="I19" i="10"/>
  <c r="I20" i="10"/>
  <c r="I11" i="10"/>
  <c r="D17" i="10"/>
  <c r="D15" i="10"/>
  <c r="D14" i="10"/>
  <c r="C17" i="10"/>
  <c r="C14" i="10"/>
  <c r="E10" i="10"/>
  <c r="H11" i="1" a="1"/>
  <c r="H11" i="1" s="1"/>
  <c r="I11" i="1" s="1"/>
  <c r="H12" i="1" a="1"/>
  <c r="H12" i="1" s="1"/>
  <c r="I12" i="1" s="1"/>
  <c r="H13" i="1" a="1"/>
  <c r="H13" i="1" s="1"/>
  <c r="I13" i="1" s="1"/>
  <c r="H14" i="1" a="1"/>
  <c r="H14" i="1" s="1"/>
  <c r="I14" i="1" s="1"/>
  <c r="H15" i="1" a="1"/>
  <c r="H15" i="1" s="1"/>
  <c r="I15" i="1" s="1"/>
  <c r="H16" i="1" a="1"/>
  <c r="H16" i="1" s="1"/>
  <c r="I16" i="1" s="1"/>
  <c r="H17" i="1" a="1"/>
  <c r="H17" i="1" s="1"/>
  <c r="I17" i="1" s="1"/>
  <c r="H18" i="1" a="1"/>
  <c r="H18" i="1" s="1"/>
  <c r="I18" i="1" s="1"/>
  <c r="H19" i="1" a="1"/>
  <c r="H19" i="1" s="1"/>
  <c r="I19" i="1" s="1"/>
  <c r="H20" i="1" a="1"/>
  <c r="H20" i="1" s="1"/>
  <c r="I20" i="1" s="1"/>
  <c r="H21" i="1" a="1"/>
  <c r="H21" i="1" s="1"/>
  <c r="I21" i="1" s="1"/>
  <c r="H22" i="1" a="1"/>
  <c r="H22" i="1" s="1"/>
  <c r="I22" i="1" s="1"/>
  <c r="H23" i="1" a="1"/>
  <c r="H23" i="1" s="1"/>
  <c r="I23" i="1" s="1"/>
  <c r="H24" i="1" a="1"/>
  <c r="H24" i="1" s="1"/>
  <c r="I24" i="1" s="1"/>
  <c r="H25" i="1" a="1"/>
  <c r="H25" i="1" s="1"/>
  <c r="I25" i="1" s="1"/>
  <c r="H26" i="1" a="1"/>
  <c r="H26" i="1" s="1"/>
  <c r="I26" i="1" s="1"/>
  <c r="H27" i="1" a="1"/>
  <c r="H27" i="1" s="1"/>
  <c r="I27" i="1" s="1"/>
  <c r="H28" i="1" a="1"/>
  <c r="H28" i="1" s="1"/>
  <c r="I28" i="1" s="1"/>
  <c r="H29" i="1" a="1"/>
  <c r="H29" i="1" s="1"/>
  <c r="I29" i="1" s="1"/>
  <c r="H30" i="1" a="1"/>
  <c r="H30" i="1" s="1"/>
  <c r="I30" i="1" s="1"/>
  <c r="H31" i="1" a="1"/>
  <c r="H31" i="1" s="1"/>
  <c r="I31" i="1" s="1"/>
  <c r="H32" i="1" a="1"/>
  <c r="H32" i="1" s="1"/>
  <c r="I32" i="1" s="1"/>
  <c r="H33" i="1" a="1"/>
  <c r="H33" i="1" s="1"/>
  <c r="I33" i="1" s="1"/>
  <c r="H34" i="1" a="1"/>
  <c r="H34" i="1" s="1"/>
  <c r="I34" i="1" s="1"/>
  <c r="H35" i="1" a="1"/>
  <c r="H35" i="1" s="1"/>
  <c r="I35" i="1" s="1"/>
  <c r="H36" i="1" a="1"/>
  <c r="H36" i="1" s="1"/>
  <c r="I36" i="1" s="1"/>
  <c r="H37" i="1" a="1"/>
  <c r="H37" i="1" s="1"/>
  <c r="I37" i="1" s="1"/>
  <c r="H38" i="1" a="1"/>
  <c r="H38" i="1" s="1"/>
  <c r="I38" i="1" s="1"/>
  <c r="H39" i="1" a="1"/>
  <c r="H39" i="1" s="1"/>
  <c r="I39" i="1" s="1"/>
  <c r="H40" i="1" a="1"/>
  <c r="H40" i="1" s="1"/>
  <c r="I40" i="1" s="1"/>
  <c r="H41" i="1" a="1"/>
  <c r="H41" i="1" s="1"/>
  <c r="I41" i="1" s="1"/>
  <c r="H42" i="1" a="1"/>
  <c r="H42" i="1" s="1"/>
  <c r="I42" i="1" s="1"/>
  <c r="H43" i="1" a="1"/>
  <c r="H43" i="1" s="1"/>
  <c r="I43" i="1" s="1"/>
  <c r="H44" i="1" a="1"/>
  <c r="H44" i="1" s="1"/>
  <c r="I44" i="1" s="1"/>
  <c r="H45" i="1" a="1"/>
  <c r="H45" i="1" s="1"/>
  <c r="I45" i="1" s="1"/>
  <c r="H46" i="1" a="1"/>
  <c r="H46" i="1" s="1"/>
  <c r="I46" i="1" s="1"/>
  <c r="H47" i="1" a="1"/>
  <c r="H47" i="1" s="1"/>
  <c r="I47" i="1" s="1"/>
  <c r="H48" i="1" a="1"/>
  <c r="H48" i="1" s="1"/>
  <c r="I48" i="1" s="1"/>
  <c r="H49" i="1" a="1"/>
  <c r="H49" i="1" s="1"/>
  <c r="I49" i="1" s="1"/>
  <c r="H50" i="1" a="1"/>
  <c r="H50" i="1" s="1"/>
  <c r="I50" i="1" s="1"/>
  <c r="H51" i="1" a="1"/>
  <c r="H51" i="1" s="1"/>
  <c r="I51" i="1" s="1"/>
  <c r="H52" i="1" a="1"/>
  <c r="H52" i="1" s="1"/>
  <c r="I52" i="1" s="1"/>
  <c r="H53" i="1" a="1"/>
  <c r="H53" i="1" s="1"/>
  <c r="I53" i="1" s="1"/>
  <c r="H54" i="1" a="1"/>
  <c r="H54" i="1" s="1"/>
  <c r="I54" i="1" s="1"/>
  <c r="H55" i="1" a="1"/>
  <c r="H55" i="1" s="1"/>
  <c r="I55" i="1" s="1"/>
  <c r="H56" i="1" a="1"/>
  <c r="H56" i="1" s="1"/>
  <c r="I56" i="1" s="1"/>
  <c r="H57" i="1" a="1"/>
  <c r="H57" i="1" s="1"/>
  <c r="I57" i="1" s="1"/>
  <c r="H58" i="1" a="1"/>
  <c r="H58" i="1" s="1"/>
  <c r="I58" i="1" s="1"/>
  <c r="H59" i="1" a="1"/>
  <c r="H59" i="1" s="1"/>
  <c r="I59" i="1" s="1"/>
  <c r="H60" i="1" a="1"/>
  <c r="H60" i="1" s="1"/>
  <c r="I60" i="1" s="1"/>
  <c r="H61" i="1" a="1"/>
  <c r="H61" i="1" s="1"/>
  <c r="I61" i="1" s="1"/>
  <c r="H62" i="1" a="1"/>
  <c r="H62" i="1" s="1"/>
  <c r="I62" i="1" s="1"/>
  <c r="H63" i="1" a="1"/>
  <c r="H63" i="1" s="1"/>
  <c r="I63" i="1" s="1"/>
  <c r="H64" i="1" a="1"/>
  <c r="H64" i="1" s="1"/>
  <c r="I64" i="1" s="1"/>
  <c r="H65" i="1" a="1"/>
  <c r="H65" i="1" s="1"/>
  <c r="I65" i="1" s="1"/>
  <c r="H66" i="1" a="1"/>
  <c r="H66" i="1" s="1"/>
  <c r="I66" i="1" s="1"/>
  <c r="H67" i="1" a="1"/>
  <c r="H67" i="1" s="1"/>
  <c r="I67" i="1" s="1"/>
  <c r="H68" i="1" a="1"/>
  <c r="H68" i="1" s="1"/>
  <c r="I68" i="1" s="1"/>
  <c r="H69" i="1" a="1"/>
  <c r="H69" i="1" s="1"/>
  <c r="I69" i="1" s="1"/>
  <c r="H70" i="1" a="1"/>
  <c r="H70" i="1" s="1"/>
  <c r="I70" i="1" s="1"/>
  <c r="H71" i="1" a="1"/>
  <c r="H71" i="1" s="1"/>
  <c r="I71" i="1" s="1"/>
  <c r="H72" i="1" a="1"/>
  <c r="H72" i="1" s="1"/>
  <c r="I72" i="1" s="1"/>
  <c r="H73" i="1" a="1"/>
  <c r="H73" i="1" s="1"/>
  <c r="I73" i="1" s="1"/>
  <c r="H74" i="1" a="1"/>
  <c r="H74" i="1" s="1"/>
  <c r="I74" i="1" s="1"/>
  <c r="H75" i="1" a="1"/>
  <c r="H75" i="1" s="1"/>
  <c r="I75" i="1" s="1"/>
  <c r="H76" i="1" a="1"/>
  <c r="H76" i="1" s="1"/>
  <c r="I76" i="1" s="1"/>
  <c r="H77" i="1" a="1"/>
  <c r="H77" i="1" s="1"/>
  <c r="I77" i="1" s="1"/>
  <c r="H78" i="1" a="1"/>
  <c r="H78" i="1" s="1"/>
  <c r="I78" i="1" s="1"/>
  <c r="H79" i="1" a="1"/>
  <c r="H79" i="1" s="1"/>
  <c r="I79" i="1" s="1"/>
  <c r="H80" i="1" a="1"/>
  <c r="H80" i="1" s="1"/>
  <c r="I80" i="1" s="1"/>
  <c r="H81" i="1" a="1"/>
  <c r="H81" i="1" s="1"/>
  <c r="I81" i="1" s="1"/>
  <c r="H82" i="1" a="1"/>
  <c r="H82" i="1" s="1"/>
  <c r="I82" i="1" s="1"/>
  <c r="H83" i="1" a="1"/>
  <c r="H83" i="1" s="1"/>
  <c r="I83" i="1" s="1"/>
  <c r="H84" i="1" a="1"/>
  <c r="H84" i="1" s="1"/>
  <c r="I84" i="1" s="1"/>
  <c r="H85" i="1" a="1"/>
  <c r="H85" i="1" s="1"/>
  <c r="I85" i="1" s="1"/>
  <c r="H86" i="1" a="1"/>
  <c r="H86" i="1" s="1"/>
  <c r="I86" i="1" s="1"/>
  <c r="H87" i="1" a="1"/>
  <c r="H87" i="1" s="1"/>
  <c r="I87" i="1" s="1"/>
  <c r="H88" i="1" a="1"/>
  <c r="H88" i="1" s="1"/>
  <c r="I88" i="1" s="1"/>
  <c r="H89" i="1" a="1"/>
  <c r="H89" i="1" s="1"/>
  <c r="I89" i="1" s="1"/>
  <c r="H90" i="1" a="1"/>
  <c r="H90" i="1" s="1"/>
  <c r="I90" i="1" s="1"/>
  <c r="H91" i="1" a="1"/>
  <c r="H91" i="1" s="1"/>
  <c r="I91" i="1" s="1"/>
  <c r="H92" i="1" a="1"/>
  <c r="H92" i="1" s="1"/>
  <c r="I92" i="1" s="1"/>
  <c r="H93" i="1" a="1"/>
  <c r="H93" i="1" s="1"/>
  <c r="I93" i="1" s="1"/>
  <c r="H94" i="1" a="1"/>
  <c r="H94" i="1" s="1"/>
  <c r="I94" i="1" s="1"/>
  <c r="H95" i="1" a="1"/>
  <c r="H95" i="1" s="1"/>
  <c r="I95" i="1" s="1"/>
  <c r="H96" i="1" a="1"/>
  <c r="H96" i="1" s="1"/>
  <c r="I96" i="1" s="1"/>
  <c r="H97" i="1" a="1"/>
  <c r="H97" i="1" s="1"/>
  <c r="I97" i="1" s="1"/>
  <c r="H98" i="1" a="1"/>
  <c r="H98" i="1" s="1"/>
  <c r="I98" i="1" s="1"/>
  <c r="H99" i="1" a="1"/>
  <c r="H99" i="1" s="1"/>
  <c r="I99" i="1" s="1"/>
  <c r="H100" i="1" a="1"/>
  <c r="H100" i="1" s="1"/>
  <c r="I100" i="1" s="1"/>
  <c r="H101" i="1" a="1"/>
  <c r="H101" i="1" s="1"/>
  <c r="I101" i="1" s="1"/>
  <c r="H102" i="1" a="1"/>
  <c r="H102" i="1" s="1"/>
  <c r="I102" i="1" s="1"/>
  <c r="H103" i="1" a="1"/>
  <c r="H103" i="1" s="1"/>
  <c r="I103" i="1" s="1"/>
  <c r="H104" i="1" a="1"/>
  <c r="H104" i="1" s="1"/>
  <c r="I104" i="1" s="1"/>
  <c r="H105" i="1" a="1"/>
  <c r="H105" i="1" s="1"/>
  <c r="I105" i="1" s="1"/>
  <c r="H106" i="1" a="1"/>
  <c r="H106" i="1" s="1"/>
  <c r="I106" i="1" s="1"/>
  <c r="H107" i="1" a="1"/>
  <c r="H107" i="1" s="1"/>
  <c r="I107" i="1" s="1"/>
  <c r="H108" i="1" a="1"/>
  <c r="H108" i="1" s="1"/>
  <c r="I108" i="1" s="1"/>
  <c r="H109" i="1" a="1"/>
  <c r="H109" i="1" s="1"/>
  <c r="I109" i="1" s="1"/>
  <c r="H110" i="1" a="1"/>
  <c r="H110" i="1" s="1"/>
  <c r="I110" i="1" s="1"/>
  <c r="H111" i="1" a="1"/>
  <c r="H111" i="1" s="1"/>
  <c r="I111" i="1" s="1"/>
  <c r="H112" i="1" a="1"/>
  <c r="H112" i="1" s="1"/>
  <c r="I112" i="1" s="1"/>
  <c r="H113" i="1" a="1"/>
  <c r="H113" i="1" s="1"/>
  <c r="I113" i="1" s="1"/>
  <c r="H114" i="1" a="1"/>
  <c r="H114" i="1" s="1"/>
  <c r="I114" i="1" s="1"/>
  <c r="H115" i="1" a="1"/>
  <c r="H115" i="1" s="1"/>
  <c r="I115" i="1" s="1"/>
  <c r="H116" i="1" a="1"/>
  <c r="H116" i="1" s="1"/>
  <c r="I116" i="1" s="1"/>
  <c r="H117" i="1" a="1"/>
  <c r="H117" i="1" s="1"/>
  <c r="I117" i="1" s="1"/>
  <c r="H118" i="1" a="1"/>
  <c r="H118" i="1" s="1"/>
  <c r="I118" i="1" s="1"/>
  <c r="H119" i="1" a="1"/>
  <c r="H119" i="1" s="1"/>
  <c r="I119" i="1" s="1"/>
  <c r="H120" i="1" a="1"/>
  <c r="H120" i="1" s="1"/>
  <c r="I120" i="1" s="1"/>
  <c r="H121" i="1" a="1"/>
  <c r="H121" i="1" s="1"/>
  <c r="I121" i="1" s="1"/>
  <c r="H122" i="1" a="1"/>
  <c r="H122" i="1" s="1"/>
  <c r="I122" i="1" s="1"/>
  <c r="H123" i="1" a="1"/>
  <c r="H123" i="1" s="1"/>
  <c r="I123" i="1" s="1"/>
  <c r="H124" i="1" a="1"/>
  <c r="H124" i="1" s="1"/>
  <c r="I124" i="1" s="1"/>
  <c r="H125" i="1" a="1"/>
  <c r="H125" i="1" s="1"/>
  <c r="I125" i="1" s="1"/>
  <c r="H126" i="1" a="1"/>
  <c r="H126" i="1" s="1"/>
  <c r="I126" i="1" s="1"/>
  <c r="H127" i="1" a="1"/>
  <c r="H127" i="1" s="1"/>
  <c r="I127" i="1" s="1"/>
  <c r="H128" i="1" a="1"/>
  <c r="H128" i="1" s="1"/>
  <c r="I128" i="1" s="1"/>
  <c r="H129" i="1" a="1"/>
  <c r="H129" i="1" s="1"/>
  <c r="I129" i="1" s="1"/>
  <c r="H130" i="1" a="1"/>
  <c r="H130" i="1" s="1"/>
  <c r="I130" i="1" s="1"/>
  <c r="H131" i="1" a="1"/>
  <c r="H131" i="1" s="1"/>
  <c r="I131" i="1" s="1"/>
  <c r="H132" i="1" a="1"/>
  <c r="H132" i="1" s="1"/>
  <c r="I132" i="1" s="1"/>
  <c r="H133" i="1" a="1"/>
  <c r="H133" i="1" s="1"/>
  <c r="I133" i="1" s="1"/>
  <c r="H134" i="1" a="1"/>
  <c r="H134" i="1" s="1"/>
  <c r="I134" i="1" s="1"/>
  <c r="H135" i="1" a="1"/>
  <c r="H135" i="1" s="1"/>
  <c r="I135" i="1" s="1"/>
  <c r="H136" i="1" a="1"/>
  <c r="H136" i="1" s="1"/>
  <c r="I136" i="1" s="1"/>
  <c r="H137" i="1" a="1"/>
  <c r="H137" i="1" s="1"/>
  <c r="I137" i="1" s="1"/>
  <c r="H138" i="1" a="1"/>
  <c r="H138" i="1" s="1"/>
  <c r="I138" i="1" s="1"/>
  <c r="H139" i="1" a="1"/>
  <c r="H139" i="1" s="1"/>
  <c r="I139" i="1" s="1"/>
  <c r="H140" i="1" a="1"/>
  <c r="H140" i="1" s="1"/>
  <c r="I140" i="1" s="1"/>
  <c r="H141" i="1" a="1"/>
  <c r="H141" i="1" s="1"/>
  <c r="I141" i="1" s="1"/>
  <c r="H142" i="1" a="1"/>
  <c r="H142" i="1" s="1"/>
  <c r="I142" i="1" s="1"/>
  <c r="H143" i="1" a="1"/>
  <c r="H143" i="1" s="1"/>
  <c r="I143" i="1" s="1"/>
  <c r="H144" i="1" a="1"/>
  <c r="H144" i="1" s="1"/>
  <c r="I144" i="1" s="1"/>
  <c r="H145" i="1" a="1"/>
  <c r="H145" i="1" s="1"/>
  <c r="I145" i="1" s="1"/>
  <c r="H146" i="1" a="1"/>
  <c r="H146" i="1" s="1"/>
  <c r="I146" i="1" s="1"/>
  <c r="H147" i="1" a="1"/>
  <c r="H147" i="1" s="1"/>
  <c r="I147" i="1" s="1"/>
  <c r="H148" i="1" a="1"/>
  <c r="H148" i="1" s="1"/>
  <c r="I148" i="1" s="1"/>
  <c r="H149" i="1" a="1"/>
  <c r="H149" i="1" s="1"/>
  <c r="I149" i="1" s="1"/>
  <c r="H150" i="1" a="1"/>
  <c r="H150" i="1" s="1"/>
  <c r="I150" i="1" s="1"/>
  <c r="H151" i="1" a="1"/>
  <c r="H151" i="1" s="1"/>
  <c r="I151" i="1" s="1"/>
  <c r="H152" i="1" a="1"/>
  <c r="H152" i="1" s="1"/>
  <c r="I152" i="1" s="1"/>
  <c r="H153" i="1" a="1"/>
  <c r="H153" i="1" s="1"/>
  <c r="I153" i="1" s="1"/>
  <c r="H154" i="1" a="1"/>
  <c r="H154" i="1" s="1"/>
  <c r="I154" i="1" s="1"/>
  <c r="H155" i="1" a="1"/>
  <c r="H155" i="1" s="1"/>
  <c r="I155" i="1" s="1"/>
  <c r="H156" i="1" a="1"/>
  <c r="H156" i="1" s="1"/>
  <c r="I156" i="1" s="1"/>
  <c r="H157" i="1" a="1"/>
  <c r="H157" i="1" s="1"/>
  <c r="I157" i="1" s="1"/>
  <c r="H158" i="1" a="1"/>
  <c r="H158" i="1" s="1"/>
  <c r="I158" i="1" s="1"/>
  <c r="H159" i="1" a="1"/>
  <c r="H159" i="1" s="1"/>
  <c r="I159" i="1" s="1"/>
  <c r="H160" i="1" a="1"/>
  <c r="H160" i="1" s="1"/>
  <c r="I160" i="1" s="1"/>
  <c r="H161" i="1" a="1"/>
  <c r="H161" i="1" s="1"/>
  <c r="I161" i="1" s="1"/>
  <c r="H162" i="1" a="1"/>
  <c r="H162" i="1" s="1"/>
  <c r="I162" i="1" s="1"/>
  <c r="H163" i="1" a="1"/>
  <c r="H163" i="1" s="1"/>
  <c r="I163" i="1" s="1"/>
  <c r="H164" i="1" a="1"/>
  <c r="H164" i="1" s="1"/>
  <c r="I164" i="1" s="1"/>
  <c r="H165" i="1" a="1"/>
  <c r="H165" i="1" s="1"/>
  <c r="I165" i="1" s="1"/>
  <c r="H166" i="1" a="1"/>
  <c r="H166" i="1" s="1"/>
  <c r="I166" i="1" s="1"/>
  <c r="H167" i="1" a="1"/>
  <c r="H167" i="1" s="1"/>
  <c r="I167" i="1" s="1"/>
  <c r="H168" i="1" a="1"/>
  <c r="H168" i="1" s="1"/>
  <c r="I168" i="1" s="1"/>
  <c r="H169" i="1" a="1"/>
  <c r="H169" i="1" s="1"/>
  <c r="I169" i="1" s="1"/>
  <c r="H170" i="1" a="1"/>
  <c r="H170" i="1" s="1"/>
  <c r="I170" i="1" s="1"/>
  <c r="H171" i="1" a="1"/>
  <c r="H171" i="1" s="1"/>
  <c r="I171" i="1" s="1"/>
  <c r="H172" i="1" a="1"/>
  <c r="H172" i="1" s="1"/>
  <c r="I172" i="1" s="1"/>
  <c r="H173" i="1" a="1"/>
  <c r="H173" i="1" s="1"/>
  <c r="I173" i="1" s="1"/>
  <c r="H174" i="1" a="1"/>
  <c r="H174" i="1" s="1"/>
  <c r="I174" i="1" s="1"/>
  <c r="H175" i="1" a="1"/>
  <c r="H175" i="1" s="1"/>
  <c r="I175" i="1" s="1"/>
  <c r="H176" i="1" a="1"/>
  <c r="H176" i="1" s="1"/>
  <c r="I176" i="1" s="1"/>
  <c r="H177" i="1" a="1"/>
  <c r="H177" i="1" s="1"/>
  <c r="I177" i="1" s="1"/>
  <c r="H178" i="1" a="1"/>
  <c r="H178" i="1" s="1"/>
  <c r="I178" i="1" s="1"/>
  <c r="H179" i="1" a="1"/>
  <c r="H179" i="1" s="1"/>
  <c r="I179" i="1" s="1"/>
  <c r="H180" i="1" a="1"/>
  <c r="H180" i="1" s="1"/>
  <c r="I180" i="1" s="1"/>
  <c r="H181" i="1" a="1"/>
  <c r="H181" i="1" s="1"/>
  <c r="I181" i="1" s="1"/>
  <c r="H182" i="1" a="1"/>
  <c r="H182" i="1" s="1"/>
  <c r="I182" i="1" s="1"/>
  <c r="H183" i="1" a="1"/>
  <c r="H183" i="1" s="1"/>
  <c r="I183" i="1" s="1"/>
  <c r="H184" i="1" a="1"/>
  <c r="H184" i="1" s="1"/>
  <c r="I184" i="1" s="1"/>
  <c r="H185" i="1" a="1"/>
  <c r="H185" i="1" s="1"/>
  <c r="I185" i="1" s="1"/>
  <c r="H186" i="1" a="1"/>
  <c r="H186" i="1" s="1"/>
  <c r="I186" i="1" s="1"/>
  <c r="H187" i="1" a="1"/>
  <c r="H187" i="1" s="1"/>
  <c r="I187" i="1" s="1"/>
  <c r="H188" i="1" a="1"/>
  <c r="H188" i="1" s="1"/>
  <c r="I188" i="1" s="1"/>
  <c r="H189" i="1" a="1"/>
  <c r="H189" i="1" s="1"/>
  <c r="I189" i="1" s="1"/>
  <c r="H190" i="1" a="1"/>
  <c r="H190" i="1" s="1"/>
  <c r="I190" i="1" s="1"/>
  <c r="H191" i="1" a="1"/>
  <c r="H191" i="1" s="1"/>
  <c r="I191" i="1" s="1"/>
  <c r="H192" i="1" a="1"/>
  <c r="H192" i="1" s="1"/>
  <c r="I192" i="1" s="1"/>
  <c r="H193" i="1" a="1"/>
  <c r="H193" i="1" s="1"/>
  <c r="I193" i="1" s="1"/>
  <c r="H194" i="1" a="1"/>
  <c r="H194" i="1" s="1"/>
  <c r="I194" i="1" s="1"/>
  <c r="H195" i="1" a="1"/>
  <c r="H195" i="1" s="1"/>
  <c r="I195" i="1" s="1"/>
  <c r="H196" i="1" a="1"/>
  <c r="H196" i="1" s="1"/>
  <c r="I196" i="1" s="1"/>
  <c r="H197" i="1" a="1"/>
  <c r="H197" i="1" s="1"/>
  <c r="I197" i="1" s="1"/>
  <c r="H198" i="1" a="1"/>
  <c r="H198" i="1" s="1"/>
  <c r="I198" i="1" s="1"/>
  <c r="H199" i="1" a="1"/>
  <c r="H199" i="1" s="1"/>
  <c r="I199" i="1" s="1"/>
  <c r="H200" i="1" a="1"/>
  <c r="H200" i="1" s="1"/>
  <c r="I200" i="1" s="1"/>
  <c r="H201" i="1" a="1"/>
  <c r="H201" i="1" s="1"/>
  <c r="I201" i="1" s="1"/>
  <c r="H202" i="1" a="1"/>
  <c r="H202" i="1" s="1"/>
  <c r="I202" i="1" s="1"/>
  <c r="H203" i="1" a="1"/>
  <c r="H203" i="1" s="1"/>
  <c r="I203" i="1" s="1"/>
  <c r="H204" i="1" a="1"/>
  <c r="H204" i="1" s="1"/>
  <c r="I204" i="1" s="1"/>
  <c r="H205" i="1" a="1"/>
  <c r="H205" i="1" s="1"/>
  <c r="I205" i="1" s="1"/>
  <c r="H206" i="1" a="1"/>
  <c r="H206" i="1" s="1"/>
  <c r="I206" i="1" s="1"/>
  <c r="H207" i="1" a="1"/>
  <c r="H207" i="1" s="1"/>
  <c r="I207" i="1" s="1"/>
  <c r="H208" i="1" a="1"/>
  <c r="H208" i="1" s="1"/>
  <c r="I208" i="1" s="1"/>
  <c r="H209" i="1" a="1"/>
  <c r="H209" i="1" s="1"/>
  <c r="I209" i="1" s="1"/>
  <c r="H210" i="1" a="1"/>
  <c r="H210" i="1" s="1"/>
  <c r="I210" i="1" s="1"/>
  <c r="H211" i="1" a="1"/>
  <c r="H211" i="1" s="1"/>
  <c r="I211" i="1" s="1"/>
  <c r="H212" i="1" a="1"/>
  <c r="H212" i="1" s="1"/>
  <c r="I212" i="1" s="1"/>
  <c r="H213" i="1" a="1"/>
  <c r="H213" i="1" s="1"/>
  <c r="I213" i="1" s="1"/>
  <c r="H214" i="1" a="1"/>
  <c r="H214" i="1" s="1"/>
  <c r="I214" i="1" s="1"/>
  <c r="H215" i="1" a="1"/>
  <c r="H215" i="1" s="1"/>
  <c r="I215" i="1" s="1"/>
  <c r="H216" i="1" a="1"/>
  <c r="H216" i="1" s="1"/>
  <c r="I216" i="1" s="1"/>
  <c r="H217" i="1" a="1"/>
  <c r="H217" i="1" s="1"/>
  <c r="I217" i="1" s="1"/>
  <c r="H218" i="1" a="1"/>
  <c r="H218" i="1" s="1"/>
  <c r="I218" i="1" s="1"/>
  <c r="H219" i="1" a="1"/>
  <c r="H219" i="1" s="1"/>
  <c r="I219" i="1" s="1"/>
  <c r="H220" i="1" a="1"/>
  <c r="H220" i="1" s="1"/>
  <c r="I220" i="1" s="1"/>
  <c r="H221" i="1" a="1"/>
  <c r="H221" i="1" s="1"/>
  <c r="I221" i="1" s="1"/>
  <c r="H222" i="1" a="1"/>
  <c r="H222" i="1" s="1"/>
  <c r="I222" i="1" s="1"/>
  <c r="H223" i="1" a="1"/>
  <c r="H223" i="1" s="1"/>
  <c r="I223" i="1" s="1"/>
  <c r="H224" i="1" a="1"/>
  <c r="H224" i="1" s="1"/>
  <c r="I224" i="1" s="1"/>
  <c r="H225" i="1" a="1"/>
  <c r="H225" i="1" s="1"/>
  <c r="I225" i="1" s="1"/>
  <c r="H226" i="1" a="1"/>
  <c r="H226" i="1" s="1"/>
  <c r="I226" i="1" s="1"/>
  <c r="H227" i="1" a="1"/>
  <c r="H227" i="1" s="1"/>
  <c r="I227" i="1" s="1"/>
  <c r="H228" i="1" a="1"/>
  <c r="H228" i="1" s="1"/>
  <c r="I228" i="1" s="1"/>
  <c r="H229" i="1" a="1"/>
  <c r="H229" i="1" s="1"/>
  <c r="I229" i="1" s="1"/>
  <c r="H230" i="1" a="1"/>
  <c r="H230" i="1" s="1"/>
  <c r="I230" i="1" s="1"/>
  <c r="H231" i="1" a="1"/>
  <c r="H231" i="1" s="1"/>
  <c r="I231" i="1" s="1"/>
  <c r="H232" i="1" a="1"/>
  <c r="H232" i="1" s="1"/>
  <c r="I232" i="1" s="1"/>
  <c r="H233" i="1" a="1"/>
  <c r="H233" i="1" s="1"/>
  <c r="I233" i="1" s="1"/>
  <c r="H234" i="1" a="1"/>
  <c r="H234" i="1" s="1"/>
  <c r="I234" i="1" s="1"/>
  <c r="H235" i="1" a="1"/>
  <c r="H235" i="1" s="1"/>
  <c r="I235" i="1" s="1"/>
  <c r="H236" i="1" a="1"/>
  <c r="H236" i="1" s="1"/>
  <c r="I236" i="1" s="1"/>
  <c r="H237" i="1" a="1"/>
  <c r="H237" i="1" s="1"/>
  <c r="I237" i="1" s="1"/>
  <c r="H238" i="1" a="1"/>
  <c r="H238" i="1" s="1"/>
  <c r="I238" i="1" s="1"/>
  <c r="H239" i="1" a="1"/>
  <c r="H239" i="1" s="1"/>
  <c r="I239" i="1" s="1"/>
  <c r="H240" i="1" a="1"/>
  <c r="H240" i="1" s="1"/>
  <c r="I240" i="1" s="1"/>
  <c r="H241" i="1" a="1"/>
  <c r="H241" i="1" s="1"/>
  <c r="I241" i="1" s="1"/>
  <c r="H242" i="1" a="1"/>
  <c r="H242" i="1" s="1"/>
  <c r="I242" i="1" s="1"/>
  <c r="H243" i="1" a="1"/>
  <c r="H243" i="1" s="1"/>
  <c r="I243" i="1" s="1"/>
  <c r="H244" i="1" a="1"/>
  <c r="H244" i="1" s="1"/>
  <c r="I244" i="1" s="1"/>
  <c r="H245" i="1" a="1"/>
  <c r="H245" i="1" s="1"/>
  <c r="I245" i="1" s="1"/>
  <c r="H246" i="1" a="1"/>
  <c r="H246" i="1" s="1"/>
  <c r="I246" i="1" s="1"/>
  <c r="H247" i="1" a="1"/>
  <c r="H247" i="1" s="1"/>
  <c r="I247" i="1" s="1"/>
  <c r="H248" i="1" a="1"/>
  <c r="H248" i="1" s="1"/>
  <c r="I248" i="1" s="1"/>
  <c r="H249" i="1" a="1"/>
  <c r="H249" i="1" s="1"/>
  <c r="I249" i="1" s="1"/>
  <c r="H250" i="1" a="1"/>
  <c r="H250" i="1" s="1"/>
  <c r="I250" i="1" s="1"/>
  <c r="H251" i="1" a="1"/>
  <c r="H251" i="1" s="1"/>
  <c r="I251" i="1" s="1"/>
  <c r="H252" i="1" a="1"/>
  <c r="H252" i="1" s="1"/>
  <c r="I252" i="1" s="1"/>
  <c r="H253" i="1" a="1"/>
  <c r="H253" i="1" s="1"/>
  <c r="I253" i="1" s="1"/>
  <c r="H254" i="1" a="1"/>
  <c r="H254" i="1" s="1"/>
  <c r="I254" i="1" s="1"/>
  <c r="H255" i="1" a="1"/>
  <c r="H255" i="1" s="1"/>
  <c r="I255" i="1" s="1"/>
  <c r="H256" i="1" a="1"/>
  <c r="H256" i="1" s="1"/>
  <c r="I256" i="1" s="1"/>
  <c r="H257" i="1" a="1"/>
  <c r="H257" i="1" s="1"/>
  <c r="I257" i="1" s="1"/>
  <c r="H258" i="1" a="1"/>
  <c r="H258" i="1" s="1"/>
  <c r="I258" i="1" s="1"/>
  <c r="H259" i="1" a="1"/>
  <c r="H259" i="1" s="1"/>
  <c r="I259" i="1" s="1"/>
  <c r="H260" i="1" a="1"/>
  <c r="H260" i="1" s="1"/>
  <c r="I260" i="1" s="1"/>
  <c r="H261" i="1" a="1"/>
  <c r="H261" i="1" s="1"/>
  <c r="I261" i="1" s="1"/>
  <c r="H262" i="1" a="1"/>
  <c r="H262" i="1" s="1"/>
  <c r="I262" i="1" s="1"/>
  <c r="H263" i="1" a="1"/>
  <c r="H263" i="1" s="1"/>
  <c r="I263" i="1" s="1"/>
  <c r="H264" i="1" a="1"/>
  <c r="H264" i="1" s="1"/>
  <c r="I264" i="1" s="1"/>
  <c r="H265" i="1" a="1"/>
  <c r="H265" i="1" s="1"/>
  <c r="I265" i="1" s="1"/>
  <c r="H266" i="1" a="1"/>
  <c r="H266" i="1" s="1"/>
  <c r="I266" i="1" s="1"/>
  <c r="H267" i="1" a="1"/>
  <c r="H267" i="1" s="1"/>
  <c r="I267" i="1" s="1"/>
  <c r="H268" i="1" a="1"/>
  <c r="H268" i="1" s="1"/>
  <c r="I268" i="1" s="1"/>
  <c r="H269" i="1" a="1"/>
  <c r="H269" i="1" s="1"/>
  <c r="I269" i="1" s="1"/>
  <c r="H270" i="1" a="1"/>
  <c r="H270" i="1" s="1"/>
  <c r="I270" i="1" s="1"/>
  <c r="H271" i="1" a="1"/>
  <c r="H271" i="1" s="1"/>
  <c r="I271" i="1" s="1"/>
  <c r="H272" i="1" a="1"/>
  <c r="H272" i="1" s="1"/>
  <c r="I272" i="1" s="1"/>
  <c r="H273" i="1" a="1"/>
  <c r="H273" i="1" s="1"/>
  <c r="I273" i="1" s="1"/>
  <c r="H274" i="1" a="1"/>
  <c r="H274" i="1" s="1"/>
  <c r="I274" i="1" s="1"/>
  <c r="H275" i="1" a="1"/>
  <c r="H275" i="1" s="1"/>
  <c r="I275" i="1" s="1"/>
  <c r="H276" i="1" a="1"/>
  <c r="H276" i="1" s="1"/>
  <c r="I276" i="1" s="1"/>
  <c r="H277" i="1" a="1"/>
  <c r="H277" i="1" s="1"/>
  <c r="I277" i="1" s="1"/>
  <c r="H278" i="1" a="1"/>
  <c r="H278" i="1" s="1"/>
  <c r="I278" i="1" s="1"/>
  <c r="H279" i="1" a="1"/>
  <c r="H279" i="1" s="1"/>
  <c r="I279" i="1" s="1"/>
  <c r="H280" i="1" a="1"/>
  <c r="H280" i="1" s="1"/>
  <c r="I280" i="1" s="1"/>
  <c r="H281" i="1" a="1"/>
  <c r="H281" i="1" s="1"/>
  <c r="I281" i="1" s="1"/>
  <c r="H282" i="1" a="1"/>
  <c r="H282" i="1" s="1"/>
  <c r="I282" i="1" s="1"/>
  <c r="H283" i="1" a="1"/>
  <c r="H283" i="1" s="1"/>
  <c r="I283" i="1" s="1"/>
  <c r="H284" i="1" a="1"/>
  <c r="H284" i="1" s="1"/>
  <c r="I284" i="1" s="1"/>
  <c r="H285" i="1" a="1"/>
  <c r="H285" i="1" s="1"/>
  <c r="I285" i="1" s="1"/>
  <c r="H286" i="1" a="1"/>
  <c r="H286" i="1" s="1"/>
  <c r="I286" i="1" s="1"/>
  <c r="H287" i="1" a="1"/>
  <c r="H287" i="1" s="1"/>
  <c r="I287" i="1" s="1"/>
  <c r="H288" i="1" a="1"/>
  <c r="H288" i="1" s="1"/>
  <c r="I288" i="1" s="1"/>
  <c r="H289" i="1" a="1"/>
  <c r="H289" i="1" s="1"/>
  <c r="I289" i="1" s="1"/>
  <c r="H290" i="1" a="1"/>
  <c r="H290" i="1" s="1"/>
  <c r="I290" i="1" s="1"/>
  <c r="H291" i="1" a="1"/>
  <c r="H291" i="1" s="1"/>
  <c r="I291" i="1" s="1"/>
  <c r="H292" i="1" a="1"/>
  <c r="H292" i="1" s="1"/>
  <c r="I292" i="1" s="1"/>
  <c r="H293" i="1" a="1"/>
  <c r="H293" i="1" s="1"/>
  <c r="I293" i="1" s="1"/>
  <c r="H294" i="1" a="1"/>
  <c r="H294" i="1" s="1"/>
  <c r="I294" i="1" s="1"/>
  <c r="H295" i="1" a="1"/>
  <c r="H295" i="1" s="1"/>
  <c r="I295" i="1" s="1"/>
  <c r="H296" i="1" a="1"/>
  <c r="H296" i="1" s="1"/>
  <c r="I296" i="1" s="1"/>
  <c r="H297" i="1" a="1"/>
  <c r="H297" i="1" s="1"/>
  <c r="I297" i="1" s="1"/>
  <c r="H298" i="1" a="1"/>
  <c r="H298" i="1" s="1"/>
  <c r="I298" i="1" s="1"/>
  <c r="H299" i="1" a="1"/>
  <c r="H299" i="1" s="1"/>
  <c r="I299" i="1" s="1"/>
  <c r="H300" i="1" a="1"/>
  <c r="H300" i="1" s="1"/>
  <c r="I300" i="1" s="1"/>
  <c r="H301" i="1" a="1"/>
  <c r="H301" i="1" s="1"/>
  <c r="I301" i="1" s="1"/>
  <c r="H302" i="1" a="1"/>
  <c r="H302" i="1" s="1"/>
  <c r="I302" i="1" s="1"/>
  <c r="H303" i="1" a="1"/>
  <c r="H303" i="1" s="1"/>
  <c r="I303" i="1" s="1"/>
  <c r="H304" i="1" a="1"/>
  <c r="H304" i="1" s="1"/>
  <c r="I304" i="1" s="1"/>
  <c r="H305" i="1" a="1"/>
  <c r="H305" i="1" s="1"/>
  <c r="I305" i="1" s="1"/>
  <c r="H306" i="1" a="1"/>
  <c r="H306" i="1" s="1"/>
  <c r="I306" i="1" s="1"/>
  <c r="H307" i="1" a="1"/>
  <c r="H307" i="1" s="1"/>
  <c r="I307" i="1" s="1"/>
  <c r="H308" i="1" a="1"/>
  <c r="H308" i="1" s="1"/>
  <c r="I308" i="1" s="1"/>
  <c r="H309" i="1" a="1"/>
  <c r="H309" i="1" s="1"/>
  <c r="I309" i="1" s="1"/>
  <c r="H310" i="1" a="1"/>
  <c r="H310" i="1" s="1"/>
  <c r="I310" i="1" s="1"/>
  <c r="B16" i="4" a="1"/>
  <c r="B16" i="4" s="1"/>
  <c r="C16" i="4" s="1"/>
  <c r="B6" i="4" a="1"/>
  <c r="B6" i="4" s="1"/>
  <c r="D6" i="4" s="1"/>
  <c r="D22" i="2"/>
  <c r="D20" i="2"/>
  <c r="D19" i="2"/>
  <c r="D18" i="2"/>
  <c r="D17" i="2"/>
  <c r="D13" i="2"/>
  <c r="D14" i="2"/>
  <c r="D15" i="2"/>
  <c r="C15" i="2"/>
  <c r="C14" i="2"/>
  <c r="C13" i="2"/>
  <c r="D9" i="2"/>
  <c r="C9" i="2"/>
  <c r="D8" i="2"/>
  <c r="C8" i="2"/>
  <c r="D7" i="2"/>
  <c r="C7" i="2"/>
  <c r="D6" i="2"/>
  <c r="C6" i="2"/>
  <c r="K16" i="10" l="1"/>
  <c r="K15" i="10"/>
  <c r="K13" i="10"/>
  <c r="K12" i="10"/>
  <c r="K20" i="10"/>
  <c r="K19" i="10"/>
  <c r="K17" i="10"/>
  <c r="K18" i="10"/>
  <c r="K14" i="10"/>
  <c r="K11" i="10"/>
  <c r="D16" i="10"/>
  <c r="C15" i="10"/>
  <c r="C16" i="10" s="1"/>
  <c r="D16" i="4"/>
  <c r="D25" i="4"/>
  <c r="D17" i="4"/>
  <c r="D24" i="4"/>
  <c r="D23" i="4"/>
  <c r="D22" i="4"/>
  <c r="D21" i="4"/>
  <c r="D20" i="4"/>
  <c r="D19" i="4"/>
  <c r="D18" i="4"/>
  <c r="C25" i="4"/>
  <c r="C24" i="4"/>
  <c r="C23" i="4"/>
  <c r="C22" i="4"/>
  <c r="C21" i="4"/>
  <c r="C20" i="4"/>
  <c r="C19" i="4"/>
  <c r="C18" i="4"/>
  <c r="C17" i="4"/>
  <c r="C6" i="4"/>
  <c r="C11" i="4"/>
  <c r="C10" i="4"/>
  <c r="C9" i="4"/>
  <c r="C8" i="4"/>
  <c r="C7" i="4"/>
  <c r="D11" i="4"/>
  <c r="D10" i="4"/>
  <c r="D9" i="4"/>
  <c r="D8" i="4"/>
  <c r="D7" i="4"/>
  <c r="C10" i="2"/>
  <c r="D1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15F8F8-725C-431F-ADA4-C45689510B81}"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456C168-6179-4D56-86E1-4E6C49151AE4}"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<sst xmlns="http://schemas.openxmlformats.org/spreadsheetml/2006/main" count="2501" uniqueCount="122">
  <si>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</si>
  <si>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</si>
  <si>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</si>
  <si>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</si>
  <si>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</si>
  <si>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</si>
  <si>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</si>
  <si>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</si>
  <si>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</si>
  <si>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</si>
  <si>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</si>
  <si>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</si>
  <si>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</si>
  <si>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</si>
  <si>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</si>
  <si>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</si>
  <si>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</si>
  <si>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</si>
  <si>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</si>
  <si>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</si>
  <si>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</si>
  <si>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</si>
  <si>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</si>
  <si>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</si>
  <si>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</si>
  <si>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</si>
  <si>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</si>
  <si>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</si>
  <si>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</si>
  <si>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</si>
  <si>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</si>
  <si>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</si>
  <si>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</si>
  <si>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</si>
  <si>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</si>
  <si>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</si>
  <si>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</si>
  <si>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</si>
  <si>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</si>
  <si>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</si>
  <si>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</si>
  <si>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</si>
  <si>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Quick statistics</t>
  </si>
  <si>
    <t>Sales by country (with formulas)</t>
  </si>
  <si>
    <t>Sales by country (with pivots)</t>
  </si>
  <si>
    <t>Dynamic country-level Sales Report</t>
  </si>
  <si>
    <t>Best Sales person by country</t>
  </si>
  <si>
    <t>Units</t>
  </si>
  <si>
    <t>Cost per unit</t>
  </si>
  <si>
    <t>Profits by product (using products table) - See column Y</t>
  </si>
  <si>
    <t>Exploratory Data Analysis (EDA) with CF</t>
  </si>
  <si>
    <t>Top 5 products by $ per unit</t>
  </si>
  <si>
    <t>Are there any anomalies in the data?</t>
  </si>
  <si>
    <t>Quick Statistics</t>
  </si>
  <si>
    <t>Average</t>
  </si>
  <si>
    <t>Median</t>
  </si>
  <si>
    <t>Min</t>
  </si>
  <si>
    <t>Max</t>
  </si>
  <si>
    <t>Range</t>
  </si>
  <si>
    <t>sum of all the values divided by total count of values</t>
  </si>
  <si>
    <t>minimum of all the values</t>
  </si>
  <si>
    <t>maximum of all the values</t>
  </si>
  <si>
    <t>mid point of the data when arranged in ascending or descending order</t>
  </si>
  <si>
    <t>distance between minimum and maximum</t>
  </si>
  <si>
    <t>Quartile</t>
  </si>
  <si>
    <t>1st Quartile</t>
  </si>
  <si>
    <t>2nd Quartile - Median</t>
  </si>
  <si>
    <t>3rd Quartile</t>
  </si>
  <si>
    <t>refer to 1/4, median or 3/4 points in data when arranged in order</t>
  </si>
  <si>
    <t>Distinct Count of Product</t>
  </si>
  <si>
    <t>The Excel COUNT function returns a count of values that are numbers. Numbers include negative numbers, percentages, dates, times, fractions, and formulas that return numbers. Empty cells and text values are ignored.</t>
  </si>
  <si>
    <t>The Excel COUNTA function returns the count of cells that contain numbers, text, logical values, error values, and empty text (""). COUNTA does not count empty cells.</t>
  </si>
  <si>
    <t>COUNT</t>
  </si>
  <si>
    <t>COUNTA</t>
  </si>
  <si>
    <t>Count of Sales Greater than 1000$</t>
  </si>
  <si>
    <t>Count of sale by Barr Faughny</t>
  </si>
  <si>
    <t>Using Wild Card</t>
  </si>
  <si>
    <t>Without Wild card</t>
  </si>
  <si>
    <t>Count of sale of Ram Mahesh in India</t>
  </si>
  <si>
    <t>Exploratory Data Analysis with Conditional Formating</t>
  </si>
  <si>
    <t>Top 10 Sales</t>
  </si>
  <si>
    <t>Bottom 10 Sales</t>
  </si>
  <si>
    <t>Above Average Items</t>
  </si>
  <si>
    <t>Actions:</t>
  </si>
  <si>
    <t>Country</t>
  </si>
  <si>
    <t>Unit</t>
  </si>
  <si>
    <t>Sales by Country and Sales Person with formulas</t>
  </si>
  <si>
    <t>Visualization</t>
  </si>
  <si>
    <t>Sales by Country with Pivot Table</t>
  </si>
  <si>
    <t>Row Labels</t>
  </si>
  <si>
    <t>Sum of Amount</t>
  </si>
  <si>
    <t>Sum of Units</t>
  </si>
  <si>
    <t xml:space="preserve"> </t>
  </si>
  <si>
    <t>Top 5 Products by $ per unit</t>
  </si>
  <si>
    <t>Grand Total</t>
  </si>
  <si>
    <t>Sales Per Unit</t>
  </si>
  <si>
    <t>Top 5 Product</t>
  </si>
  <si>
    <t>Anomaly Detection</t>
  </si>
  <si>
    <t>Using scatterd plot we can identify anomalies in data.</t>
  </si>
  <si>
    <t>and amount is less or units are low and amounts are high.</t>
  </si>
  <si>
    <t>1st Method: Scattered Plot:</t>
  </si>
  <si>
    <t>In the below plot we can see few pointers (red pointed arrow) where either the units are high</t>
  </si>
  <si>
    <t>2nd Method: Box Plot:</t>
  </si>
  <si>
    <t>We can consider pointers above ~$12000 as anomalies in below box plot</t>
  </si>
  <si>
    <t>Best Sales Person by Country</t>
  </si>
  <si>
    <t>Best Sales Person</t>
  </si>
  <si>
    <t>Worst Sales Person</t>
  </si>
  <si>
    <t>Total Amount and Unit by all The Sales Person for India Region (Country with highest sales)</t>
  </si>
  <si>
    <t>Cost Per Unit</t>
  </si>
  <si>
    <t>Profit Analysis (Combining two table)</t>
  </si>
  <si>
    <t>Cost</t>
  </si>
  <si>
    <t>Total Profit</t>
  </si>
  <si>
    <t>Dynamic Sales report at country level</t>
  </si>
  <si>
    <t>Quick Summary</t>
  </si>
  <si>
    <t>Number of Transaction</t>
  </si>
  <si>
    <t>Sales</t>
  </si>
  <si>
    <t>Profit</t>
  </si>
  <si>
    <t>Quantity</t>
  </si>
  <si>
    <t>Total</t>
  </si>
  <si>
    <t>Select a country:</t>
  </si>
  <si>
    <t>By Sales Person</t>
  </si>
  <si>
    <t>Sales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</si>
</sst>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
    <numFmt numFmtId="167" formatCode="\$#,##0.00;\(\$#,##0.00\);\$#,##0.00"/>
    <numFmt numFmtId="168" formatCode="@\ &quot;*&quot;"/>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4"/>
      <color theme="1"/>
      <name val="Calibri"/>
      <family val="2"/>
      <scheme val="minor"/>
    </font>
    <font>
      <b/>
      <sz val="24"/>
      <color theme="4" tint="0.39997558519241921"/>
      <name val="Calibri"/>
      <family val="2"/>
      <scheme val="minor"/>
    </font>
    <font>
      <b/>
      <sz val="11"/>
      <color theme="0"/>
      <name val="Calibri"/>
      <family val="2"/>
      <scheme val="minor"/>
    </font>
    <font>
      <sz val="11"/>
      <color theme="1" tint="0.499984740745262"/>
      <name val="Calibri"/>
      <family val="2"/>
      <scheme val="minor"/>
    </font>
    <font>
      <b/>
      <u/>
      <sz val="11"/>
      <color theme="1"/>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59999389629810485"/>
        <bgColor indexed="64"/>
      </patternFill>
    </fill>
  </fills>
  <borders count="12">
    <border>
      <left/>
      <right/>
      <top/>
      <bottom/>
      <diagonal/>
    </border>
    <border>
      <left/>
      <right/>
      <top style="dotted">
        <color theme="0" tint="-0.24994659260841701"/>
      </top>
      <bottom style="dotted">
        <color theme="0" tint="-0.2499465926084170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auto="1"/>
      </top>
      <bottom style="thin">
        <color auto="1"/>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top style="dotted">
        <color theme="0" tint="-0.24994659260841701"/>
      </top>
      <bottom/>
      <diagonal/>
    </border>
  </borders>
  <cellStyleXfs count="3">
    <xf numFmtId="0" fontId="0" fillId="0" borderId="0"/>
    <xf numFmtId="44" fontId="2" fillId="0" borderId="0" applyFont="0" applyFill="0" applyBorder="0" applyAlignment="0" applyProtection="0"/>
    <xf numFmtId="43" fontId="2" fillId="0" borderId="0" applyFont="0" applyFill="0" applyBorder="0" applyAlignment="0" applyProtection="0"/>
  </cellStyleXfs>
  <cellXfs count="81">
    <xf numFmtId="0" fontId="0" fillId="0" borderId="0" xfId="0"/>
    <xf numFmtId="0" fontId="0" fillId="2" borderId="0" xfId="0" applyFill="1"/>
    <xf numFmtId="6"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8" fontId="0" fillId="0" borderId="0" xfId="0" applyNumberFormat="1"/>
    <xf numFmtId="44" fontId="0" fillId="0" borderId="0" xfId="1" applyFont="1"/>
    <xf numFmtId="0" fontId="0" fillId="0" borderId="0" xfId="1" applyNumberFormat="1" applyFont="1"/>
    <xf numFmtId="0" fontId="0" fillId="0" borderId="2" xfId="0" applyFont="1" applyBorder="1"/>
    <xf numFmtId="0" fontId="0" fillId="0" borderId="3" xfId="0" applyFont="1" applyBorder="1"/>
    <xf numFmtId="0" fontId="0" fillId="5" borderId="2" xfId="0" applyFont="1" applyFill="1" applyBorder="1"/>
    <xf numFmtId="0" fontId="0" fillId="5" borderId="3" xfId="0" applyFont="1" applyFill="1" applyBorder="1"/>
    <xf numFmtId="0" fontId="5" fillId="6" borderId="2" xfId="0" applyFont="1" applyFill="1" applyBorder="1"/>
    <xf numFmtId="0" fontId="5" fillId="6" borderId="3" xfId="0" applyFont="1" applyFill="1" applyBorder="1"/>
    <xf numFmtId="0" fontId="5" fillId="6" borderId="3" xfId="0" applyFont="1" applyFill="1" applyBorder="1" applyAlignment="1">
      <alignment horizontal="right"/>
    </xf>
    <xf numFmtId="0" fontId="5" fillId="6" borderId="4" xfId="0" applyFont="1" applyFill="1" applyBorder="1" applyAlignment="1">
      <alignment horizontal="right"/>
    </xf>
    <xf numFmtId="6" fontId="0" fillId="5" borderId="3" xfId="0" applyNumberFormat="1" applyFont="1" applyFill="1" applyBorder="1"/>
    <xf numFmtId="3" fontId="0" fillId="5" borderId="4" xfId="0" applyNumberFormat="1" applyFont="1" applyFill="1" applyBorder="1"/>
    <xf numFmtId="6" fontId="0" fillId="0" borderId="3" xfId="0" applyNumberFormat="1" applyFont="1" applyBorder="1"/>
    <xf numFmtId="3" fontId="0" fillId="0" borderId="4" xfId="0" applyNumberFormat="1" applyFont="1" applyBorder="1"/>
    <xf numFmtId="0" fontId="0" fillId="0" borderId="5" xfId="0" applyBorder="1"/>
    <xf numFmtId="0" fontId="1" fillId="0" borderId="5" xfId="0" applyFont="1" applyBorder="1" applyAlignment="1">
      <alignment horizontal="left" vertical="center"/>
    </xf>
    <xf numFmtId="0" fontId="1" fillId="0" borderId="5" xfId="0" applyFont="1" applyBorder="1" applyAlignment="1">
      <alignment horizontal="center" vertical="center"/>
    </xf>
    <xf numFmtId="164" fontId="0" fillId="0" borderId="5" xfId="1" applyNumberFormat="1" applyFont="1" applyBorder="1"/>
    <xf numFmtId="0" fontId="1" fillId="7" borderId="7" xfId="0" applyFont="1" applyFill="1" applyBorder="1"/>
    <xf numFmtId="0" fontId="1" fillId="7" borderId="7" xfId="0" applyFont="1" applyFill="1" applyBorder="1" applyAlignment="1">
      <alignment vertical="center"/>
    </xf>
    <xf numFmtId="0" fontId="0" fillId="0" borderId="7" xfId="0" applyBorder="1"/>
    <xf numFmtId="6" fontId="0" fillId="0" borderId="7" xfId="0" applyNumberFormat="1" applyBorder="1" applyAlignment="1">
      <alignment horizontal="center" vertical="center"/>
    </xf>
    <xf numFmtId="165" fontId="0" fillId="0" borderId="5" xfId="2" applyNumberFormat="1" applyFont="1" applyBorder="1"/>
    <xf numFmtId="0" fontId="1" fillId="7" borderId="7" xfId="0" applyFont="1" applyFill="1" applyBorder="1" applyAlignment="1">
      <alignment horizontal="right" vertical="center"/>
    </xf>
    <xf numFmtId="165" fontId="6" fillId="0" borderId="7" xfId="2" applyNumberFormat="1" applyFont="1" applyBorder="1" applyAlignment="1">
      <alignment horizontal="right" vertical="center"/>
    </xf>
    <xf numFmtId="164" fontId="0" fillId="0" borderId="7" xfId="1" applyNumberFormat="1" applyFont="1" applyBorder="1" applyAlignment="1">
      <alignment horizontal="right" vertical="center"/>
    </xf>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67" fontId="0" fillId="0" borderId="0" xfId="0" applyNumberFormat="1"/>
    <xf numFmtId="0" fontId="0" fillId="0" borderId="0" xfId="0" applyAlignment="1">
      <alignment horizontal="right" vertical="center"/>
    </xf>
    <xf numFmtId="0" fontId="0" fillId="0" borderId="0" xfId="0" applyAlignment="1">
      <alignment horizontal="left" vertical="center"/>
    </xf>
    <xf numFmtId="44" fontId="0" fillId="0" borderId="0" xfId="1" applyFont="1" applyAlignment="1">
      <alignment horizontal="right" vertical="center"/>
    </xf>
    <xf numFmtId="0" fontId="0" fillId="0" borderId="0" xfId="0" applyAlignment="1"/>
    <xf numFmtId="168" fontId="0" fillId="0" borderId="0" xfId="0" applyNumberFormat="1" applyAlignment="1">
      <alignment horizontal="left"/>
    </xf>
    <xf numFmtId="0" fontId="5" fillId="4" borderId="5" xfId="0" applyFont="1" applyFill="1" applyBorder="1" applyAlignment="1">
      <alignment horizontal="left" vertical="center"/>
    </xf>
    <xf numFmtId="0" fontId="5" fillId="4" borderId="5" xfId="0" applyFont="1" applyFill="1" applyBorder="1" applyAlignment="1">
      <alignment horizontal="right" vertical="center"/>
    </xf>
    <xf numFmtId="0" fontId="0" fillId="0" borderId="5" xfId="0" applyFill="1" applyBorder="1" applyAlignment="1">
      <alignment horizontal="left" vertical="center"/>
    </xf>
    <xf numFmtId="44" fontId="0" fillId="0" borderId="5" xfId="1" applyFont="1" applyFill="1" applyBorder="1" applyAlignment="1">
      <alignment horizontal="right" vertical="center"/>
    </xf>
    <xf numFmtId="0" fontId="7" fillId="0" borderId="0" xfId="0" applyFont="1"/>
    <xf numFmtId="0" fontId="0" fillId="0" borderId="0" xfId="0" applyAlignment="1">
      <alignment horizontal="left" indent="1"/>
    </xf>
    <xf numFmtId="0" fontId="3" fillId="0" borderId="0" xfId="0" applyFont="1" applyFill="1" applyAlignment="1">
      <alignment vertical="center"/>
    </xf>
    <xf numFmtId="0" fontId="0" fillId="0" borderId="0" xfId="0" applyBorder="1"/>
    <xf numFmtId="0" fontId="1" fillId="8" borderId="0" xfId="0" applyFont="1" applyFill="1" applyAlignment="1">
      <alignment horizontal="center" vertical="center"/>
    </xf>
    <xf numFmtId="0" fontId="1" fillId="8" borderId="10" xfId="0" applyFont="1" applyFill="1" applyBorder="1"/>
    <xf numFmtId="0" fontId="1" fillId="8" borderId="10" xfId="0" applyFont="1" applyFill="1" applyBorder="1" applyAlignment="1">
      <alignment horizontal="right"/>
    </xf>
    <xf numFmtId="164" fontId="0" fillId="0" borderId="10" xfId="1" applyNumberFormat="1" applyFont="1" applyBorder="1"/>
    <xf numFmtId="165" fontId="0" fillId="0" borderId="10" xfId="2" applyNumberFormat="1" applyFont="1" applyBorder="1"/>
    <xf numFmtId="0" fontId="1" fillId="0" borderId="10" xfId="0" applyFont="1" applyBorder="1"/>
    <xf numFmtId="0" fontId="3" fillId="3" borderId="0" xfId="0" applyFont="1" applyFill="1" applyAlignment="1">
      <alignment horizontal="center" vertical="center"/>
    </xf>
    <xf numFmtId="0" fontId="4" fillId="4" borderId="0" xfId="0" applyFont="1" applyFill="1" applyAlignment="1">
      <alignment horizontal="center" vertical="center"/>
    </xf>
    <xf numFmtId="0" fontId="4" fillId="4" borderId="5" xfId="0" applyFont="1" applyFill="1" applyBorder="1" applyAlignment="1">
      <alignment horizontal="center" vertical="center"/>
    </xf>
    <xf numFmtId="0" fontId="3" fillId="3" borderId="5" xfId="0" applyFont="1" applyFill="1" applyBorder="1" applyAlignment="1">
      <alignment horizontal="center" vertical="center"/>
    </xf>
    <xf numFmtId="0" fontId="1" fillId="0" borderId="6" xfId="0" applyFont="1" applyBorder="1" applyAlignment="1">
      <alignment horizontal="center"/>
    </xf>
    <xf numFmtId="0" fontId="5" fillId="4" borderId="0" xfId="0" applyFont="1" applyFill="1" applyAlignment="1">
      <alignment horizontal="center"/>
    </xf>
    <xf numFmtId="0" fontId="7" fillId="0" borderId="0" xfId="0" applyFont="1" applyAlignment="1">
      <alignment horizontal="center"/>
    </xf>
    <xf numFmtId="0" fontId="5" fillId="4" borderId="0" xfId="0" applyFont="1" applyFill="1" applyAlignment="1">
      <alignment horizontal="center" vertical="center"/>
    </xf>
    <xf numFmtId="0" fontId="3" fillId="3" borderId="0" xfId="0" applyFont="1" applyFill="1" applyAlignment="1">
      <alignment horizontal="center" vertical="center" wrapText="1"/>
    </xf>
    <xf numFmtId="0" fontId="1" fillId="8" borderId="9" xfId="0" applyFont="1" applyFill="1" applyBorder="1" applyAlignment="1">
      <alignment horizontal="left" vertical="center"/>
    </xf>
    <xf numFmtId="0" fontId="1" fillId="9" borderId="8" xfId="0" applyFont="1" applyFill="1" applyBorder="1" applyAlignment="1">
      <alignment horizontal="center"/>
    </xf>
    <xf numFmtId="0" fontId="1" fillId="10" borderId="0" xfId="0" applyFont="1" applyFill="1" applyAlignment="1">
      <alignment horizontal="left"/>
    </xf>
    <xf numFmtId="0" fontId="1" fillId="10" borderId="9" xfId="0" applyFont="1" applyFill="1" applyBorder="1" applyAlignment="1">
      <alignment horizontal="center" vertical="center"/>
    </xf>
    <xf numFmtId="0" fontId="1" fillId="8" borderId="10" xfId="0" applyFont="1" applyFill="1" applyBorder="1" applyAlignment="1">
      <alignment horizontal="right" vertical="center"/>
    </xf>
    <xf numFmtId="164" fontId="0" fillId="0" borderId="10" xfId="1" applyNumberFormat="1" applyFont="1" applyBorder="1" applyAlignment="1">
      <alignment horizontal="center" vertical="center"/>
    </xf>
    <xf numFmtId="165" fontId="0" fillId="0" borderId="10" xfId="2" applyNumberFormat="1"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xf numFmtId="0" fontId="0" fillId="0" borderId="11" xfId="0" applyBorder="1"/>
    <xf numFmtId="0" fontId="1" fillId="0" borderId="0" xfId="0" applyFont="1" applyBorder="1"/>
    <xf numFmtId="0" fontId="0" fillId="0" borderId="0" xfId="0" applyFill="1"/>
  </cellXfs>
  <cellStyles count="3">
    <cellStyle name="Comma" xfId="2" builtinId="3"/>
    <cellStyle name="Currency" xfId="1" builtinId="4"/>
    <cellStyle name="Normal" xfId="0" builtinId="0"/>
  </cellStyles>
  <dxfs count="1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29442377794063"/>
          <c:y val="4.7159699892818867E-2"/>
          <c:w val="0.81848447367315602"/>
          <c:h val="0.76247242406596283"/>
        </c:manualLayout>
      </c:layout>
      <c:scatterChart>
        <c:scatterStyle val="lineMarker"/>
        <c:varyColors val="0"/>
        <c:ser>
          <c:idx val="0"/>
          <c:order val="0"/>
          <c:tx>
            <c:strRef>
              <c:f>'6'!$V$4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'6'!$U$5:$U$304</c:f>
              <c:numCache>
                <c:formatCode>"$"#,##0_);[Red]\("$"#,##0\)</c:formatCode>
                <c:ptCount val="300"/>
                <c:pt idx="0">
                  <c:v>1624</c:v>
                </c:pt>
                <c:pt idx="1">
                  <c:v>16184</c:v>
                </c:pt>
                <c:pt idx="2">
                  <c:v>959</c:v>
                </c:pt>
                <c:pt idx="3">
                  <c:v>15610</c:v>
                </c:pt>
                <c:pt idx="4">
                  <c:v>2100</c:v>
                </c:pt>
                <c:pt idx="5">
                  <c:v>14329</c:v>
                </c:pt>
                <c:pt idx="6">
                  <c:v>2681</c:v>
                </c:pt>
                <c:pt idx="7">
                  <c:v>13391</c:v>
                </c:pt>
                <c:pt idx="8">
                  <c:v>1281</c:v>
                </c:pt>
                <c:pt idx="9">
                  <c:v>12950</c:v>
                </c:pt>
                <c:pt idx="10">
                  <c:v>1785</c:v>
                </c:pt>
                <c:pt idx="11">
                  <c:v>3983</c:v>
                </c:pt>
                <c:pt idx="12">
                  <c:v>2646</c:v>
                </c:pt>
                <c:pt idx="13">
                  <c:v>252</c:v>
                </c:pt>
                <c:pt idx="14">
                  <c:v>2464</c:v>
                </c:pt>
                <c:pt idx="15">
                  <c:v>2114</c:v>
                </c:pt>
                <c:pt idx="16">
                  <c:v>12348</c:v>
                </c:pt>
                <c:pt idx="17">
                  <c:v>11571</c:v>
                </c:pt>
                <c:pt idx="18">
                  <c:v>336</c:v>
                </c:pt>
                <c:pt idx="19">
                  <c:v>11522</c:v>
                </c:pt>
                <c:pt idx="20">
                  <c:v>11417</c:v>
                </c:pt>
                <c:pt idx="21">
                  <c:v>1701</c:v>
                </c:pt>
                <c:pt idx="22">
                  <c:v>2205</c:v>
                </c:pt>
                <c:pt idx="23">
                  <c:v>1771</c:v>
                </c:pt>
                <c:pt idx="24">
                  <c:v>2114</c:v>
                </c:pt>
                <c:pt idx="25">
                  <c:v>10311</c:v>
                </c:pt>
                <c:pt idx="26">
                  <c:v>21</c:v>
                </c:pt>
                <c:pt idx="27">
                  <c:v>1974</c:v>
                </c:pt>
                <c:pt idx="28">
                  <c:v>10304</c:v>
                </c:pt>
                <c:pt idx="29">
                  <c:v>10129</c:v>
                </c:pt>
                <c:pt idx="30">
                  <c:v>10073</c:v>
                </c:pt>
                <c:pt idx="31">
                  <c:v>553</c:v>
                </c:pt>
                <c:pt idx="32">
                  <c:v>9926</c:v>
                </c:pt>
                <c:pt idx="33">
                  <c:v>9835</c:v>
                </c:pt>
                <c:pt idx="34">
                  <c:v>3976</c:v>
                </c:pt>
                <c:pt idx="35">
                  <c:v>1134</c:v>
                </c:pt>
                <c:pt idx="36">
                  <c:v>9772</c:v>
                </c:pt>
                <c:pt idx="37">
                  <c:v>1904</c:v>
                </c:pt>
                <c:pt idx="38">
                  <c:v>3262</c:v>
                </c:pt>
                <c:pt idx="39">
                  <c:v>2289</c:v>
                </c:pt>
                <c:pt idx="40">
                  <c:v>9709</c:v>
                </c:pt>
                <c:pt idx="41">
                  <c:v>9660</c:v>
                </c:pt>
                <c:pt idx="42">
                  <c:v>1442</c:v>
                </c:pt>
                <c:pt idx="43">
                  <c:v>2415</c:v>
                </c:pt>
                <c:pt idx="44">
                  <c:v>238</c:v>
                </c:pt>
                <c:pt idx="45">
                  <c:v>9632</c:v>
                </c:pt>
                <c:pt idx="46">
                  <c:v>9506</c:v>
                </c:pt>
                <c:pt idx="47">
                  <c:v>9443</c:v>
                </c:pt>
                <c:pt idx="48">
                  <c:v>3339</c:v>
                </c:pt>
                <c:pt idx="49">
                  <c:v>9198</c:v>
                </c:pt>
                <c:pt idx="50">
                  <c:v>9051</c:v>
                </c:pt>
                <c:pt idx="51">
                  <c:v>497</c:v>
                </c:pt>
                <c:pt idx="52">
                  <c:v>9002</c:v>
                </c:pt>
                <c:pt idx="53">
                  <c:v>8890</c:v>
                </c:pt>
                <c:pt idx="54">
                  <c:v>8869</c:v>
                </c:pt>
                <c:pt idx="55">
                  <c:v>8862</c:v>
                </c:pt>
                <c:pt idx="56">
                  <c:v>1463</c:v>
                </c:pt>
                <c:pt idx="57">
                  <c:v>8841</c:v>
                </c:pt>
                <c:pt idx="58">
                  <c:v>1085</c:v>
                </c:pt>
                <c:pt idx="59">
                  <c:v>182</c:v>
                </c:pt>
                <c:pt idx="60">
                  <c:v>8813</c:v>
                </c:pt>
                <c:pt idx="61">
                  <c:v>8463</c:v>
                </c:pt>
                <c:pt idx="62">
                  <c:v>2317</c:v>
                </c:pt>
                <c:pt idx="63">
                  <c:v>938</c:v>
                </c:pt>
                <c:pt idx="64">
                  <c:v>8435</c:v>
                </c:pt>
                <c:pt idx="65">
                  <c:v>2205</c:v>
                </c:pt>
                <c:pt idx="66">
                  <c:v>8211</c:v>
                </c:pt>
                <c:pt idx="67">
                  <c:v>2415</c:v>
                </c:pt>
                <c:pt idx="68">
                  <c:v>4018</c:v>
                </c:pt>
                <c:pt idx="69">
                  <c:v>861</c:v>
                </c:pt>
                <c:pt idx="70">
                  <c:v>8155</c:v>
                </c:pt>
                <c:pt idx="71">
                  <c:v>2226</c:v>
                </c:pt>
                <c:pt idx="72">
                  <c:v>8008</c:v>
                </c:pt>
                <c:pt idx="73">
                  <c:v>7847</c:v>
                </c:pt>
                <c:pt idx="74">
                  <c:v>2891</c:v>
                </c:pt>
                <c:pt idx="75">
                  <c:v>3773</c:v>
                </c:pt>
                <c:pt idx="76">
                  <c:v>854</c:v>
                </c:pt>
                <c:pt idx="77">
                  <c:v>7833</c:v>
                </c:pt>
                <c:pt idx="78">
                  <c:v>98</c:v>
                </c:pt>
                <c:pt idx="79">
                  <c:v>7812</c:v>
                </c:pt>
                <c:pt idx="80">
                  <c:v>7777</c:v>
                </c:pt>
                <c:pt idx="81">
                  <c:v>56</c:v>
                </c:pt>
                <c:pt idx="82">
                  <c:v>3339</c:v>
                </c:pt>
                <c:pt idx="83">
                  <c:v>3808</c:v>
                </c:pt>
                <c:pt idx="84">
                  <c:v>63</c:v>
                </c:pt>
                <c:pt idx="85">
                  <c:v>7777</c:v>
                </c:pt>
                <c:pt idx="86">
                  <c:v>7693</c:v>
                </c:pt>
                <c:pt idx="87">
                  <c:v>973</c:v>
                </c:pt>
                <c:pt idx="88">
                  <c:v>567</c:v>
                </c:pt>
                <c:pt idx="89">
                  <c:v>2471</c:v>
                </c:pt>
                <c:pt idx="90">
                  <c:v>7693</c:v>
                </c:pt>
                <c:pt idx="91">
                  <c:v>7651</c:v>
                </c:pt>
                <c:pt idx="92">
                  <c:v>3108</c:v>
                </c:pt>
                <c:pt idx="93">
                  <c:v>469</c:v>
                </c:pt>
                <c:pt idx="94">
                  <c:v>2737</c:v>
                </c:pt>
                <c:pt idx="95">
                  <c:v>7511</c:v>
                </c:pt>
                <c:pt idx="96">
                  <c:v>2408</c:v>
                </c:pt>
                <c:pt idx="97">
                  <c:v>1281</c:v>
                </c:pt>
                <c:pt idx="98">
                  <c:v>7483</c:v>
                </c:pt>
                <c:pt idx="99">
                  <c:v>3689</c:v>
                </c:pt>
                <c:pt idx="100">
                  <c:v>2870</c:v>
                </c:pt>
                <c:pt idx="101">
                  <c:v>798</c:v>
                </c:pt>
                <c:pt idx="102">
                  <c:v>2933</c:v>
                </c:pt>
                <c:pt idx="103">
                  <c:v>2744</c:v>
                </c:pt>
                <c:pt idx="104">
                  <c:v>7455</c:v>
                </c:pt>
                <c:pt idx="105">
                  <c:v>1568</c:v>
                </c:pt>
                <c:pt idx="106">
                  <c:v>7322</c:v>
                </c:pt>
                <c:pt idx="107">
                  <c:v>7308</c:v>
                </c:pt>
                <c:pt idx="108">
                  <c:v>1407</c:v>
                </c:pt>
                <c:pt idx="109">
                  <c:v>2023</c:v>
                </c:pt>
                <c:pt idx="110">
                  <c:v>7280</c:v>
                </c:pt>
                <c:pt idx="111">
                  <c:v>1925</c:v>
                </c:pt>
                <c:pt idx="112">
                  <c:v>7273</c:v>
                </c:pt>
                <c:pt idx="113">
                  <c:v>7259</c:v>
                </c:pt>
                <c:pt idx="114">
                  <c:v>1428</c:v>
                </c:pt>
                <c:pt idx="115">
                  <c:v>525</c:v>
                </c:pt>
                <c:pt idx="116">
                  <c:v>1505</c:v>
                </c:pt>
                <c:pt idx="117">
                  <c:v>7189</c:v>
                </c:pt>
                <c:pt idx="118">
                  <c:v>7021</c:v>
                </c:pt>
                <c:pt idx="119">
                  <c:v>2541</c:v>
                </c:pt>
                <c:pt idx="120">
                  <c:v>1526</c:v>
                </c:pt>
                <c:pt idx="121">
                  <c:v>6986</c:v>
                </c:pt>
                <c:pt idx="122">
                  <c:v>847</c:v>
                </c:pt>
                <c:pt idx="123">
                  <c:v>6909</c:v>
                </c:pt>
                <c:pt idx="124">
                  <c:v>959</c:v>
                </c:pt>
                <c:pt idx="125">
                  <c:v>2793</c:v>
                </c:pt>
                <c:pt idx="126">
                  <c:v>6860</c:v>
                </c:pt>
                <c:pt idx="127">
                  <c:v>6853</c:v>
                </c:pt>
                <c:pt idx="128">
                  <c:v>6832</c:v>
                </c:pt>
                <c:pt idx="129">
                  <c:v>6818</c:v>
                </c:pt>
                <c:pt idx="130">
                  <c:v>168</c:v>
                </c:pt>
                <c:pt idx="131">
                  <c:v>6755</c:v>
                </c:pt>
                <c:pt idx="132">
                  <c:v>3339</c:v>
                </c:pt>
                <c:pt idx="133">
                  <c:v>6748</c:v>
                </c:pt>
                <c:pt idx="134">
                  <c:v>518</c:v>
                </c:pt>
                <c:pt idx="135">
                  <c:v>6734</c:v>
                </c:pt>
                <c:pt idx="136">
                  <c:v>6706</c:v>
                </c:pt>
                <c:pt idx="137">
                  <c:v>3752</c:v>
                </c:pt>
                <c:pt idx="138">
                  <c:v>6657</c:v>
                </c:pt>
                <c:pt idx="139">
                  <c:v>259</c:v>
                </c:pt>
                <c:pt idx="140">
                  <c:v>42</c:v>
                </c:pt>
                <c:pt idx="141">
                  <c:v>98</c:v>
                </c:pt>
                <c:pt idx="142">
                  <c:v>2478</c:v>
                </c:pt>
                <c:pt idx="143">
                  <c:v>6657</c:v>
                </c:pt>
                <c:pt idx="144">
                  <c:v>6608</c:v>
                </c:pt>
                <c:pt idx="145">
                  <c:v>819</c:v>
                </c:pt>
                <c:pt idx="146">
                  <c:v>3052</c:v>
                </c:pt>
                <c:pt idx="147">
                  <c:v>6580</c:v>
                </c:pt>
                <c:pt idx="148">
                  <c:v>2016</c:v>
                </c:pt>
                <c:pt idx="149">
                  <c:v>6454</c:v>
                </c:pt>
                <c:pt idx="150">
                  <c:v>357</c:v>
                </c:pt>
                <c:pt idx="151">
                  <c:v>3192</c:v>
                </c:pt>
                <c:pt idx="152">
                  <c:v>6433</c:v>
                </c:pt>
                <c:pt idx="153">
                  <c:v>0</c:v>
                </c:pt>
                <c:pt idx="154">
                  <c:v>6398</c:v>
                </c:pt>
                <c:pt idx="155">
                  <c:v>3556</c:v>
                </c:pt>
                <c:pt idx="156">
                  <c:v>6391</c:v>
                </c:pt>
                <c:pt idx="157">
                  <c:v>3402</c:v>
                </c:pt>
                <c:pt idx="158">
                  <c:v>6370</c:v>
                </c:pt>
                <c:pt idx="159">
                  <c:v>6314</c:v>
                </c:pt>
                <c:pt idx="160">
                  <c:v>6300</c:v>
                </c:pt>
                <c:pt idx="161">
                  <c:v>2275</c:v>
                </c:pt>
                <c:pt idx="162">
                  <c:v>6279</c:v>
                </c:pt>
                <c:pt idx="163">
                  <c:v>2135</c:v>
                </c:pt>
                <c:pt idx="164">
                  <c:v>2779</c:v>
                </c:pt>
                <c:pt idx="165">
                  <c:v>6279</c:v>
                </c:pt>
                <c:pt idx="166">
                  <c:v>2646</c:v>
                </c:pt>
                <c:pt idx="167">
                  <c:v>3794</c:v>
                </c:pt>
                <c:pt idx="168">
                  <c:v>819</c:v>
                </c:pt>
                <c:pt idx="169">
                  <c:v>2583</c:v>
                </c:pt>
                <c:pt idx="170">
                  <c:v>6146</c:v>
                </c:pt>
                <c:pt idx="171">
                  <c:v>1652</c:v>
                </c:pt>
                <c:pt idx="172">
                  <c:v>6132</c:v>
                </c:pt>
                <c:pt idx="173">
                  <c:v>2009</c:v>
                </c:pt>
                <c:pt idx="174">
                  <c:v>1568</c:v>
                </c:pt>
                <c:pt idx="175">
                  <c:v>3388</c:v>
                </c:pt>
                <c:pt idx="176">
                  <c:v>623</c:v>
                </c:pt>
                <c:pt idx="177">
                  <c:v>6125</c:v>
                </c:pt>
                <c:pt idx="178">
                  <c:v>1561</c:v>
                </c:pt>
                <c:pt idx="179">
                  <c:v>6118</c:v>
                </c:pt>
                <c:pt idx="180">
                  <c:v>2317</c:v>
                </c:pt>
                <c:pt idx="181">
                  <c:v>3059</c:v>
                </c:pt>
                <c:pt idx="182">
                  <c:v>2324</c:v>
                </c:pt>
                <c:pt idx="183">
                  <c:v>6118</c:v>
                </c:pt>
                <c:pt idx="184">
                  <c:v>6111</c:v>
                </c:pt>
                <c:pt idx="185">
                  <c:v>6048</c:v>
                </c:pt>
                <c:pt idx="186">
                  <c:v>6027</c:v>
                </c:pt>
                <c:pt idx="187">
                  <c:v>2541</c:v>
                </c:pt>
                <c:pt idx="188">
                  <c:v>3864</c:v>
                </c:pt>
                <c:pt idx="189">
                  <c:v>5915</c:v>
                </c:pt>
                <c:pt idx="190">
                  <c:v>2639</c:v>
                </c:pt>
                <c:pt idx="191">
                  <c:v>1890</c:v>
                </c:pt>
                <c:pt idx="192">
                  <c:v>1932</c:v>
                </c:pt>
                <c:pt idx="193">
                  <c:v>5817</c:v>
                </c:pt>
                <c:pt idx="194">
                  <c:v>560</c:v>
                </c:pt>
                <c:pt idx="195">
                  <c:v>2856</c:v>
                </c:pt>
                <c:pt idx="196">
                  <c:v>707</c:v>
                </c:pt>
                <c:pt idx="197">
                  <c:v>3598</c:v>
                </c:pt>
                <c:pt idx="198">
                  <c:v>5775</c:v>
                </c:pt>
                <c:pt idx="199">
                  <c:v>5677</c:v>
                </c:pt>
                <c:pt idx="200">
                  <c:v>5670</c:v>
                </c:pt>
                <c:pt idx="201">
                  <c:v>1274</c:v>
                </c:pt>
                <c:pt idx="202">
                  <c:v>1526</c:v>
                </c:pt>
                <c:pt idx="203">
                  <c:v>3101</c:v>
                </c:pt>
                <c:pt idx="204">
                  <c:v>1057</c:v>
                </c:pt>
                <c:pt idx="205">
                  <c:v>5586</c:v>
                </c:pt>
                <c:pt idx="206">
                  <c:v>4018</c:v>
                </c:pt>
                <c:pt idx="207">
                  <c:v>938</c:v>
                </c:pt>
                <c:pt idx="208">
                  <c:v>1778</c:v>
                </c:pt>
                <c:pt idx="209">
                  <c:v>1638</c:v>
                </c:pt>
                <c:pt idx="210">
                  <c:v>154</c:v>
                </c:pt>
                <c:pt idx="211">
                  <c:v>5551</c:v>
                </c:pt>
                <c:pt idx="212">
                  <c:v>5474</c:v>
                </c:pt>
                <c:pt idx="213">
                  <c:v>5439</c:v>
                </c:pt>
                <c:pt idx="214">
                  <c:v>3920</c:v>
                </c:pt>
                <c:pt idx="215">
                  <c:v>5355</c:v>
                </c:pt>
                <c:pt idx="216">
                  <c:v>3549</c:v>
                </c:pt>
                <c:pt idx="217">
                  <c:v>966</c:v>
                </c:pt>
                <c:pt idx="218">
                  <c:v>385</c:v>
                </c:pt>
                <c:pt idx="219">
                  <c:v>2219</c:v>
                </c:pt>
                <c:pt idx="220">
                  <c:v>2954</c:v>
                </c:pt>
                <c:pt idx="221">
                  <c:v>280</c:v>
                </c:pt>
                <c:pt idx="222">
                  <c:v>5306</c:v>
                </c:pt>
                <c:pt idx="223">
                  <c:v>5236</c:v>
                </c:pt>
                <c:pt idx="224">
                  <c:v>5194</c:v>
                </c:pt>
                <c:pt idx="225">
                  <c:v>2023</c:v>
                </c:pt>
                <c:pt idx="226">
                  <c:v>5075</c:v>
                </c:pt>
                <c:pt idx="227">
                  <c:v>2919</c:v>
                </c:pt>
                <c:pt idx="228">
                  <c:v>5019</c:v>
                </c:pt>
                <c:pt idx="229">
                  <c:v>2562</c:v>
                </c:pt>
                <c:pt idx="230">
                  <c:v>5019</c:v>
                </c:pt>
                <c:pt idx="231">
                  <c:v>5012</c:v>
                </c:pt>
                <c:pt idx="232">
                  <c:v>3507</c:v>
                </c:pt>
                <c:pt idx="233">
                  <c:v>4991</c:v>
                </c:pt>
                <c:pt idx="234">
                  <c:v>609</c:v>
                </c:pt>
                <c:pt idx="235">
                  <c:v>4991</c:v>
                </c:pt>
                <c:pt idx="236">
                  <c:v>4970</c:v>
                </c:pt>
                <c:pt idx="237">
                  <c:v>3164</c:v>
                </c:pt>
                <c:pt idx="238">
                  <c:v>1302</c:v>
                </c:pt>
                <c:pt idx="239">
                  <c:v>4956</c:v>
                </c:pt>
                <c:pt idx="240">
                  <c:v>4949</c:v>
                </c:pt>
                <c:pt idx="241">
                  <c:v>3472</c:v>
                </c:pt>
                <c:pt idx="242">
                  <c:v>4935</c:v>
                </c:pt>
                <c:pt idx="243">
                  <c:v>2436</c:v>
                </c:pt>
                <c:pt idx="244">
                  <c:v>4858</c:v>
                </c:pt>
                <c:pt idx="245">
                  <c:v>245</c:v>
                </c:pt>
                <c:pt idx="246">
                  <c:v>2702</c:v>
                </c:pt>
                <c:pt idx="247">
                  <c:v>700</c:v>
                </c:pt>
                <c:pt idx="248">
                  <c:v>3759</c:v>
                </c:pt>
                <c:pt idx="249">
                  <c:v>1589</c:v>
                </c:pt>
                <c:pt idx="250">
                  <c:v>4802</c:v>
                </c:pt>
                <c:pt idx="251">
                  <c:v>945</c:v>
                </c:pt>
                <c:pt idx="252">
                  <c:v>1988</c:v>
                </c:pt>
                <c:pt idx="253">
                  <c:v>4781</c:v>
                </c:pt>
                <c:pt idx="254">
                  <c:v>217</c:v>
                </c:pt>
                <c:pt idx="255">
                  <c:v>4760</c:v>
                </c:pt>
                <c:pt idx="256">
                  <c:v>4753</c:v>
                </c:pt>
                <c:pt idx="257">
                  <c:v>189</c:v>
                </c:pt>
                <c:pt idx="258">
                  <c:v>490</c:v>
                </c:pt>
                <c:pt idx="259">
                  <c:v>434</c:v>
                </c:pt>
                <c:pt idx="260">
                  <c:v>4753</c:v>
                </c:pt>
                <c:pt idx="261">
                  <c:v>1652</c:v>
                </c:pt>
                <c:pt idx="262">
                  <c:v>4725</c:v>
                </c:pt>
                <c:pt idx="263">
                  <c:v>2212</c:v>
                </c:pt>
                <c:pt idx="264">
                  <c:v>609</c:v>
                </c:pt>
                <c:pt idx="265">
                  <c:v>1638</c:v>
                </c:pt>
                <c:pt idx="266">
                  <c:v>3829</c:v>
                </c:pt>
                <c:pt idx="267">
                  <c:v>4683</c:v>
                </c:pt>
                <c:pt idx="268">
                  <c:v>1071</c:v>
                </c:pt>
                <c:pt idx="269">
                  <c:v>4606</c:v>
                </c:pt>
                <c:pt idx="270">
                  <c:v>2863</c:v>
                </c:pt>
                <c:pt idx="271">
                  <c:v>1617</c:v>
                </c:pt>
                <c:pt idx="272">
                  <c:v>4592</c:v>
                </c:pt>
                <c:pt idx="273">
                  <c:v>4585</c:v>
                </c:pt>
                <c:pt idx="274">
                  <c:v>2919</c:v>
                </c:pt>
                <c:pt idx="275">
                  <c:v>3094</c:v>
                </c:pt>
                <c:pt idx="276">
                  <c:v>2989</c:v>
                </c:pt>
                <c:pt idx="277">
                  <c:v>2268</c:v>
                </c:pt>
                <c:pt idx="278">
                  <c:v>4487</c:v>
                </c:pt>
                <c:pt idx="279">
                  <c:v>4487</c:v>
                </c:pt>
                <c:pt idx="280">
                  <c:v>4480</c:v>
                </c:pt>
                <c:pt idx="281">
                  <c:v>4438</c:v>
                </c:pt>
                <c:pt idx="282">
                  <c:v>4424</c:v>
                </c:pt>
                <c:pt idx="283">
                  <c:v>4417</c:v>
                </c:pt>
                <c:pt idx="284">
                  <c:v>4326</c:v>
                </c:pt>
                <c:pt idx="285">
                  <c:v>4319</c:v>
                </c:pt>
                <c:pt idx="286">
                  <c:v>1400</c:v>
                </c:pt>
                <c:pt idx="287">
                  <c:v>4053</c:v>
                </c:pt>
                <c:pt idx="288">
                  <c:v>2149</c:v>
                </c:pt>
                <c:pt idx="289">
                  <c:v>3640</c:v>
                </c:pt>
                <c:pt idx="290">
                  <c:v>630</c:v>
                </c:pt>
                <c:pt idx="291">
                  <c:v>2429</c:v>
                </c:pt>
                <c:pt idx="292">
                  <c:v>2142</c:v>
                </c:pt>
                <c:pt idx="293">
                  <c:v>4305</c:v>
                </c:pt>
                <c:pt idx="294">
                  <c:v>4242</c:v>
                </c:pt>
                <c:pt idx="295">
                  <c:v>938</c:v>
                </c:pt>
                <c:pt idx="296">
                  <c:v>4137</c:v>
                </c:pt>
                <c:pt idx="297">
                  <c:v>4018</c:v>
                </c:pt>
                <c:pt idx="298">
                  <c:v>714</c:v>
                </c:pt>
                <c:pt idx="299">
                  <c:v>3850</c:v>
                </c:pt>
              </c:numCache>
            </c:numRef>
          </c:xVal>
          <c:yVal>
            <c:numRef>
              <c:f>'6'!$V$5:$V$304</c:f>
              <c:numCache>
                <c:formatCode>#,##0</c:formatCode>
                <c:ptCount val="300"/>
                <c:pt idx="0">
                  <c:v>114</c:v>
                </c:pt>
                <c:pt idx="1">
                  <c:v>39</c:v>
                </c:pt>
                <c:pt idx="2">
                  <c:v>147</c:v>
                </c:pt>
                <c:pt idx="3">
                  <c:v>339</c:v>
                </c:pt>
                <c:pt idx="4">
                  <c:v>414</c:v>
                </c:pt>
                <c:pt idx="5">
                  <c:v>150</c:v>
                </c:pt>
                <c:pt idx="6">
                  <c:v>54</c:v>
                </c:pt>
                <c:pt idx="7">
                  <c:v>201</c:v>
                </c:pt>
                <c:pt idx="8">
                  <c:v>75</c:v>
                </c:pt>
                <c:pt idx="9">
                  <c:v>30</c:v>
                </c:pt>
                <c:pt idx="10">
                  <c:v>462</c:v>
                </c:pt>
                <c:pt idx="11">
                  <c:v>144</c:v>
                </c:pt>
                <c:pt idx="12">
                  <c:v>120</c:v>
                </c:pt>
                <c:pt idx="13">
                  <c:v>54</c:v>
                </c:pt>
                <c:pt idx="14">
                  <c:v>234</c:v>
                </c:pt>
                <c:pt idx="15">
                  <c:v>66</c:v>
                </c:pt>
                <c:pt idx="16">
                  <c:v>234</c:v>
                </c:pt>
                <c:pt idx="17">
                  <c:v>138</c:v>
                </c:pt>
                <c:pt idx="18">
                  <c:v>144</c:v>
                </c:pt>
                <c:pt idx="19">
                  <c:v>204</c:v>
                </c:pt>
                <c:pt idx="20">
                  <c:v>21</c:v>
                </c:pt>
                <c:pt idx="21">
                  <c:v>234</c:v>
                </c:pt>
                <c:pt idx="22">
                  <c:v>141</c:v>
                </c:pt>
                <c:pt idx="23">
                  <c:v>204</c:v>
                </c:pt>
                <c:pt idx="24">
                  <c:v>186</c:v>
                </c:pt>
                <c:pt idx="25">
                  <c:v>231</c:v>
                </c:pt>
                <c:pt idx="26">
                  <c:v>168</c:v>
                </c:pt>
                <c:pt idx="27">
                  <c:v>195</c:v>
                </c:pt>
                <c:pt idx="28">
                  <c:v>84</c:v>
                </c:pt>
                <c:pt idx="29">
                  <c:v>312</c:v>
                </c:pt>
                <c:pt idx="30">
                  <c:v>120</c:v>
                </c:pt>
                <c:pt idx="31">
                  <c:v>15</c:v>
                </c:pt>
                <c:pt idx="32">
                  <c:v>201</c:v>
                </c:pt>
                <c:pt idx="33">
                  <c:v>207</c:v>
                </c:pt>
                <c:pt idx="34">
                  <c:v>72</c:v>
                </c:pt>
                <c:pt idx="35">
                  <c:v>282</c:v>
                </c:pt>
                <c:pt idx="36">
                  <c:v>90</c:v>
                </c:pt>
                <c:pt idx="37">
                  <c:v>405</c:v>
                </c:pt>
                <c:pt idx="38">
                  <c:v>75</c:v>
                </c:pt>
                <c:pt idx="39">
                  <c:v>135</c:v>
                </c:pt>
                <c:pt idx="40">
                  <c:v>30</c:v>
                </c:pt>
                <c:pt idx="41">
                  <c:v>27</c:v>
                </c:pt>
                <c:pt idx="42">
                  <c:v>15</c:v>
                </c:pt>
                <c:pt idx="43">
                  <c:v>255</c:v>
                </c:pt>
                <c:pt idx="44">
                  <c:v>18</c:v>
                </c:pt>
                <c:pt idx="45">
                  <c:v>288</c:v>
                </c:pt>
                <c:pt idx="46">
                  <c:v>87</c:v>
                </c:pt>
                <c:pt idx="47">
                  <c:v>162</c:v>
                </c:pt>
                <c:pt idx="48">
                  <c:v>75</c:v>
                </c:pt>
                <c:pt idx="49">
                  <c:v>36</c:v>
                </c:pt>
                <c:pt idx="50">
                  <c:v>57</c:v>
                </c:pt>
                <c:pt idx="51">
                  <c:v>63</c:v>
                </c:pt>
                <c:pt idx="52">
                  <c:v>72</c:v>
                </c:pt>
                <c:pt idx="53">
                  <c:v>210</c:v>
                </c:pt>
                <c:pt idx="54">
                  <c:v>432</c:v>
                </c:pt>
                <c:pt idx="55">
                  <c:v>189</c:v>
                </c:pt>
                <c:pt idx="56">
                  <c:v>39</c:v>
                </c:pt>
                <c:pt idx="57">
                  <c:v>303</c:v>
                </c:pt>
                <c:pt idx="58">
                  <c:v>273</c:v>
                </c:pt>
                <c:pt idx="59">
                  <c:v>48</c:v>
                </c:pt>
                <c:pt idx="60">
                  <c:v>21</c:v>
                </c:pt>
                <c:pt idx="61">
                  <c:v>492</c:v>
                </c:pt>
                <c:pt idx="62">
                  <c:v>261</c:v>
                </c:pt>
                <c:pt idx="63">
                  <c:v>6</c:v>
                </c:pt>
                <c:pt idx="64">
                  <c:v>42</c:v>
                </c:pt>
                <c:pt idx="65">
                  <c:v>138</c:v>
                </c:pt>
                <c:pt idx="66">
                  <c:v>75</c:v>
                </c:pt>
                <c:pt idx="67">
                  <c:v>15</c:v>
                </c:pt>
                <c:pt idx="68">
                  <c:v>162</c:v>
                </c:pt>
                <c:pt idx="69">
                  <c:v>195</c:v>
                </c:pt>
                <c:pt idx="70">
                  <c:v>90</c:v>
                </c:pt>
                <c:pt idx="71">
                  <c:v>48</c:v>
                </c:pt>
                <c:pt idx="72">
                  <c:v>456</c:v>
                </c:pt>
                <c:pt idx="73">
                  <c:v>174</c:v>
                </c:pt>
                <c:pt idx="74">
                  <c:v>102</c:v>
                </c:pt>
                <c:pt idx="75">
                  <c:v>165</c:v>
                </c:pt>
                <c:pt idx="76">
                  <c:v>309</c:v>
                </c:pt>
                <c:pt idx="77">
                  <c:v>243</c:v>
                </c:pt>
                <c:pt idx="78">
                  <c:v>159</c:v>
                </c:pt>
                <c:pt idx="79">
                  <c:v>81</c:v>
                </c:pt>
                <c:pt idx="80">
                  <c:v>504</c:v>
                </c:pt>
                <c:pt idx="81">
                  <c:v>51</c:v>
                </c:pt>
                <c:pt idx="82">
                  <c:v>39</c:v>
                </c:pt>
                <c:pt idx="83">
                  <c:v>279</c:v>
                </c:pt>
                <c:pt idx="84">
                  <c:v>123</c:v>
                </c:pt>
                <c:pt idx="85">
                  <c:v>39</c:v>
                </c:pt>
                <c:pt idx="86">
                  <c:v>87</c:v>
                </c:pt>
                <c:pt idx="87">
                  <c:v>162</c:v>
                </c:pt>
                <c:pt idx="88">
                  <c:v>228</c:v>
                </c:pt>
                <c:pt idx="89">
                  <c:v>342</c:v>
                </c:pt>
                <c:pt idx="90">
                  <c:v>21</c:v>
                </c:pt>
                <c:pt idx="91">
                  <c:v>213</c:v>
                </c:pt>
                <c:pt idx="92">
                  <c:v>54</c:v>
                </c:pt>
                <c:pt idx="93">
                  <c:v>75</c:v>
                </c:pt>
                <c:pt idx="94">
                  <c:v>93</c:v>
                </c:pt>
                <c:pt idx="95">
                  <c:v>120</c:v>
                </c:pt>
                <c:pt idx="96">
                  <c:v>9</c:v>
                </c:pt>
                <c:pt idx="97">
                  <c:v>18</c:v>
                </c:pt>
                <c:pt idx="98">
                  <c:v>45</c:v>
                </c:pt>
                <c:pt idx="99">
                  <c:v>312</c:v>
                </c:pt>
                <c:pt idx="100">
                  <c:v>300</c:v>
                </c:pt>
                <c:pt idx="101">
                  <c:v>519</c:v>
                </c:pt>
                <c:pt idx="102">
                  <c:v>9</c:v>
                </c:pt>
                <c:pt idx="103">
                  <c:v>9</c:v>
                </c:pt>
                <c:pt idx="104">
                  <c:v>216</c:v>
                </c:pt>
                <c:pt idx="105">
                  <c:v>96</c:v>
                </c:pt>
                <c:pt idx="106">
                  <c:v>36</c:v>
                </c:pt>
                <c:pt idx="107">
                  <c:v>327</c:v>
                </c:pt>
                <c:pt idx="108">
                  <c:v>72</c:v>
                </c:pt>
                <c:pt idx="109">
                  <c:v>168</c:v>
                </c:pt>
                <c:pt idx="110">
                  <c:v>201</c:v>
                </c:pt>
                <c:pt idx="111">
                  <c:v>192</c:v>
                </c:pt>
                <c:pt idx="112">
                  <c:v>96</c:v>
                </c:pt>
                <c:pt idx="113">
                  <c:v>276</c:v>
                </c:pt>
                <c:pt idx="114">
                  <c:v>93</c:v>
                </c:pt>
                <c:pt idx="115">
                  <c:v>48</c:v>
                </c:pt>
                <c:pt idx="116">
                  <c:v>102</c:v>
                </c:pt>
                <c:pt idx="117">
                  <c:v>54</c:v>
                </c:pt>
                <c:pt idx="118">
                  <c:v>183</c:v>
                </c:pt>
                <c:pt idx="119">
                  <c:v>90</c:v>
                </c:pt>
                <c:pt idx="120">
                  <c:v>240</c:v>
                </c:pt>
                <c:pt idx="121">
                  <c:v>21</c:v>
                </c:pt>
                <c:pt idx="122">
                  <c:v>129</c:v>
                </c:pt>
                <c:pt idx="123">
                  <c:v>81</c:v>
                </c:pt>
                <c:pt idx="124">
                  <c:v>135</c:v>
                </c:pt>
                <c:pt idx="125">
                  <c:v>114</c:v>
                </c:pt>
                <c:pt idx="126">
                  <c:v>126</c:v>
                </c:pt>
                <c:pt idx="127">
                  <c:v>372</c:v>
                </c:pt>
                <c:pt idx="128">
                  <c:v>27</c:v>
                </c:pt>
                <c:pt idx="129">
                  <c:v>6</c:v>
                </c:pt>
                <c:pt idx="130">
                  <c:v>84</c:v>
                </c:pt>
                <c:pt idx="131">
                  <c:v>252</c:v>
                </c:pt>
                <c:pt idx="132">
                  <c:v>348</c:v>
                </c:pt>
                <c:pt idx="133">
                  <c:v>48</c:v>
                </c:pt>
                <c:pt idx="134">
                  <c:v>75</c:v>
                </c:pt>
                <c:pt idx="135">
                  <c:v>123</c:v>
                </c:pt>
                <c:pt idx="136">
                  <c:v>459</c:v>
                </c:pt>
                <c:pt idx="137">
                  <c:v>213</c:v>
                </c:pt>
                <c:pt idx="138">
                  <c:v>303</c:v>
                </c:pt>
                <c:pt idx="139">
                  <c:v>207</c:v>
                </c:pt>
                <c:pt idx="140">
                  <c:v>150</c:v>
                </c:pt>
                <c:pt idx="141">
                  <c:v>204</c:v>
                </c:pt>
                <c:pt idx="142">
                  <c:v>21</c:v>
                </c:pt>
                <c:pt idx="143">
                  <c:v>276</c:v>
                </c:pt>
                <c:pt idx="144">
                  <c:v>225</c:v>
                </c:pt>
                <c:pt idx="145">
                  <c:v>510</c:v>
                </c:pt>
                <c:pt idx="146">
                  <c:v>378</c:v>
                </c:pt>
                <c:pt idx="147">
                  <c:v>183</c:v>
                </c:pt>
                <c:pt idx="148">
                  <c:v>117</c:v>
                </c:pt>
                <c:pt idx="149">
                  <c:v>54</c:v>
                </c:pt>
                <c:pt idx="150">
                  <c:v>126</c:v>
                </c:pt>
                <c:pt idx="151">
                  <c:v>72</c:v>
                </c:pt>
                <c:pt idx="152">
                  <c:v>78</c:v>
                </c:pt>
                <c:pt idx="153">
                  <c:v>135</c:v>
                </c:pt>
                <c:pt idx="154">
                  <c:v>102</c:v>
                </c:pt>
                <c:pt idx="155">
                  <c:v>459</c:v>
                </c:pt>
                <c:pt idx="156">
                  <c:v>48</c:v>
                </c:pt>
                <c:pt idx="157">
                  <c:v>366</c:v>
                </c:pt>
                <c:pt idx="158">
                  <c:v>30</c:v>
                </c:pt>
                <c:pt idx="159">
                  <c:v>15</c:v>
                </c:pt>
                <c:pt idx="160">
                  <c:v>42</c:v>
                </c:pt>
                <c:pt idx="161">
                  <c:v>447</c:v>
                </c:pt>
                <c:pt idx="162">
                  <c:v>45</c:v>
                </c:pt>
                <c:pt idx="163">
                  <c:v>27</c:v>
                </c:pt>
                <c:pt idx="164">
                  <c:v>75</c:v>
                </c:pt>
                <c:pt idx="165">
                  <c:v>237</c:v>
                </c:pt>
                <c:pt idx="166">
                  <c:v>177</c:v>
                </c:pt>
                <c:pt idx="167">
                  <c:v>159</c:v>
                </c:pt>
                <c:pt idx="168">
                  <c:v>306</c:v>
                </c:pt>
                <c:pt idx="169">
                  <c:v>18</c:v>
                </c:pt>
                <c:pt idx="170">
                  <c:v>63</c:v>
                </c:pt>
                <c:pt idx="171">
                  <c:v>93</c:v>
                </c:pt>
                <c:pt idx="172">
                  <c:v>93</c:v>
                </c:pt>
                <c:pt idx="173">
                  <c:v>219</c:v>
                </c:pt>
                <c:pt idx="174">
                  <c:v>141</c:v>
                </c:pt>
                <c:pt idx="175">
                  <c:v>123</c:v>
                </c:pt>
                <c:pt idx="176">
                  <c:v>51</c:v>
                </c:pt>
                <c:pt idx="177">
                  <c:v>102</c:v>
                </c:pt>
                <c:pt idx="178">
                  <c:v>27</c:v>
                </c:pt>
                <c:pt idx="179">
                  <c:v>9</c:v>
                </c:pt>
                <c:pt idx="180">
                  <c:v>123</c:v>
                </c:pt>
                <c:pt idx="181">
                  <c:v>27</c:v>
                </c:pt>
                <c:pt idx="182">
                  <c:v>177</c:v>
                </c:pt>
                <c:pt idx="183">
                  <c:v>174</c:v>
                </c:pt>
                <c:pt idx="184">
                  <c:v>3</c:v>
                </c:pt>
                <c:pt idx="185">
                  <c:v>27</c:v>
                </c:pt>
                <c:pt idx="186">
                  <c:v>144</c:v>
                </c:pt>
                <c:pt idx="187">
                  <c:v>45</c:v>
                </c:pt>
                <c:pt idx="188">
                  <c:v>177</c:v>
                </c:pt>
                <c:pt idx="189">
                  <c:v>3</c:v>
                </c:pt>
                <c:pt idx="190">
                  <c:v>204</c:v>
                </c:pt>
                <c:pt idx="191">
                  <c:v>195</c:v>
                </c:pt>
                <c:pt idx="192">
                  <c:v>369</c:v>
                </c:pt>
                <c:pt idx="193">
                  <c:v>12</c:v>
                </c:pt>
                <c:pt idx="194">
                  <c:v>81</c:v>
                </c:pt>
                <c:pt idx="195">
                  <c:v>246</c:v>
                </c:pt>
                <c:pt idx="196">
                  <c:v>174</c:v>
                </c:pt>
                <c:pt idx="197">
                  <c:v>81</c:v>
                </c:pt>
                <c:pt idx="198">
                  <c:v>42</c:v>
                </c:pt>
                <c:pt idx="199">
                  <c:v>258</c:v>
                </c:pt>
                <c:pt idx="200">
                  <c:v>297</c:v>
                </c:pt>
                <c:pt idx="201">
                  <c:v>225</c:v>
                </c:pt>
                <c:pt idx="202">
                  <c:v>105</c:v>
                </c:pt>
                <c:pt idx="203">
                  <c:v>225</c:v>
                </c:pt>
                <c:pt idx="204">
                  <c:v>54</c:v>
                </c:pt>
                <c:pt idx="205">
                  <c:v>525</c:v>
                </c:pt>
                <c:pt idx="206">
                  <c:v>171</c:v>
                </c:pt>
                <c:pt idx="207">
                  <c:v>189</c:v>
                </c:pt>
                <c:pt idx="208">
                  <c:v>270</c:v>
                </c:pt>
                <c:pt idx="209">
                  <c:v>63</c:v>
                </c:pt>
                <c:pt idx="210">
                  <c:v>21</c:v>
                </c:pt>
                <c:pt idx="211">
                  <c:v>252</c:v>
                </c:pt>
                <c:pt idx="212">
                  <c:v>168</c:v>
                </c:pt>
                <c:pt idx="213">
                  <c:v>30</c:v>
                </c:pt>
                <c:pt idx="214">
                  <c:v>306</c:v>
                </c:pt>
                <c:pt idx="215">
                  <c:v>204</c:v>
                </c:pt>
                <c:pt idx="216">
                  <c:v>3</c:v>
                </c:pt>
                <c:pt idx="217">
                  <c:v>198</c:v>
                </c:pt>
                <c:pt idx="218">
                  <c:v>249</c:v>
                </c:pt>
                <c:pt idx="219">
                  <c:v>75</c:v>
                </c:pt>
                <c:pt idx="220">
                  <c:v>189</c:v>
                </c:pt>
                <c:pt idx="221">
                  <c:v>87</c:v>
                </c:pt>
                <c:pt idx="222">
                  <c:v>0</c:v>
                </c:pt>
                <c:pt idx="223">
                  <c:v>51</c:v>
                </c:pt>
                <c:pt idx="224">
                  <c:v>288</c:v>
                </c:pt>
                <c:pt idx="225">
                  <c:v>78</c:v>
                </c:pt>
                <c:pt idx="226">
                  <c:v>21</c:v>
                </c:pt>
                <c:pt idx="227">
                  <c:v>45</c:v>
                </c:pt>
                <c:pt idx="228">
                  <c:v>156</c:v>
                </c:pt>
                <c:pt idx="229">
                  <c:v>6</c:v>
                </c:pt>
                <c:pt idx="230">
                  <c:v>150</c:v>
                </c:pt>
                <c:pt idx="231">
                  <c:v>210</c:v>
                </c:pt>
                <c:pt idx="232">
                  <c:v>288</c:v>
                </c:pt>
                <c:pt idx="233">
                  <c:v>12</c:v>
                </c:pt>
                <c:pt idx="234">
                  <c:v>87</c:v>
                </c:pt>
                <c:pt idx="235">
                  <c:v>9</c:v>
                </c:pt>
                <c:pt idx="236">
                  <c:v>156</c:v>
                </c:pt>
                <c:pt idx="237">
                  <c:v>306</c:v>
                </c:pt>
                <c:pt idx="238">
                  <c:v>402</c:v>
                </c:pt>
                <c:pt idx="239">
                  <c:v>171</c:v>
                </c:pt>
                <c:pt idx="240">
                  <c:v>189</c:v>
                </c:pt>
                <c:pt idx="241">
                  <c:v>96</c:v>
                </c:pt>
                <c:pt idx="242">
                  <c:v>126</c:v>
                </c:pt>
                <c:pt idx="243">
                  <c:v>99</c:v>
                </c:pt>
                <c:pt idx="244">
                  <c:v>279</c:v>
                </c:pt>
                <c:pt idx="245">
                  <c:v>288</c:v>
                </c:pt>
                <c:pt idx="246">
                  <c:v>363</c:v>
                </c:pt>
                <c:pt idx="247">
                  <c:v>87</c:v>
                </c:pt>
                <c:pt idx="248">
                  <c:v>150</c:v>
                </c:pt>
                <c:pt idx="249">
                  <c:v>303</c:v>
                </c:pt>
                <c:pt idx="250">
                  <c:v>36</c:v>
                </c:pt>
                <c:pt idx="251">
                  <c:v>75</c:v>
                </c:pt>
                <c:pt idx="252">
                  <c:v>39</c:v>
                </c:pt>
                <c:pt idx="253">
                  <c:v>123</c:v>
                </c:pt>
                <c:pt idx="254">
                  <c:v>36</c:v>
                </c:pt>
                <c:pt idx="255">
                  <c:v>69</c:v>
                </c:pt>
                <c:pt idx="256">
                  <c:v>300</c:v>
                </c:pt>
                <c:pt idx="257">
                  <c:v>48</c:v>
                </c:pt>
                <c:pt idx="258">
                  <c:v>84</c:v>
                </c:pt>
                <c:pt idx="259">
                  <c:v>87</c:v>
                </c:pt>
                <c:pt idx="260">
                  <c:v>246</c:v>
                </c:pt>
                <c:pt idx="261">
                  <c:v>102</c:v>
                </c:pt>
                <c:pt idx="262">
                  <c:v>174</c:v>
                </c:pt>
                <c:pt idx="263">
                  <c:v>117</c:v>
                </c:pt>
                <c:pt idx="264">
                  <c:v>99</c:v>
                </c:pt>
                <c:pt idx="265">
                  <c:v>48</c:v>
                </c:pt>
                <c:pt idx="266">
                  <c:v>24</c:v>
                </c:pt>
                <c:pt idx="267">
                  <c:v>30</c:v>
                </c:pt>
                <c:pt idx="268">
                  <c:v>270</c:v>
                </c:pt>
                <c:pt idx="269">
                  <c:v>63</c:v>
                </c:pt>
                <c:pt idx="270">
                  <c:v>42</c:v>
                </c:pt>
                <c:pt idx="271">
                  <c:v>126</c:v>
                </c:pt>
                <c:pt idx="272">
                  <c:v>324</c:v>
                </c:pt>
                <c:pt idx="273">
                  <c:v>240</c:v>
                </c:pt>
                <c:pt idx="274">
                  <c:v>93</c:v>
                </c:pt>
                <c:pt idx="275">
                  <c:v>246</c:v>
                </c:pt>
                <c:pt idx="276">
                  <c:v>3</c:v>
                </c:pt>
                <c:pt idx="277">
                  <c:v>63</c:v>
                </c:pt>
                <c:pt idx="278">
                  <c:v>111</c:v>
                </c:pt>
                <c:pt idx="279">
                  <c:v>333</c:v>
                </c:pt>
                <c:pt idx="280">
                  <c:v>357</c:v>
                </c:pt>
                <c:pt idx="281">
                  <c:v>246</c:v>
                </c:pt>
                <c:pt idx="282">
                  <c:v>201</c:v>
                </c:pt>
                <c:pt idx="283">
                  <c:v>153</c:v>
                </c:pt>
                <c:pt idx="284">
                  <c:v>348</c:v>
                </c:pt>
                <c:pt idx="285">
                  <c:v>30</c:v>
                </c:pt>
                <c:pt idx="286">
                  <c:v>135</c:v>
                </c:pt>
                <c:pt idx="287">
                  <c:v>24</c:v>
                </c:pt>
                <c:pt idx="288">
                  <c:v>117</c:v>
                </c:pt>
                <c:pt idx="289">
                  <c:v>51</c:v>
                </c:pt>
                <c:pt idx="290">
                  <c:v>36</c:v>
                </c:pt>
                <c:pt idx="291">
                  <c:v>144</c:v>
                </c:pt>
                <c:pt idx="292">
                  <c:v>114</c:v>
                </c:pt>
                <c:pt idx="293">
                  <c:v>156</c:v>
                </c:pt>
                <c:pt idx="294">
                  <c:v>207</c:v>
                </c:pt>
                <c:pt idx="295">
                  <c:v>366</c:v>
                </c:pt>
                <c:pt idx="296">
                  <c:v>60</c:v>
                </c:pt>
                <c:pt idx="297">
                  <c:v>126</c:v>
                </c:pt>
                <c:pt idx="298">
                  <c:v>231</c:v>
                </c:pt>
                <c:pt idx="299">
                  <c:v>102</c:v>
                </c:pt>
              </c:numCache>
            </c:numRef>
          </c:yVal>
          <c:smooth val="0"/>
          <c:extLst>
            <c:ext xmlns:c16="http://schemas.microsoft.com/office/drawing/2014/chart" uri="{C3380CC4-5D6E-409C-BE32-E72D297353CC}">
              <c16:uniqueId val="{00000000-6C09-4CD6-9D8B-ED64FA849B95}"/>
            </c:ext>
          </c:extLst>
        </c:ser>
        <c:dLbls>
          <c:showLegendKey val="0"/>
          <c:showVal val="0"/>
          <c:showCatName val="0"/>
          <c:showSerName val="0"/>
          <c:showPercent val="0"/>
          <c:showBubbleSize val="0"/>
        </c:dLbls>
        <c:axId val="932455360"/>
        <c:axId val="932455688"/>
      </c:scatterChart>
      <c:valAx>
        <c:axId val="932455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455688"/>
        <c:crosses val="autoZero"/>
        <c:crossBetween val="midCat"/>
      </c:valAx>
      <c:valAx>
        <c:axId val="932455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Unit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455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C028BDD8-2D66-4ADD-8C39-3C6148BEBAA8}" formatIdx="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plotArea>
      <cx:plotAreaRegion>
        <cx:series layoutId="boxWhisker" uniqueId="{32B0968D-0249-467F-9FBB-3A3AF9A9A2EA}" formatIdx="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0</xdr:row>
      <xdr:rowOff>94655</xdr:rowOff>
    </xdr:from>
    <xdr:to>
      <xdr:col>2</xdr:col>
      <xdr:colOff>1143000</xdr:colOff>
      <xdr:row>7</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17</xdr:row>
      <xdr:rowOff>19050</xdr:rowOff>
    </xdr:from>
    <xdr:to>
      <xdr:col>16</xdr:col>
      <xdr:colOff>57150</xdr:colOff>
      <xdr:row>32</xdr:row>
      <xdr:rowOff>50800</xdr:rowOff>
    </xdr:to>
    <xdr:pic>
      <xdr:nvPicPr>
        <xdr:cNvPr id="2" name="Picture 1">
          <a:extLst>
            <a:ext uri="{FF2B5EF4-FFF2-40B4-BE49-F238E27FC236}">
              <a16:creationId xmlns:a16="http://schemas.microsoft.com/office/drawing/2014/main" id="{0C2493F4-D424-4909-BE6C-0F7810479AE8}"/>
            </a:ext>
          </a:extLst>
        </xdr:cNvPr>
        <xdr:cNvPicPr>
          <a:picLocks noChangeAspect="1"/>
        </xdr:cNvPicPr>
      </xdr:nvPicPr>
      <xdr:blipFill>
        <a:blip xmlns:r="http://schemas.openxmlformats.org/officeDocument/2006/relationships" r:embed="rId1"/>
        <a:stretch>
          <a:fillRect/>
        </a:stretch>
      </xdr:blipFill>
      <xdr:spPr>
        <a:xfrm>
          <a:off x="6997700" y="3149600"/>
          <a:ext cx="3714750" cy="2794000"/>
        </a:xfrm>
        <a:prstGeom prst="rect">
          <a:avLst/>
        </a:prstGeom>
      </xdr:spPr>
    </xdr:pic>
    <xdr:clientData/>
  </xdr:twoCellAnchor>
  <xdr:twoCellAnchor editAs="oneCell">
    <xdr:from>
      <xdr:col>10</xdr:col>
      <xdr:colOff>0</xdr:colOff>
      <xdr:row>34</xdr:row>
      <xdr:rowOff>12701</xdr:rowOff>
    </xdr:from>
    <xdr:to>
      <xdr:col>16</xdr:col>
      <xdr:colOff>69850</xdr:colOff>
      <xdr:row>49</xdr:row>
      <xdr:rowOff>19050</xdr:rowOff>
    </xdr:to>
    <xdr:pic>
      <xdr:nvPicPr>
        <xdr:cNvPr id="3" name="Picture 2">
          <a:extLst>
            <a:ext uri="{FF2B5EF4-FFF2-40B4-BE49-F238E27FC236}">
              <a16:creationId xmlns:a16="http://schemas.microsoft.com/office/drawing/2014/main" id="{E4A86684-2EA8-443B-814F-E11F8FD2E2BB}"/>
            </a:ext>
          </a:extLst>
        </xdr:cNvPr>
        <xdr:cNvPicPr>
          <a:picLocks noChangeAspect="1"/>
        </xdr:cNvPicPr>
      </xdr:nvPicPr>
      <xdr:blipFill>
        <a:blip xmlns:r="http://schemas.openxmlformats.org/officeDocument/2006/relationships" r:embed="rId2"/>
        <a:stretch>
          <a:fillRect/>
        </a:stretch>
      </xdr:blipFill>
      <xdr:spPr>
        <a:xfrm>
          <a:off x="6997700" y="6273801"/>
          <a:ext cx="3727450" cy="27685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11111</xdr:colOff>
      <xdr:row>3</xdr:row>
      <xdr:rowOff>14287</xdr:rowOff>
    </xdr:from>
    <xdr:to>
      <xdr:col>10</xdr:col>
      <xdr:colOff>317499</xdr:colOff>
      <xdr:row>12</xdr:row>
      <xdr:rowOff>174625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71AACED2-3FA8-410B-A722-AE4C3B094B3C}"/>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691061" y="566737"/>
              <a:ext cx="2744788" cy="18176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15874</xdr:colOff>
      <xdr:row>7</xdr:row>
      <xdr:rowOff>3175</xdr:rowOff>
    </xdr:from>
    <xdr:to>
      <xdr:col>10</xdr:col>
      <xdr:colOff>12699</xdr:colOff>
      <xdr:row>22</xdr:row>
      <xdr:rowOff>101601</xdr:rowOff>
    </xdr:to>
    <xdr:graphicFrame macro="">
      <xdr:nvGraphicFramePr>
        <xdr:cNvPr id="3" name="Chart 2">
          <a:extLst>
            <a:ext uri="{FF2B5EF4-FFF2-40B4-BE49-F238E27FC236}">
              <a16:creationId xmlns:a16="http://schemas.microsoft.com/office/drawing/2014/main" id="{EB631B0C-8E3B-478F-8F27-40F2A9393F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11906</xdr:colOff>
      <xdr:row>27</xdr:row>
      <xdr:rowOff>25400</xdr:rowOff>
    </xdr:from>
    <xdr:to>
      <xdr:col>10</xdr:col>
      <xdr:colOff>23812</xdr:colOff>
      <xdr:row>46</xdr:row>
      <xdr:rowOff>23812</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C590582-71CF-4B6D-98EB-7A063DD971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21506" y="4997450"/>
              <a:ext cx="5453856" cy="34972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222250</xdr:colOff>
      <xdr:row>32</xdr:row>
      <xdr:rowOff>127000</xdr:rowOff>
    </xdr:from>
    <xdr:to>
      <xdr:col>6</xdr:col>
      <xdr:colOff>365125</xdr:colOff>
      <xdr:row>35</xdr:row>
      <xdr:rowOff>71437</xdr:rowOff>
    </xdr:to>
    <xdr:sp macro="" textlink="">
      <xdr:nvSpPr>
        <xdr:cNvPr id="7" name="Right Brace 6">
          <a:extLst>
            <a:ext uri="{FF2B5EF4-FFF2-40B4-BE49-F238E27FC236}">
              <a16:creationId xmlns:a16="http://schemas.microsoft.com/office/drawing/2014/main" id="{AD168F71-4E70-425D-AEDE-7EEB8AE1B207}"/>
            </a:ext>
          </a:extLst>
        </xdr:cNvPr>
        <xdr:cNvSpPr/>
      </xdr:nvSpPr>
      <xdr:spPr>
        <a:xfrm>
          <a:off x="3762375" y="5969000"/>
          <a:ext cx="142875" cy="492125"/>
        </a:xfrm>
        <a:prstGeom prst="rightBrace">
          <a:avLst/>
        </a:prstGeom>
        <a:ln>
          <a:solidFill>
            <a:srgbClr val="C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xdr:col>
      <xdr:colOff>476250</xdr:colOff>
      <xdr:row>34</xdr:row>
      <xdr:rowOff>0</xdr:rowOff>
    </xdr:from>
    <xdr:to>
      <xdr:col>7</xdr:col>
      <xdr:colOff>357187</xdr:colOff>
      <xdr:row>34</xdr:row>
      <xdr:rowOff>0</xdr:rowOff>
    </xdr:to>
    <xdr:cxnSp macro="">
      <xdr:nvCxnSpPr>
        <xdr:cNvPr id="9" name="Straight Arrow Connector 8">
          <a:extLst>
            <a:ext uri="{FF2B5EF4-FFF2-40B4-BE49-F238E27FC236}">
              <a16:creationId xmlns:a16="http://schemas.microsoft.com/office/drawing/2014/main" id="{1A95054E-762F-4CCA-B0D2-69FE5F54C52F}"/>
            </a:ext>
          </a:extLst>
        </xdr:cNvPr>
        <xdr:cNvCxnSpPr/>
      </xdr:nvCxnSpPr>
      <xdr:spPr>
        <a:xfrm flipH="1">
          <a:off x="4016375" y="6207125"/>
          <a:ext cx="492125" cy="0"/>
        </a:xfrm>
        <a:prstGeom prst="straightConnector1">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19842</xdr:colOff>
      <xdr:row>47</xdr:row>
      <xdr:rowOff>1588</xdr:rowOff>
    </xdr:from>
    <xdr:to>
      <xdr:col>10</xdr:col>
      <xdr:colOff>31749</xdr:colOff>
      <xdr:row>62</xdr:row>
      <xdr:rowOff>6351</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F9653728-7012-46C7-8073-B97BF4F34E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29442" y="8656638"/>
              <a:ext cx="5453857" cy="27670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c:userShapes xmlns:c="http://schemas.openxmlformats.org/drawingml/2006/chart">
  <cdr:relSizeAnchor xmlns:cdr="http://schemas.openxmlformats.org/drawingml/2006/chartDrawing">
    <cdr:from>
      <cdr:x>0.81031</cdr:x>
      <cdr:y>0.16399</cdr:y>
    </cdr:from>
    <cdr:to>
      <cdr:x>0.82573</cdr:x>
      <cdr:y>0.34834</cdr:y>
    </cdr:to>
    <cdr:cxnSp macro="">
      <cdr:nvCxnSpPr>
        <cdr:cNvPr id="5" name="Straight Arrow Connector 4">
          <a:extLst xmlns:a="http://schemas.openxmlformats.org/drawingml/2006/main">
            <a:ext uri="{FF2B5EF4-FFF2-40B4-BE49-F238E27FC236}">
              <a16:creationId xmlns:a16="http://schemas.microsoft.com/office/drawing/2014/main" id="{B10DAE12-8F60-43EF-B946-60D6C75C4D4A}"/>
            </a:ext>
          </a:extLst>
        </cdr:cNvPr>
        <cdr:cNvCxnSpPr/>
      </cdr:nvCxnSpPr>
      <cdr:spPr>
        <a:xfrm xmlns:a="http://schemas.openxmlformats.org/drawingml/2006/main">
          <a:off x="4340226" y="485776"/>
          <a:ext cx="82550" cy="546100"/>
        </a:xfrm>
        <a:prstGeom xmlns:a="http://schemas.openxmlformats.org/drawingml/2006/main" prst="straightConnector1">
          <a:avLst/>
        </a:prstGeom>
        <a:ln xmlns:a="http://schemas.openxmlformats.org/drawingml/2006/main">
          <a:solidFill>
            <a:srgbClr val="C0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0.84114</cdr:x>
      <cdr:y>0.54984</cdr:y>
    </cdr:from>
    <cdr:to>
      <cdr:x>0.85181</cdr:x>
      <cdr:y>0.72562</cdr:y>
    </cdr:to>
    <cdr:cxnSp macro="">
      <cdr:nvCxnSpPr>
        <cdr:cNvPr id="7" name="Straight Arrow Connector 6">
          <a:extLst xmlns:a="http://schemas.openxmlformats.org/drawingml/2006/main">
            <a:ext uri="{FF2B5EF4-FFF2-40B4-BE49-F238E27FC236}">
              <a16:creationId xmlns:a16="http://schemas.microsoft.com/office/drawing/2014/main" id="{70B1C849-DA2C-4A58-8B28-3A413DA2D29C}"/>
            </a:ext>
          </a:extLst>
        </cdr:cNvPr>
        <cdr:cNvCxnSpPr/>
      </cdr:nvCxnSpPr>
      <cdr:spPr>
        <a:xfrm xmlns:a="http://schemas.openxmlformats.org/drawingml/2006/main">
          <a:off x="4505326" y="1628776"/>
          <a:ext cx="57150" cy="520700"/>
        </a:xfrm>
        <a:prstGeom xmlns:a="http://schemas.openxmlformats.org/drawingml/2006/main" prst="straightConnector1">
          <a:avLst/>
        </a:prstGeom>
        <a:ln xmlns:a="http://schemas.openxmlformats.org/drawingml/2006/main">
          <a:solidFill>
            <a:srgbClr val="C0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0.17605</cdr:x>
      <cdr:y>0.0761</cdr:y>
    </cdr:from>
    <cdr:to>
      <cdr:x>0.2709</cdr:x>
      <cdr:y>0.14469</cdr:y>
    </cdr:to>
    <cdr:cxnSp macro="">
      <cdr:nvCxnSpPr>
        <cdr:cNvPr id="11" name="Straight Arrow Connector 10">
          <a:extLst xmlns:a="http://schemas.openxmlformats.org/drawingml/2006/main">
            <a:ext uri="{FF2B5EF4-FFF2-40B4-BE49-F238E27FC236}">
              <a16:creationId xmlns:a16="http://schemas.microsoft.com/office/drawing/2014/main" id="{265E56D9-FC20-4559-9915-9FE36C2C8F30}"/>
            </a:ext>
          </a:extLst>
        </cdr:cNvPr>
        <cdr:cNvCxnSpPr/>
      </cdr:nvCxnSpPr>
      <cdr:spPr>
        <a:xfrm xmlns:a="http://schemas.openxmlformats.org/drawingml/2006/main" flipH="1">
          <a:off x="942976" y="225426"/>
          <a:ext cx="508000" cy="203200"/>
        </a:xfrm>
        <a:prstGeom xmlns:a="http://schemas.openxmlformats.org/drawingml/2006/main" prst="straightConnector1">
          <a:avLst/>
        </a:prstGeom>
        <a:ln xmlns:a="http://schemas.openxmlformats.org/drawingml/2006/main">
          <a:solidFill>
            <a:srgbClr val="C0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6.xml><?xml version="1.0" encoding="utf-8"?>
<xdr:wsDr xmlns:xdr="http://schemas.openxmlformats.org/drawingml/2006/spreadsheetDrawing" xmlns:a="http://schemas.openxmlformats.org/drawingml/2006/main">
  <xdr:twoCellAnchor editAs="oneCell">
    <xdr:from>
      <xdr:col>3</xdr:col>
      <xdr:colOff>755650</xdr:colOff>
      <xdr:row>3</xdr:row>
      <xdr:rowOff>177800</xdr:rowOff>
    </xdr:from>
    <xdr:to>
      <xdr:col>6</xdr:col>
      <xdr:colOff>450850</xdr:colOff>
      <xdr:row>17</xdr:row>
      <xdr:rowOff>123825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DFCAD325-4988-42F0-9077-CBA8A1ABBF16}"/>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549650" y="730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an Dey" refreshedDate="44936.060980555558" createdVersion="7" refreshedVersion="7" minRefreshableVersion="3" recordCount="300" xr:uid="{E2014653-2387-4DEC-8575-EB1E5417E936}">
  <cacheSource type="worksheet">
    <worksheetSource name="Data"/>
  </cacheSource>
  <cacheFields count="5">
    <cacheField name="Sales Person" numFmtId="0">
      <sharedItems count="10">
        <s v="Ram Mahesh"/>
        <s v="Gigi Bohling"/>
        <s v="Husein Augar"/>
        <s v="Curtice Advani"/>
        <s v="Ches Bonnell"/>
        <s v="Oby Sorrel"/>
        <s v="Barr Faughny"/>
        <s v="Gunar Cockshoot"/>
        <s v="Carla Molina"/>
        <s v="Brien Boise"/>
      </sharedItems>
    </cacheField>
    <cacheField name="Geography" numFmtId="0">
      <sharedItems count="6">
        <s v="New Zealand"/>
        <s v="Canada"/>
        <s v="USA"/>
        <s v="India"/>
        <s v="UK"/>
        <s v="Austral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55991918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an Dey" refreshedDate="44939.135737847224" backgroundQuery="1" createdVersion="7" refreshedVersion="7" minRefreshableVersion="3" recordCount="0" supportSubquery="1" supportAdvancedDrill="1" xr:uid="{3A6D5F72-21B4-4D72-A989-40F87AD45F14}">
  <cacheSource type="external" connectionId="1"/>
  <cacheFields count="4">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Sales Per Unit]" caption="Sales Per Unit" numFmtId="0" hierarchy="11"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3"/>
      </fieldsUsage>
    </cacheHierarchy>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an Dey" refreshedDate="44939.138468055557" backgroundQuery="1" createdVersion="7" refreshedVersion="7" minRefreshableVersion="3" recordCount="0" supportSubquery="1" supportAdvancedDrill="1" xr:uid="{3C199DD9-413D-4DA2-A5AD-DC17F4391E5D}">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2" level="32767"/>
  </cacheFields>
  <cacheHierarchies count="15">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2" memberValueDatatype="20" unbalanced="0"/>
    <cacheHierarchy uniqueName="[Data].[Units]" caption="Units" attribute="1" defaultMemberUniqueName="[Data].[Units].[All]" allUniqueName="[Data].[Units].[All]" dimensionUniqueName="[Data]" displayFolder="" count="2" memberValueDatatype="20" unbalanced="0"/>
    <cacheHierarchy uniqueName="[Data].[Cost Per Unit]" caption="Cost Per Unit" attribute="1" defaultMemberUniqueName="[Data].[Cost Per Unit].[All]" allUniqueName="[Data].[Cost Per Unit].[All]" dimensionUniqueName="[Data]" displayFolder="" count="2" memberValueDatatype="5" unbalanced="0"/>
    <cacheHierarchy uniqueName="[Data].[Cost]" caption="Cost" attribute="1" defaultMemberUniqueName="[Data].[Cost].[All]" allUniqueName="[Data].[Cost].[All]" dimensionUniqueName="[Data]" displayFolder="" count="2"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an Dey" refreshedDate="44939.137981944441" backgroundQuery="1" createdVersion="3" refreshedVersion="7" minRefreshableVersion="3" recordCount="0" supportSubquery="1" supportAdvancedDrill="1" xr:uid="{EC9D5863-B135-45DE-BF58-62780F9B6821}">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2217374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Mint Chip Choco"/>
    <n v="16184"/>
    <n v="39"/>
  </r>
  <r>
    <x v="2"/>
    <x v="2"/>
    <s v="Almond Choco"/>
    <n v="959"/>
    <n v="147"/>
  </r>
  <r>
    <x v="1"/>
    <x v="3"/>
    <s v="Orange Choco"/>
    <n v="15610"/>
    <n v="339"/>
  </r>
  <r>
    <x v="3"/>
    <x v="4"/>
    <s v="White Choc"/>
    <n v="2100"/>
    <n v="414"/>
  </r>
  <r>
    <x v="2"/>
    <x v="3"/>
    <s v="Caramel Stuffed Bars"/>
    <n v="14329"/>
    <n v="150"/>
  </r>
  <r>
    <x v="3"/>
    <x v="5"/>
    <s v="Smooth Sliky Salty"/>
    <n v="2681"/>
    <n v="54"/>
  </r>
  <r>
    <x v="1"/>
    <x v="2"/>
    <s v="Raspberry Choco"/>
    <n v="13391"/>
    <n v="201"/>
  </r>
  <r>
    <x v="4"/>
    <x v="5"/>
    <s v="50% Dark Bites"/>
    <n v="1281"/>
    <n v="75"/>
  </r>
  <r>
    <x v="5"/>
    <x v="4"/>
    <s v="Peanut Butter Cubes"/>
    <n v="12950"/>
    <n v="30"/>
  </r>
  <r>
    <x v="6"/>
    <x v="4"/>
    <s v="White Choc"/>
    <n v="1785"/>
    <n v="462"/>
  </r>
  <r>
    <x v="7"/>
    <x v="0"/>
    <s v="Eclairs"/>
    <n v="3983"/>
    <n v="144"/>
  </r>
  <r>
    <x v="2"/>
    <x v="5"/>
    <s v="Mint Chip Choco"/>
    <n v="2646"/>
    <n v="120"/>
  </r>
  <r>
    <x v="6"/>
    <x v="3"/>
    <s v="Milk Bars"/>
    <n v="252"/>
    <n v="54"/>
  </r>
  <r>
    <x v="7"/>
    <x v="2"/>
    <s v="White Choc"/>
    <n v="2464"/>
    <n v="234"/>
  </r>
  <r>
    <x v="7"/>
    <x v="2"/>
    <s v="Manuka Honey Choco"/>
    <n v="2114"/>
    <n v="66"/>
  </r>
  <r>
    <x v="0"/>
    <x v="2"/>
    <s v="Choco Coated Almonds"/>
    <n v="12348"/>
    <n v="234"/>
  </r>
  <r>
    <x v="6"/>
    <x v="0"/>
    <s v="Drinking Coco"/>
    <n v="11571"/>
    <n v="138"/>
  </r>
  <r>
    <x v="8"/>
    <x v="3"/>
    <s v="After Nines"/>
    <n v="336"/>
    <n v="144"/>
  </r>
  <r>
    <x v="2"/>
    <x v="1"/>
    <s v="Organic Choco Syrup"/>
    <n v="11522"/>
    <n v="204"/>
  </r>
  <r>
    <x v="6"/>
    <x v="1"/>
    <s v="Mint Chip Choco"/>
    <n v="11417"/>
    <n v="21"/>
  </r>
  <r>
    <x v="9"/>
    <x v="5"/>
    <s v="Fruit &amp; Nut Bars"/>
    <n v="1701"/>
    <n v="234"/>
  </r>
  <r>
    <x v="5"/>
    <x v="5"/>
    <s v="After Nines"/>
    <n v="2205"/>
    <n v="141"/>
  </r>
  <r>
    <x v="9"/>
    <x v="0"/>
    <s v="99% Dark &amp; Pure"/>
    <n v="1771"/>
    <n v="204"/>
  </r>
  <r>
    <x v="8"/>
    <x v="2"/>
    <s v="Raspberry Choco"/>
    <n v="2114"/>
    <n v="186"/>
  </r>
  <r>
    <x v="8"/>
    <x v="1"/>
    <s v="Milk Bars"/>
    <n v="10311"/>
    <n v="231"/>
  </r>
  <r>
    <x v="7"/>
    <x v="4"/>
    <s v="Mint Chip Choco"/>
    <n v="21"/>
    <n v="168"/>
  </r>
  <r>
    <x v="5"/>
    <x v="2"/>
    <s v="Orange Choco"/>
    <n v="1974"/>
    <n v="195"/>
  </r>
  <r>
    <x v="8"/>
    <x v="1"/>
    <s v="Choco Coated Almonds"/>
    <n v="10304"/>
    <n v="84"/>
  </r>
  <r>
    <x v="4"/>
    <x v="5"/>
    <s v="70% Dark Bites"/>
    <n v="10129"/>
    <n v="312"/>
  </r>
  <r>
    <x v="3"/>
    <x v="1"/>
    <s v="Almond Choco"/>
    <n v="10073"/>
    <n v="120"/>
  </r>
  <r>
    <x v="6"/>
    <x v="2"/>
    <s v="99% Dark &amp; Pure"/>
    <n v="553"/>
    <n v="15"/>
  </r>
  <r>
    <x v="6"/>
    <x v="0"/>
    <s v="Eclairs"/>
    <n v="9926"/>
    <n v="201"/>
  </r>
  <r>
    <x v="4"/>
    <x v="0"/>
    <s v="After Nines"/>
    <n v="9835"/>
    <n v="207"/>
  </r>
  <r>
    <x v="8"/>
    <x v="4"/>
    <s v="50% Dark Bites"/>
    <n v="3976"/>
    <n v="72"/>
  </r>
  <r>
    <x v="3"/>
    <x v="5"/>
    <s v="Organic Choco Syrup"/>
    <n v="1134"/>
    <n v="282"/>
  </r>
  <r>
    <x v="0"/>
    <x v="1"/>
    <s v="Peanut Butter Cubes"/>
    <n v="9772"/>
    <n v="90"/>
  </r>
  <r>
    <x v="3"/>
    <x v="0"/>
    <s v="Mint Chip Choco"/>
    <n v="1904"/>
    <n v="405"/>
  </r>
  <r>
    <x v="4"/>
    <x v="3"/>
    <s v="Choco Coated Almonds"/>
    <n v="3262"/>
    <n v="75"/>
  </r>
  <r>
    <x v="0"/>
    <x v="3"/>
    <s v="Organic Choco Syrup"/>
    <n v="2289"/>
    <n v="135"/>
  </r>
  <r>
    <x v="9"/>
    <x v="0"/>
    <s v="Raspberry Choco"/>
    <n v="9709"/>
    <n v="30"/>
  </r>
  <r>
    <x v="9"/>
    <x v="4"/>
    <s v="Drinking Coco"/>
    <n v="9660"/>
    <n v="27"/>
  </r>
  <r>
    <x v="3"/>
    <x v="3"/>
    <s v="Raspberry Choco"/>
    <n v="1442"/>
    <n v="15"/>
  </r>
  <r>
    <x v="7"/>
    <x v="2"/>
    <s v="50% Dark Bites"/>
    <n v="2415"/>
    <n v="255"/>
  </r>
  <r>
    <x v="6"/>
    <x v="0"/>
    <s v="99% Dark &amp; Pure"/>
    <n v="238"/>
    <n v="18"/>
  </r>
  <r>
    <x v="8"/>
    <x v="1"/>
    <s v="Drinking Coco"/>
    <n v="9632"/>
    <n v="288"/>
  </r>
  <r>
    <x v="2"/>
    <x v="5"/>
    <s v="Peanut Butter Cubes"/>
    <n v="9506"/>
    <n v="87"/>
  </r>
  <r>
    <x v="6"/>
    <x v="4"/>
    <s v="Orange Choco"/>
    <n v="9443"/>
    <n v="162"/>
  </r>
  <r>
    <x v="3"/>
    <x v="3"/>
    <s v="Manuka Honey Choco"/>
    <n v="3339"/>
    <n v="75"/>
  </r>
  <r>
    <x v="7"/>
    <x v="1"/>
    <s v="Mint Chip Choco"/>
    <n v="9198"/>
    <n v="36"/>
  </r>
  <r>
    <x v="2"/>
    <x v="1"/>
    <s v="70% Dark Bites"/>
    <n v="9051"/>
    <n v="57"/>
  </r>
  <r>
    <x v="3"/>
    <x v="1"/>
    <s v="Spicy Special Slims"/>
    <n v="497"/>
    <n v="63"/>
  </r>
  <r>
    <x v="0"/>
    <x v="0"/>
    <s v="Manuka Honey Choco"/>
    <n v="9002"/>
    <n v="72"/>
  </r>
  <r>
    <x v="9"/>
    <x v="4"/>
    <s v="Smooth Sliky Salty"/>
    <n v="8890"/>
    <n v="210"/>
  </r>
  <r>
    <x v="0"/>
    <x v="2"/>
    <s v="Peanut Butter Cubes"/>
    <n v="8869"/>
    <n v="432"/>
  </r>
  <r>
    <x v="4"/>
    <x v="3"/>
    <s v="85% Dark Bars"/>
    <n v="8862"/>
    <n v="189"/>
  </r>
  <r>
    <x v="8"/>
    <x v="3"/>
    <s v="Eclairs"/>
    <n v="1463"/>
    <n v="39"/>
  </r>
  <r>
    <x v="7"/>
    <x v="5"/>
    <s v="Baker's Choco Chips"/>
    <n v="8841"/>
    <n v="303"/>
  </r>
  <r>
    <x v="2"/>
    <x v="0"/>
    <s v="Manuka Honey Choco"/>
    <n v="1085"/>
    <n v="273"/>
  </r>
  <r>
    <x v="1"/>
    <x v="0"/>
    <s v="Smooth Sliky Salty"/>
    <n v="182"/>
    <n v="48"/>
  </r>
  <r>
    <x v="1"/>
    <x v="0"/>
    <s v="White Choc"/>
    <n v="8813"/>
    <n v="21"/>
  </r>
  <r>
    <x v="2"/>
    <x v="3"/>
    <s v="Orange Choco"/>
    <n v="8463"/>
    <n v="492"/>
  </r>
  <r>
    <x v="5"/>
    <x v="1"/>
    <s v="Fruit &amp; Nut Bars"/>
    <n v="2317"/>
    <n v="261"/>
  </r>
  <r>
    <x v="3"/>
    <x v="5"/>
    <s v="Mint Chip Choco"/>
    <n v="938"/>
    <n v="6"/>
  </r>
  <r>
    <x v="4"/>
    <x v="1"/>
    <s v="After Nines"/>
    <n v="8435"/>
    <n v="42"/>
  </r>
  <r>
    <x v="4"/>
    <x v="3"/>
    <s v="Orange Choco"/>
    <n v="2205"/>
    <n v="138"/>
  </r>
  <r>
    <x v="6"/>
    <x v="1"/>
    <s v="Manuka Honey Choco"/>
    <n v="8211"/>
    <n v="75"/>
  </r>
  <r>
    <x v="1"/>
    <x v="2"/>
    <s v="Drinking Coco"/>
    <n v="2415"/>
    <n v="15"/>
  </r>
  <r>
    <x v="0"/>
    <x v="3"/>
    <s v="99% Dark &amp; Pure"/>
    <n v="4018"/>
    <n v="162"/>
  </r>
  <r>
    <x v="1"/>
    <x v="3"/>
    <s v="99% Dark &amp; Pure"/>
    <n v="861"/>
    <n v="195"/>
  </r>
  <r>
    <x v="2"/>
    <x v="3"/>
    <s v="Fruit &amp; Nut Bars"/>
    <n v="8155"/>
    <n v="90"/>
  </r>
  <r>
    <x v="4"/>
    <x v="3"/>
    <s v="Peanut Butter Cubes"/>
    <n v="2226"/>
    <n v="48"/>
  </r>
  <r>
    <x v="3"/>
    <x v="3"/>
    <s v="Baker's Choco Chips"/>
    <n v="8008"/>
    <n v="456"/>
  </r>
  <r>
    <x v="8"/>
    <x v="3"/>
    <s v="Peanut Butter Cubes"/>
    <n v="7847"/>
    <n v="174"/>
  </r>
  <r>
    <x v="1"/>
    <x v="3"/>
    <s v="Manuka Honey Choco"/>
    <n v="2891"/>
    <n v="102"/>
  </r>
  <r>
    <x v="7"/>
    <x v="1"/>
    <s v="Fruit &amp; Nut Bars"/>
    <n v="3773"/>
    <n v="165"/>
  </r>
  <r>
    <x v="8"/>
    <x v="1"/>
    <s v="Caramel Stuffed Bars"/>
    <n v="854"/>
    <n v="309"/>
  </r>
  <r>
    <x v="2"/>
    <x v="2"/>
    <s v="Raspberry Choco"/>
    <n v="7833"/>
    <n v="243"/>
  </r>
  <r>
    <x v="2"/>
    <x v="2"/>
    <s v="Baker's Choco Chips"/>
    <n v="98"/>
    <n v="159"/>
  </r>
  <r>
    <x v="6"/>
    <x v="4"/>
    <s v="Organic Choco Syrup"/>
    <n v="7812"/>
    <n v="81"/>
  </r>
  <r>
    <x v="7"/>
    <x v="3"/>
    <s v="Choco Coated Almonds"/>
    <n v="7777"/>
    <n v="504"/>
  </r>
  <r>
    <x v="6"/>
    <x v="5"/>
    <s v="Milk Bars"/>
    <n v="56"/>
    <n v="51"/>
  </r>
  <r>
    <x v="7"/>
    <x v="1"/>
    <s v="White Choc"/>
    <n v="3339"/>
    <n v="39"/>
  </r>
  <r>
    <x v="5"/>
    <x v="2"/>
    <s v="Drinking Coco"/>
    <n v="3808"/>
    <n v="279"/>
  </r>
  <r>
    <x v="5"/>
    <x v="5"/>
    <s v="Milk Bars"/>
    <n v="63"/>
    <n v="123"/>
  </r>
  <r>
    <x v="4"/>
    <x v="3"/>
    <s v="Eclairs"/>
    <n v="7777"/>
    <n v="39"/>
  </r>
  <r>
    <x v="3"/>
    <x v="0"/>
    <s v="Smooth Sliky Salty"/>
    <n v="7693"/>
    <n v="87"/>
  </r>
  <r>
    <x v="7"/>
    <x v="1"/>
    <s v="Caramel Stuffed Bars"/>
    <n v="973"/>
    <n v="162"/>
  </r>
  <r>
    <x v="5"/>
    <x v="2"/>
    <s v="Spicy Special Slims"/>
    <n v="567"/>
    <n v="228"/>
  </r>
  <r>
    <x v="5"/>
    <x v="1"/>
    <s v="Manuka Honey Choco"/>
    <n v="2471"/>
    <n v="342"/>
  </r>
  <r>
    <x v="0"/>
    <x v="0"/>
    <s v="99% Dark &amp; Pure"/>
    <n v="7693"/>
    <n v="21"/>
  </r>
  <r>
    <x v="6"/>
    <x v="4"/>
    <s v="Spicy Special Slims"/>
    <n v="7651"/>
    <n v="213"/>
  </r>
  <r>
    <x v="7"/>
    <x v="3"/>
    <s v="Baker's Choco Chips"/>
    <n v="3108"/>
    <n v="54"/>
  </r>
  <r>
    <x v="3"/>
    <x v="5"/>
    <s v="White Choc"/>
    <n v="469"/>
    <n v="75"/>
  </r>
  <r>
    <x v="2"/>
    <x v="0"/>
    <s v="Fruit &amp; Nut Bars"/>
    <n v="2737"/>
    <n v="93"/>
  </r>
  <r>
    <x v="6"/>
    <x v="3"/>
    <s v="99% Dark &amp; Pure"/>
    <n v="7511"/>
    <n v="120"/>
  </r>
  <r>
    <x v="2"/>
    <x v="5"/>
    <s v="Eclairs"/>
    <n v="2408"/>
    <n v="9"/>
  </r>
  <r>
    <x v="7"/>
    <x v="1"/>
    <s v="99% Dark &amp; Pure"/>
    <n v="1281"/>
    <n v="18"/>
  </r>
  <r>
    <x v="1"/>
    <x v="5"/>
    <s v="White Choc"/>
    <n v="7483"/>
    <n v="45"/>
  </r>
  <r>
    <x v="7"/>
    <x v="3"/>
    <s v="Caramel Stuffed Bars"/>
    <n v="3689"/>
    <n v="312"/>
  </r>
  <r>
    <x v="4"/>
    <x v="1"/>
    <s v="99% Dark &amp; Pure"/>
    <n v="2870"/>
    <n v="300"/>
  </r>
  <r>
    <x v="6"/>
    <x v="1"/>
    <s v="Organic Choco Syrup"/>
    <n v="798"/>
    <n v="519"/>
  </r>
  <r>
    <x v="8"/>
    <x v="0"/>
    <s v="Spicy Special Slims"/>
    <n v="2933"/>
    <n v="9"/>
  </r>
  <r>
    <x v="1"/>
    <x v="2"/>
    <s v="Almond Choco"/>
    <n v="2744"/>
    <n v="9"/>
  </r>
  <r>
    <x v="8"/>
    <x v="2"/>
    <s v="Caramel Stuffed Bars"/>
    <n v="7455"/>
    <n v="216"/>
  </r>
  <r>
    <x v="4"/>
    <x v="3"/>
    <s v="White Choc"/>
    <n v="1568"/>
    <n v="96"/>
  </r>
  <r>
    <x v="3"/>
    <x v="5"/>
    <s v="Spicy Special Slims"/>
    <n v="7322"/>
    <n v="36"/>
  </r>
  <r>
    <x v="7"/>
    <x v="0"/>
    <s v="Caramel Stuffed Bars"/>
    <n v="7308"/>
    <n v="327"/>
  </r>
  <r>
    <x v="5"/>
    <x v="1"/>
    <s v="Organic Choco Syrup"/>
    <n v="1407"/>
    <n v="72"/>
  </r>
  <r>
    <x v="9"/>
    <x v="2"/>
    <s v="Manuka Honey Choco"/>
    <n v="2023"/>
    <n v="168"/>
  </r>
  <r>
    <x v="1"/>
    <x v="3"/>
    <s v="Raspberry Choco"/>
    <n v="7280"/>
    <n v="201"/>
  </r>
  <r>
    <x v="8"/>
    <x v="1"/>
    <s v="99% Dark &amp; Pure"/>
    <n v="1925"/>
    <n v="192"/>
  </r>
  <r>
    <x v="2"/>
    <x v="0"/>
    <s v="Orange Choco"/>
    <n v="7273"/>
    <n v="96"/>
  </r>
  <r>
    <x v="7"/>
    <x v="3"/>
    <s v="50% Dark Bites"/>
    <n v="7259"/>
    <n v="276"/>
  </r>
  <r>
    <x v="5"/>
    <x v="3"/>
    <s v="White Choc"/>
    <n v="1428"/>
    <n v="93"/>
  </r>
  <r>
    <x v="3"/>
    <x v="3"/>
    <s v="Almond Choco"/>
    <n v="525"/>
    <n v="48"/>
  </r>
  <r>
    <x v="3"/>
    <x v="0"/>
    <s v="Drinking Coco"/>
    <n v="1505"/>
    <n v="102"/>
  </r>
  <r>
    <x v="1"/>
    <x v="5"/>
    <s v="Milk Bars"/>
    <n v="7189"/>
    <n v="54"/>
  </r>
  <r>
    <x v="9"/>
    <x v="4"/>
    <s v="70% Dark Bites"/>
    <n v="7021"/>
    <n v="183"/>
  </r>
  <r>
    <x v="0"/>
    <x v="5"/>
    <s v="White Choc"/>
    <n v="2541"/>
    <n v="90"/>
  </r>
  <r>
    <x v="8"/>
    <x v="0"/>
    <s v="70% Dark Bites"/>
    <n v="1526"/>
    <n v="240"/>
  </r>
  <r>
    <x v="1"/>
    <x v="3"/>
    <s v="Organic Choco Syrup"/>
    <n v="6986"/>
    <n v="21"/>
  </r>
  <r>
    <x v="8"/>
    <x v="2"/>
    <s v="Organic Choco Syrup"/>
    <n v="847"/>
    <n v="129"/>
  </r>
  <r>
    <x v="1"/>
    <x v="4"/>
    <s v="After Nines"/>
    <n v="6909"/>
    <n v="81"/>
  </r>
  <r>
    <x v="3"/>
    <x v="5"/>
    <s v="Peanut Butter Cubes"/>
    <n v="959"/>
    <n v="135"/>
  </r>
  <r>
    <x v="4"/>
    <x v="2"/>
    <s v="85% Dark Bars"/>
    <n v="2793"/>
    <n v="114"/>
  </r>
  <r>
    <x v="5"/>
    <x v="5"/>
    <s v="Almond Choco"/>
    <n v="6860"/>
    <n v="126"/>
  </r>
  <r>
    <x v="0"/>
    <x v="2"/>
    <s v="After Nines"/>
    <n v="6853"/>
    <n v="372"/>
  </r>
  <r>
    <x v="2"/>
    <x v="3"/>
    <s v="Spicy Special Slims"/>
    <n v="6832"/>
    <n v="27"/>
  </r>
  <r>
    <x v="3"/>
    <x v="0"/>
    <s v="Baker's Choco Chips"/>
    <n v="6818"/>
    <n v="6"/>
  </r>
  <r>
    <x v="9"/>
    <x v="5"/>
    <s v="After Nines"/>
    <n v="168"/>
    <n v="84"/>
  </r>
  <r>
    <x v="4"/>
    <x v="2"/>
    <s v="70% Dark Bites"/>
    <n v="6755"/>
    <n v="252"/>
  </r>
  <r>
    <x v="1"/>
    <x v="1"/>
    <s v="Eclairs"/>
    <n v="3339"/>
    <n v="348"/>
  </r>
  <r>
    <x v="0"/>
    <x v="3"/>
    <s v="Baker's Choco Chips"/>
    <n v="6748"/>
    <n v="48"/>
  </r>
  <r>
    <x v="1"/>
    <x v="0"/>
    <s v="After Nines"/>
    <n v="518"/>
    <n v="75"/>
  </r>
  <r>
    <x v="3"/>
    <x v="3"/>
    <s v="Choco Coated Almonds"/>
    <n v="6734"/>
    <n v="123"/>
  </r>
  <r>
    <x v="9"/>
    <x v="2"/>
    <s v="Choco Coated Almonds"/>
    <n v="6706"/>
    <n v="459"/>
  </r>
  <r>
    <x v="9"/>
    <x v="5"/>
    <s v="Choco Coated Almonds"/>
    <n v="3752"/>
    <n v="213"/>
  </r>
  <r>
    <x v="5"/>
    <x v="1"/>
    <s v="Choco Coated Almonds"/>
    <n v="6657"/>
    <n v="303"/>
  </r>
  <r>
    <x v="2"/>
    <x v="0"/>
    <s v="Almond Choco"/>
    <n v="259"/>
    <n v="207"/>
  </r>
  <r>
    <x v="9"/>
    <x v="0"/>
    <s v="70% Dark Bites"/>
    <n v="42"/>
    <n v="150"/>
  </r>
  <r>
    <x v="8"/>
    <x v="1"/>
    <s v="Baker's Choco Chips"/>
    <n v="98"/>
    <n v="204"/>
  </r>
  <r>
    <x v="4"/>
    <x v="2"/>
    <s v="Organic Choco Syrup"/>
    <n v="2478"/>
    <n v="21"/>
  </r>
  <r>
    <x v="7"/>
    <x v="2"/>
    <s v="Raspberry Choco"/>
    <n v="6657"/>
    <n v="276"/>
  </r>
  <r>
    <x v="4"/>
    <x v="0"/>
    <s v="50% Dark Bites"/>
    <n v="6608"/>
    <n v="225"/>
  </r>
  <r>
    <x v="9"/>
    <x v="5"/>
    <s v="Milk Bars"/>
    <n v="819"/>
    <n v="510"/>
  </r>
  <r>
    <x v="3"/>
    <x v="4"/>
    <s v="Manuka Honey Choco"/>
    <n v="3052"/>
    <n v="378"/>
  </r>
  <r>
    <x v="6"/>
    <x v="5"/>
    <s v="Caramel Stuffed Bars"/>
    <n v="6580"/>
    <n v="183"/>
  </r>
  <r>
    <x v="6"/>
    <x v="4"/>
    <s v="Mint Chip Choco"/>
    <n v="2016"/>
    <n v="117"/>
  </r>
  <r>
    <x v="4"/>
    <x v="0"/>
    <s v="70% Dark Bites"/>
    <n v="6454"/>
    <n v="54"/>
  </r>
  <r>
    <x v="9"/>
    <x v="2"/>
    <s v="Peanut Butter Cubes"/>
    <n v="357"/>
    <n v="126"/>
  </r>
  <r>
    <x v="2"/>
    <x v="4"/>
    <s v="White Choc"/>
    <n v="3192"/>
    <n v="72"/>
  </r>
  <r>
    <x v="9"/>
    <x v="5"/>
    <s v="Spicy Special Slims"/>
    <n v="6433"/>
    <n v="78"/>
  </r>
  <r>
    <x v="0"/>
    <x v="4"/>
    <s v="Manuka Honey Choco"/>
    <n v="0"/>
    <n v="135"/>
  </r>
  <r>
    <x v="8"/>
    <x v="0"/>
    <s v="85% Dark Bars"/>
    <n v="6398"/>
    <n v="102"/>
  </r>
  <r>
    <x v="3"/>
    <x v="0"/>
    <s v="Caramel Stuffed Bars"/>
    <n v="3556"/>
    <n v="459"/>
  </r>
  <r>
    <x v="4"/>
    <x v="0"/>
    <s v="Peanut Butter Cubes"/>
    <n v="6391"/>
    <n v="48"/>
  </r>
  <r>
    <x v="3"/>
    <x v="3"/>
    <s v="70% Dark Bites"/>
    <n v="3402"/>
    <n v="366"/>
  </r>
  <r>
    <x v="0"/>
    <x v="4"/>
    <s v="Organic Choco Syrup"/>
    <n v="6370"/>
    <n v="30"/>
  </r>
  <r>
    <x v="1"/>
    <x v="1"/>
    <s v="Fruit &amp; Nut Bars"/>
    <n v="6314"/>
    <n v="15"/>
  </r>
  <r>
    <x v="7"/>
    <x v="3"/>
    <s v="White Choc"/>
    <n v="6300"/>
    <n v="42"/>
  </r>
  <r>
    <x v="0"/>
    <x v="2"/>
    <s v="70% Dark Bites"/>
    <n v="2275"/>
    <n v="447"/>
  </r>
  <r>
    <x v="9"/>
    <x v="0"/>
    <s v="Baker's Choco Chips"/>
    <n v="6279"/>
    <n v="45"/>
  </r>
  <r>
    <x v="4"/>
    <x v="2"/>
    <s v="Mint Chip Choco"/>
    <n v="2135"/>
    <n v="27"/>
  </r>
  <r>
    <x v="0"/>
    <x v="3"/>
    <s v="Fruit &amp; Nut Bars"/>
    <n v="2779"/>
    <n v="75"/>
  </r>
  <r>
    <x v="1"/>
    <x v="3"/>
    <s v="After Nines"/>
    <n v="6279"/>
    <n v="237"/>
  </r>
  <r>
    <x v="4"/>
    <x v="1"/>
    <s v="Drinking Coco"/>
    <n v="2646"/>
    <n v="177"/>
  </r>
  <r>
    <x v="0"/>
    <x v="3"/>
    <s v="Peanut Butter Cubes"/>
    <n v="3794"/>
    <n v="159"/>
  </r>
  <r>
    <x v="7"/>
    <x v="2"/>
    <s v="Peanut Butter Cubes"/>
    <n v="819"/>
    <n v="306"/>
  </r>
  <r>
    <x v="7"/>
    <x v="3"/>
    <s v="Orange Choco"/>
    <n v="2583"/>
    <n v="18"/>
  </r>
  <r>
    <x v="1"/>
    <x v="1"/>
    <s v="Milk Bars"/>
    <n v="6146"/>
    <n v="63"/>
  </r>
  <r>
    <x v="1"/>
    <x v="3"/>
    <s v="Peanut Butter Cubes"/>
    <n v="1652"/>
    <n v="93"/>
  </r>
  <r>
    <x v="0"/>
    <x v="0"/>
    <s v="Organic Choco Syrup"/>
    <n v="6132"/>
    <n v="93"/>
  </r>
  <r>
    <x v="9"/>
    <x v="3"/>
    <s v="Mint Chip Choco"/>
    <n v="2009"/>
    <n v="219"/>
  </r>
  <r>
    <x v="6"/>
    <x v="4"/>
    <s v="After Nines"/>
    <n v="1568"/>
    <n v="141"/>
  </r>
  <r>
    <x v="8"/>
    <x v="0"/>
    <s v="Orange Choco"/>
    <n v="3388"/>
    <n v="123"/>
  </r>
  <r>
    <x v="0"/>
    <x v="5"/>
    <s v="85% Dark Bars"/>
    <n v="623"/>
    <n v="51"/>
  </r>
  <r>
    <x v="0"/>
    <x v="5"/>
    <s v="Almond Choco"/>
    <n v="6125"/>
    <n v="102"/>
  </r>
  <r>
    <x v="9"/>
    <x v="4"/>
    <s v="Baker's Choco Chips"/>
    <n v="1561"/>
    <n v="27"/>
  </r>
  <r>
    <x v="3"/>
    <x v="1"/>
    <s v="Choco Coated Almonds"/>
    <n v="6118"/>
    <n v="9"/>
  </r>
  <r>
    <x v="3"/>
    <x v="5"/>
    <s v="Milk Bars"/>
    <n v="2317"/>
    <n v="123"/>
  </r>
  <r>
    <x v="5"/>
    <x v="0"/>
    <s v="Caramel Stuffed Bars"/>
    <n v="3059"/>
    <n v="27"/>
  </r>
  <r>
    <x v="8"/>
    <x v="0"/>
    <s v="Baker's Choco Chips"/>
    <n v="2324"/>
    <n v="177"/>
  </r>
  <r>
    <x v="8"/>
    <x v="1"/>
    <s v="70% Dark Bites"/>
    <n v="6118"/>
    <n v="174"/>
  </r>
  <r>
    <x v="1"/>
    <x v="1"/>
    <s v="Drinking Coco"/>
    <n v="6111"/>
    <n v="3"/>
  </r>
  <r>
    <x v="3"/>
    <x v="4"/>
    <s v="Eclairs"/>
    <n v="6048"/>
    <n v="27"/>
  </r>
  <r>
    <x v="6"/>
    <x v="4"/>
    <s v="Caramel Stuffed Bars"/>
    <n v="6027"/>
    <n v="144"/>
  </r>
  <r>
    <x v="0"/>
    <x v="5"/>
    <s v="Manuka Honey Choco"/>
    <n v="2541"/>
    <n v="45"/>
  </r>
  <r>
    <x v="3"/>
    <x v="2"/>
    <s v="Organic Choco Syrup"/>
    <n v="3864"/>
    <n v="177"/>
  </r>
  <r>
    <x v="8"/>
    <x v="5"/>
    <s v="After Nines"/>
    <n v="5915"/>
    <n v="3"/>
  </r>
  <r>
    <x v="2"/>
    <x v="4"/>
    <s v="Drinking Coco"/>
    <n v="2639"/>
    <n v="204"/>
  </r>
  <r>
    <x v="9"/>
    <x v="0"/>
    <s v="After Nines"/>
    <n v="1890"/>
    <n v="195"/>
  </r>
  <r>
    <x v="4"/>
    <x v="3"/>
    <s v="50% Dark Bites"/>
    <n v="1932"/>
    <n v="369"/>
  </r>
  <r>
    <x v="0"/>
    <x v="4"/>
    <s v="After Nines"/>
    <n v="5817"/>
    <n v="12"/>
  </r>
  <r>
    <x v="3"/>
    <x v="0"/>
    <s v="70% Dark Bites"/>
    <n v="560"/>
    <n v="81"/>
  </r>
  <r>
    <x v="2"/>
    <x v="0"/>
    <s v="Baker's Choco Chips"/>
    <n v="2856"/>
    <n v="246"/>
  </r>
  <r>
    <x v="2"/>
    <x v="3"/>
    <s v="Eclairs"/>
    <n v="707"/>
    <n v="174"/>
  </r>
  <r>
    <x v="9"/>
    <x v="2"/>
    <s v="70% Dark Bites"/>
    <n v="3598"/>
    <n v="81"/>
  </r>
  <r>
    <x v="0"/>
    <x v="4"/>
    <s v="Raspberry Choco"/>
    <n v="5775"/>
    <n v="42"/>
  </r>
  <r>
    <x v="4"/>
    <x v="5"/>
    <s v="Caramel Stuffed Bars"/>
    <n v="5677"/>
    <n v="258"/>
  </r>
  <r>
    <x v="0"/>
    <x v="5"/>
    <s v="Milk Bars"/>
    <n v="5670"/>
    <n v="297"/>
  </r>
  <r>
    <x v="8"/>
    <x v="3"/>
    <s v="Mint Chip Choco"/>
    <n v="1274"/>
    <n v="225"/>
  </r>
  <r>
    <x v="1"/>
    <x v="1"/>
    <s v="70% Dark Bites"/>
    <n v="1526"/>
    <n v="105"/>
  </r>
  <r>
    <x v="0"/>
    <x v="4"/>
    <s v="Caramel Stuffed Bars"/>
    <n v="3101"/>
    <n v="225"/>
  </r>
  <r>
    <x v="6"/>
    <x v="0"/>
    <s v="50% Dark Bites"/>
    <n v="1057"/>
    <n v="54"/>
  </r>
  <r>
    <x v="5"/>
    <x v="5"/>
    <s v="50% Dark Bites"/>
    <n v="5586"/>
    <n v="525"/>
  </r>
  <r>
    <x v="1"/>
    <x v="4"/>
    <s v="85% Dark Bars"/>
    <n v="4018"/>
    <n v="171"/>
  </r>
  <r>
    <x v="2"/>
    <x v="3"/>
    <s v="Mint Chip Choco"/>
    <n v="938"/>
    <n v="189"/>
  </r>
  <r>
    <x v="4"/>
    <x v="5"/>
    <s v="Drinking Coco"/>
    <n v="1778"/>
    <n v="270"/>
  </r>
  <r>
    <x v="3"/>
    <x v="4"/>
    <s v="70% Dark Bites"/>
    <n v="1638"/>
    <n v="63"/>
  </r>
  <r>
    <x v="8"/>
    <x v="5"/>
    <s v="White Choc"/>
    <n v="154"/>
    <n v="21"/>
  </r>
  <r>
    <x v="4"/>
    <x v="1"/>
    <s v="Manuka Honey Choco"/>
    <n v="5551"/>
    <n v="252"/>
  </r>
  <r>
    <x v="1"/>
    <x v="5"/>
    <s v="99% Dark &amp; Pure"/>
    <n v="5474"/>
    <n v="168"/>
  </r>
  <r>
    <x v="0"/>
    <x v="1"/>
    <s v="White Choc"/>
    <n v="5439"/>
    <n v="30"/>
  </r>
  <r>
    <x v="2"/>
    <x v="4"/>
    <s v="85% Dark Bars"/>
    <n v="3920"/>
    <n v="306"/>
  </r>
  <r>
    <x v="5"/>
    <x v="3"/>
    <s v="99% Dark &amp; Pure"/>
    <n v="5355"/>
    <n v="204"/>
  </r>
  <r>
    <x v="6"/>
    <x v="5"/>
    <s v="Almond Choco"/>
    <n v="3549"/>
    <n v="3"/>
  </r>
  <r>
    <x v="4"/>
    <x v="4"/>
    <s v="Organic Choco Syrup"/>
    <n v="966"/>
    <n v="198"/>
  </r>
  <r>
    <x v="1"/>
    <x v="4"/>
    <s v="Drinking Coco"/>
    <n v="385"/>
    <n v="249"/>
  </r>
  <r>
    <x v="3"/>
    <x v="3"/>
    <s v="Mint Chip Choco"/>
    <n v="2219"/>
    <n v="75"/>
  </r>
  <r>
    <x v="2"/>
    <x v="1"/>
    <s v="Choco Coated Almonds"/>
    <n v="2954"/>
    <n v="189"/>
  </r>
  <r>
    <x v="4"/>
    <x v="1"/>
    <s v="Choco Coated Almonds"/>
    <n v="280"/>
    <n v="87"/>
  </r>
  <r>
    <x v="4"/>
    <x v="0"/>
    <s v="Baker's Choco Chips"/>
    <n v="5306"/>
    <n v="0"/>
  </r>
  <r>
    <x v="1"/>
    <x v="4"/>
    <s v="Baker's Choco Chips"/>
    <n v="5236"/>
    <n v="51"/>
  </r>
  <r>
    <x v="4"/>
    <x v="2"/>
    <s v="Caramel Stuffed Bars"/>
    <n v="5194"/>
    <n v="288"/>
  </r>
  <r>
    <x v="7"/>
    <x v="2"/>
    <s v="Fruit &amp; Nut Bars"/>
    <n v="2023"/>
    <n v="78"/>
  </r>
  <r>
    <x v="1"/>
    <x v="5"/>
    <s v="Choco Coated Almonds"/>
    <n v="5075"/>
    <n v="21"/>
  </r>
  <r>
    <x v="2"/>
    <x v="0"/>
    <s v="Caramel Stuffed Bars"/>
    <n v="2919"/>
    <n v="45"/>
  </r>
  <r>
    <x v="0"/>
    <x v="3"/>
    <s v="Eclairs"/>
    <n v="5019"/>
    <n v="156"/>
  </r>
  <r>
    <x v="5"/>
    <x v="2"/>
    <s v="Raspberry Choco"/>
    <n v="2562"/>
    <n v="6"/>
  </r>
  <r>
    <x v="9"/>
    <x v="1"/>
    <s v="Fruit &amp; Nut Bars"/>
    <n v="5019"/>
    <n v="150"/>
  </r>
  <r>
    <x v="9"/>
    <x v="2"/>
    <s v="After Nines"/>
    <n v="5012"/>
    <n v="210"/>
  </r>
  <r>
    <x v="9"/>
    <x v="3"/>
    <s v="Smooth Sliky Salty"/>
    <n v="3507"/>
    <n v="288"/>
  </r>
  <r>
    <x v="1"/>
    <x v="0"/>
    <s v="50% Dark Bites"/>
    <n v="4991"/>
    <n v="12"/>
  </r>
  <r>
    <x v="0"/>
    <x v="5"/>
    <s v="Baker's Choco Chips"/>
    <n v="609"/>
    <n v="87"/>
  </r>
  <r>
    <x v="5"/>
    <x v="3"/>
    <s v="Baker's Choco Chips"/>
    <n v="4991"/>
    <n v="9"/>
  </r>
  <r>
    <x v="3"/>
    <x v="1"/>
    <s v="Eclairs"/>
    <n v="4970"/>
    <n v="156"/>
  </r>
  <r>
    <x v="0"/>
    <x v="1"/>
    <s v="Organic Choco Syrup"/>
    <n v="3164"/>
    <n v="306"/>
  </r>
  <r>
    <x v="3"/>
    <x v="2"/>
    <s v="Almond Choco"/>
    <n v="1302"/>
    <n v="402"/>
  </r>
  <r>
    <x v="7"/>
    <x v="4"/>
    <s v="Baker's Choco Chips"/>
    <n v="4956"/>
    <n v="171"/>
  </r>
  <r>
    <x v="3"/>
    <x v="0"/>
    <s v="Fruit &amp; Nut Bars"/>
    <n v="4949"/>
    <n v="189"/>
  </r>
  <r>
    <x v="5"/>
    <x v="2"/>
    <s v="50% Dark Bites"/>
    <n v="3472"/>
    <n v="96"/>
  </r>
  <r>
    <x v="8"/>
    <x v="3"/>
    <s v="Fruit &amp; Nut Bars"/>
    <n v="4935"/>
    <n v="126"/>
  </r>
  <r>
    <x v="2"/>
    <x v="5"/>
    <s v="Baker's Choco Chips"/>
    <n v="2436"/>
    <n v="99"/>
  </r>
  <r>
    <x v="5"/>
    <x v="4"/>
    <s v="Spicy Special Slims"/>
    <n v="4858"/>
    <n v="279"/>
  </r>
  <r>
    <x v="5"/>
    <x v="0"/>
    <s v="Spicy Special Slims"/>
    <n v="245"/>
    <n v="288"/>
  </r>
  <r>
    <x v="9"/>
    <x v="2"/>
    <s v="Orange Choco"/>
    <n v="2702"/>
    <n v="363"/>
  </r>
  <r>
    <x v="5"/>
    <x v="3"/>
    <s v="Eclairs"/>
    <n v="700"/>
    <n v="87"/>
  </r>
  <r>
    <x v="3"/>
    <x v="3"/>
    <s v="Eclairs"/>
    <n v="3759"/>
    <n v="150"/>
  </r>
  <r>
    <x v="6"/>
    <x v="2"/>
    <s v="Eclairs"/>
    <n v="1589"/>
    <n v="303"/>
  </r>
  <r>
    <x v="6"/>
    <x v="4"/>
    <s v="Raspberry Choco"/>
    <n v="4802"/>
    <n v="36"/>
  </r>
  <r>
    <x v="5"/>
    <x v="1"/>
    <s v="Milk Bars"/>
    <n v="945"/>
    <n v="75"/>
  </r>
  <r>
    <x v="0"/>
    <x v="5"/>
    <s v="Smooth Sliky Salty"/>
    <n v="1988"/>
    <n v="39"/>
  </r>
  <r>
    <x v="3"/>
    <x v="2"/>
    <s v="70% Dark Bites"/>
    <n v="4781"/>
    <n v="123"/>
  </r>
  <r>
    <x v="0"/>
    <x v="1"/>
    <s v="Almond Choco"/>
    <n v="217"/>
    <n v="36"/>
  </r>
  <r>
    <x v="8"/>
    <x v="2"/>
    <s v="Milk Bars"/>
    <n v="4760"/>
    <n v="69"/>
  </r>
  <r>
    <x v="9"/>
    <x v="2"/>
    <s v="Organic Choco Syrup"/>
    <n v="4753"/>
    <n v="300"/>
  </r>
  <r>
    <x v="6"/>
    <x v="1"/>
    <s v="Eclairs"/>
    <n v="189"/>
    <n v="48"/>
  </r>
  <r>
    <x v="1"/>
    <x v="2"/>
    <s v="After Nines"/>
    <n v="490"/>
    <n v="84"/>
  </r>
  <r>
    <x v="9"/>
    <x v="0"/>
    <s v="Spicy Special Slims"/>
    <n v="434"/>
    <n v="87"/>
  </r>
  <r>
    <x v="1"/>
    <x v="2"/>
    <s v="Smooth Sliky Salty"/>
    <n v="4753"/>
    <n v="246"/>
  </r>
  <r>
    <x v="7"/>
    <x v="4"/>
    <s v="Caramel Stuffed Bars"/>
    <n v="1652"/>
    <n v="102"/>
  </r>
  <r>
    <x v="0"/>
    <x v="2"/>
    <s v="Mint Chip Choco"/>
    <n v="4725"/>
    <n v="174"/>
  </r>
  <r>
    <x v="7"/>
    <x v="3"/>
    <s v="Fruit &amp; Nut Bars"/>
    <n v="2212"/>
    <n v="117"/>
  </r>
  <r>
    <x v="8"/>
    <x v="2"/>
    <s v="99% Dark &amp; Pure"/>
    <n v="609"/>
    <n v="99"/>
  </r>
  <r>
    <x v="0"/>
    <x v="2"/>
    <s v="85% Dark Bars"/>
    <n v="1638"/>
    <n v="48"/>
  </r>
  <r>
    <x v="4"/>
    <x v="3"/>
    <s v="Raspberry Choco"/>
    <n v="3829"/>
    <n v="24"/>
  </r>
  <r>
    <x v="5"/>
    <x v="0"/>
    <s v="Fruit &amp; Nut Bars"/>
    <n v="4683"/>
    <n v="30"/>
  </r>
  <r>
    <x v="3"/>
    <x v="2"/>
    <s v="Orange Choco"/>
    <n v="1071"/>
    <n v="270"/>
  </r>
  <r>
    <x v="4"/>
    <x v="2"/>
    <s v="50% Dark Bites"/>
    <n v="4606"/>
    <n v="63"/>
  </r>
  <r>
    <x v="6"/>
    <x v="0"/>
    <s v="Raspberry Choco"/>
    <n v="2863"/>
    <n v="42"/>
  </r>
  <r>
    <x v="0"/>
    <x v="2"/>
    <s v="Manuka Honey Choco"/>
    <n v="1617"/>
    <n v="126"/>
  </r>
  <r>
    <x v="7"/>
    <x v="0"/>
    <s v="Manuka Honey Choco"/>
    <n v="4592"/>
    <n v="324"/>
  </r>
  <r>
    <x v="4"/>
    <x v="2"/>
    <s v="99% Dark &amp; Pure"/>
    <n v="4585"/>
    <n v="240"/>
  </r>
  <r>
    <x v="7"/>
    <x v="3"/>
    <s v="Eclairs"/>
    <n v="2919"/>
    <n v="93"/>
  </r>
  <r>
    <x v="6"/>
    <x v="1"/>
    <s v="Smooth Sliky Salty"/>
    <n v="3094"/>
    <n v="246"/>
  </r>
  <r>
    <x v="3"/>
    <x v="4"/>
    <s v="85% Dark Bars"/>
    <n v="2989"/>
    <n v="3"/>
  </r>
  <r>
    <x v="9"/>
    <x v="5"/>
    <s v="Organic Choco Syrup"/>
    <n v="2268"/>
    <n v="63"/>
  </r>
  <r>
    <x v="4"/>
    <x v="0"/>
    <s v="Eclairs"/>
    <n v="4487"/>
    <n v="111"/>
  </r>
  <r>
    <x v="4"/>
    <x v="0"/>
    <s v="Mint Chip Choco"/>
    <n v="4487"/>
    <n v="333"/>
  </r>
  <r>
    <x v="1"/>
    <x v="2"/>
    <s v="Manuka Honey Choco"/>
    <n v="4480"/>
    <n v="357"/>
  </r>
  <r>
    <x v="4"/>
    <x v="4"/>
    <s v="Eclairs"/>
    <n v="4438"/>
    <n v="246"/>
  </r>
  <r>
    <x v="0"/>
    <x v="1"/>
    <s v="Milk Bars"/>
    <n v="4424"/>
    <n v="201"/>
  </r>
  <r>
    <x v="6"/>
    <x v="5"/>
    <s v="Fruit &amp; Nut Bars"/>
    <n v="4417"/>
    <n v="153"/>
  </r>
  <r>
    <x v="6"/>
    <x v="5"/>
    <s v="Smooth Sliky Salty"/>
    <n v="4326"/>
    <n v="348"/>
  </r>
  <r>
    <x v="3"/>
    <x v="1"/>
    <s v="Milk Bars"/>
    <n v="4319"/>
    <n v="30"/>
  </r>
  <r>
    <x v="3"/>
    <x v="1"/>
    <s v="Manuka Honey Choco"/>
    <n v="1400"/>
    <n v="135"/>
  </r>
  <r>
    <x v="5"/>
    <x v="3"/>
    <s v="After Nines"/>
    <n v="4053"/>
    <n v="24"/>
  </r>
  <r>
    <x v="4"/>
    <x v="1"/>
    <s v="Smooth Sliky Salty"/>
    <n v="2149"/>
    <n v="117"/>
  </r>
  <r>
    <x v="7"/>
    <x v="4"/>
    <s v="Manuka Honey Choco"/>
    <n v="3640"/>
    <n v="51"/>
  </r>
  <r>
    <x v="6"/>
    <x v="4"/>
    <s v="Fruit &amp; Nut Bars"/>
    <n v="630"/>
    <n v="36"/>
  </r>
  <r>
    <x v="2"/>
    <x v="2"/>
    <s v="Organic Choco Syrup"/>
    <n v="2429"/>
    <n v="144"/>
  </r>
  <r>
    <x v="2"/>
    <x v="1"/>
    <s v="White Choc"/>
    <n v="2142"/>
    <n v="114"/>
  </r>
  <r>
    <x v="2"/>
    <x v="0"/>
    <s v="White Choc"/>
    <n v="4305"/>
    <n v="156"/>
  </r>
  <r>
    <x v="3"/>
    <x v="3"/>
    <s v="Organic Choco Syrup"/>
    <n v="4242"/>
    <n v="207"/>
  </r>
  <r>
    <x v="7"/>
    <x v="0"/>
    <s v="Almond Choco"/>
    <n v="938"/>
    <n v="366"/>
  </r>
  <r>
    <x v="2"/>
    <x v="5"/>
    <s v="85% Dark Bars"/>
    <n v="4137"/>
    <n v="60"/>
  </r>
  <r>
    <x v="6"/>
    <x v="4"/>
    <s v="Peanut Butter Cubes"/>
    <n v="4018"/>
    <n v="126"/>
  </r>
  <r>
    <x v="8"/>
    <x v="0"/>
    <s v="Raspberry Choco"/>
    <n v="714"/>
    <n v="231"/>
  </r>
  <r>
    <x v="2"/>
    <x v="5"/>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0574CC-F298-4CF9-826B-1990055D6AD4}" name="PivotTable1" cacheId="0" applyNumberFormats="0" applyBorderFormats="0" applyFontFormats="0" applyPatternFormats="0" applyAlignmentFormats="0" applyWidthHeightFormats="1" dataCaption="Values" updatedVersion="7" minRefreshableVersion="3" rowGrandTotals="0" itemPrintTitles="1" createdVersion="7" indent="0" outline="1" outlineData="1" multipleFieldFilters="0">
  <location ref="B5:E11" firstHeaderRow="0" firstDataRow="1" firstDataCol="1"/>
  <pivotFields count="5">
    <pivotField showAll="0">
      <items count="11">
        <item x="6"/>
        <item x="9"/>
        <item x="8"/>
        <item x="4"/>
        <item x="3"/>
        <item x="1"/>
        <item x="7"/>
        <item x="2"/>
        <item x="5"/>
        <item x="0"/>
        <item t="default"/>
      </items>
    </pivotField>
    <pivotField axis="axisRow" showAll="0" sortType="descending">
      <items count="7">
        <item x="5"/>
        <item x="1"/>
        <item x="3"/>
        <item x="0"/>
        <item x="4"/>
        <item x="2"/>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6"/>
    <dataField name=" " fld="3" baseField="0" baseItem="0"/>
    <dataField name="Sum of Units" fld="4" baseField="0" baseItem="0" numFmtId="3"/>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89A959-45B6-48FC-B80C-A95851C03C73}" name="PivotTable2" cacheId="1" applyNumberFormats="0" applyBorderFormats="0" applyFontFormats="0" applyPatternFormats="0" applyAlignmentFormats="0" applyWidthHeightFormats="1" dataCaption="Values" updatedVersion="7" minRefreshableVersion="3" visualTotals="0" useAutoFormatting="1" itemPrintTitles="1" createdVersion="7" indent="0" outline="1" outlineData="1">
  <location ref="B5:E28" firstHeaderRow="0" firstDataRow="1" firstDataCol="1"/>
  <pivotFields count="4">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Sum of Amount" fld="1" baseField="0" baseItem="0"/>
    <dataField name="Sum of Units" fld="2" baseField="0" baseItem="0"/>
    <dataField fld="3"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9C6D94-BBA6-4F26-A05B-1A37B0C4AF8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6:C19" firstHeaderRow="1" firstDataRow="1" firstDataCol="1"/>
  <pivotFields count="5">
    <pivotField axis="axisRow" showAll="0" measureFilter="1">
      <items count="11">
        <item x="6"/>
        <item x="9"/>
        <item x="8"/>
        <item x="4"/>
        <item x="3"/>
        <item x="1"/>
        <item x="7"/>
        <item x="2"/>
        <item x="5"/>
        <item x="0"/>
        <item t="default"/>
      </items>
    </pivotField>
    <pivotField axis="axisRow" showAll="0">
      <items count="7">
        <item x="5"/>
        <item x="1"/>
        <item x="3"/>
        <item x="0"/>
        <item x="4"/>
        <item x="2"/>
        <item t="default"/>
      </items>
    </pivotField>
    <pivotField showAll="0"/>
    <pivotField dataField="1" numFmtId="6"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2DD56C-5F3A-49A8-BE6F-25F67FC18F51}"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6:F19" firstHeaderRow="1" firstDataRow="1" firstDataCol="1"/>
  <pivotFields count="5">
    <pivotField axis="axisRow" showAll="0" measureFilter="1">
      <items count="11">
        <item x="6"/>
        <item x="9"/>
        <item x="8"/>
        <item x="4"/>
        <item x="3"/>
        <item x="1"/>
        <item x="7"/>
        <item x="2"/>
        <item x="5"/>
        <item x="0"/>
        <item t="default"/>
      </items>
    </pivotField>
    <pivotField axis="axisRow" showAll="0">
      <items count="7">
        <item x="5"/>
        <item x="1"/>
        <item x="3"/>
        <item x="0"/>
        <item x="4"/>
        <item x="2"/>
        <item t="default"/>
      </items>
    </pivotField>
    <pivotField showAll="0"/>
    <pivotField dataField="1" numFmtId="6"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6E4ACF-A773-4D4B-9857-892948766FB6}"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C28" firstHeaderRow="1" firstDataRow="1" firstDataCol="1"/>
  <pivotFields count="2">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47D6DC1D-53B4-4A3A-8317-84DB13D07E21}" sourceName="Sales Person">
  <pivotTables>
    <pivotTable tabId="5" name="PivotTable1"/>
  </pivotTables>
  <data>
    <tabular pivotCacheId="1559919184">
      <items count="10">
        <i x="6" s="1"/>
        <i x="9" s="1"/>
        <i x="8" s="1"/>
        <i x="4" s="1"/>
        <i x="3" s="1"/>
        <i x="1" s="1"/>
        <i x="7" s="1"/>
        <i x="2"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C57926BD-13D1-4FD7-93F6-C3EC2F1F648E}" sourceName="[Data].[Geography]">
  <pivotTables>
    <pivotTable tabId="9" name="PivotTable5"/>
  </pivotTables>
  <data>
    <olap pivotCacheId="82217374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5E63B113-4D6C-47BE-8E90-38A3FD02393A}" cache="Slicer_Sales_Person" caption="Sales Person" columnCount="2"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27E1F88D-1E7D-4F86-8CB1-ADE7A766155C}" cache="Slicer_Geography"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Q10:R32" totalsRowShown="0">
  <tableColumns count="2">
    <tableColumn id="1" xr3:uid="{1B8963D1-E60F-4400-A175-651A513B826F}" name="Product"/>
    <tableColumn id="2" xr3:uid="{1798A7DA-FB9F-46D3-AA0A-B6BCA4A81AC3}" name="Cost per unit"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77552A-82E4-4A0E-A4C9-D64A961E2C7F}" name="Data" displayName="Data" ref="C10:J310" totalsRowShown="0" headerRowDxfId="11">
  <sortState xmlns:xlrd2="http://schemas.microsoft.com/office/spreadsheetml/2017/richdata2" ref="C12:G307">
    <sortCondition descending="1" ref="F10:F310"/>
  </sortState>
  <tableColumns count="8">
    <tableColumn id="1" xr3:uid="{E92430CF-66A2-487F-85CB-14E930D32BD1}" name="Sales Person"/>
    <tableColumn id="2" xr3:uid="{5D520F4D-58CA-4A5C-980B-212AEA07FD5A}" name="Geography"/>
    <tableColumn id="3" xr3:uid="{5EB30CB3-09F9-4305-A825-1D2E77DCB84B}" name="Product"/>
    <tableColumn id="4" xr3:uid="{CE338C0F-897D-4385-8382-C4526604A39F}" name="Amount" dataDxfId="10"/>
    <tableColumn id="5" xr3:uid="{8F2C1176-74D4-4D52-80FE-009A3C6A1031}" name="Units" dataDxfId="9"/>
    <tableColumn id="6" xr3:uid="{FE965E0E-CC6D-4542-AD86-95599E90C632}" name="Cost Per Unit" dataDxfId="8">
      <calculatedColumnFormula array="1">_xlfn.XLOOKUP(Data[[#This Row],[Product]],products[[#All],[Product]],products[[#All],[Cost per unit]])</calculatedColumnFormula>
    </tableColumn>
    <tableColumn id="7" xr3:uid="{C0000919-8294-44B3-8382-33A52FB75C5E}" name="Cost" dataDxfId="7">
      <calculatedColumnFormula>Data[[#This Row],[Cost Per Unit]]*Data[[#This Row],[Units]]</calculatedColumnFormula>
    </tableColumn>
    <tableColumn id="8" xr3:uid="{FB9BA21D-1A0E-4A65-8544-68910C988DB6}" name="Profi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53EFC6-1ACF-48D9-99CC-027EC9FA3B2F}" name="Data4" displayName="Data4" ref="R4:V304" totalsRowShown="0" headerRowDxfId="6">
  <sortState xmlns:xlrd2="http://schemas.microsoft.com/office/spreadsheetml/2017/richdata2" ref="R5:V300">
    <sortCondition descending="1" ref="U10:U310"/>
  </sortState>
  <tableColumns count="5">
    <tableColumn id="1" xr3:uid="{C209EA7A-18E2-45B9-92E6-8AC6CEACA043}" name="Sales Person"/>
    <tableColumn id="2" xr3:uid="{B0AAD2E4-381C-489E-AD3B-5ADDDEA6184A}" name="Geography"/>
    <tableColumn id="3" xr3:uid="{3030539E-9CF3-4238-9728-D3696E665B18}" name="Product"/>
    <tableColumn id="4" xr3:uid="{61B8F68D-F8B2-4E16-BE92-164009A01776}" name="Amount" dataDxfId="5"/>
    <tableColumn id="5" xr3:uid="{44BEE333-B2E6-4EF3-8854-73EA2025B696}" name="Unit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10:R657"/>
  <sheetViews>
    <sheetView showGridLines="0" zoomScale="70" zoomScaleNormal="70" workbookViewId="0">
      <selection activeCell="M10" sqref="M10"/>
    </sheetView>
  </sheetViews>
  <sheetFormatPr defaultRowHeight="14.5" x14ac:dyDescent="0.35"/>
  <cols>
    <col min="1" max="1" width="1.7265625" customWidth="1"/>
    <col min="2" max="2" width="3.7265625" customWidth="1"/>
    <col min="3" max="3" width="19.54296875" customWidth="1"/>
    <col min="4" max="4" width="14.7265625" customWidth="1"/>
    <col min="5" max="5" width="21.81640625" bestFit="1" customWidth="1"/>
    <col min="6" max="6" width="13.54296875" customWidth="1"/>
    <col min="7" max="7" width="11.7265625" customWidth="1"/>
    <col min="8" max="8" width="12.08984375" bestFit="1" customWidth="1"/>
    <col min="9" max="10" width="12.08984375" customWidth="1"/>
    <col min="12" max="12" width="3.81640625" customWidth="1"/>
    <col min="13" max="14" width="53.81640625" customWidth="1"/>
    <col min="17" max="17" width="21.81640625" bestFit="1" customWidth="1"/>
    <col min="18" max="18" width="14.453125" customWidth="1"/>
    <col min="23" max="23" width="21.81640625" customWidth="1"/>
  </cols>
  <sheetData>
    <row r="10" spans="3:18" x14ac:dyDescent="0.35">
      <c r="C10" s="4" t="s">
        <v>11</v>
      </c>
      <c r="D10" s="4" t="s">
        <v>12</v>
      </c>
      <c r="E10" s="4" t="s">
        <v>0</v>
      </c>
      <c r="F10" s="8" t="s">
        <v>1</v>
      </c>
      <c r="G10" s="8" t="s">
        <v>47</v>
      </c>
      <c r="H10" s="4" t="s">
        <v>108</v>
      </c>
      <c r="I10" s="4" t="s">
        <v>110</v>
      </c>
      <c r="J10" s="4" t="s">
        <v>116</v>
      </c>
      <c r="L10" s="7" t="s">
        <v>83</v>
      </c>
      <c r="M10" s="1"/>
      <c r="N10" s="80"/>
      <c r="Q10" t="s">
        <v>0</v>
      </c>
      <c r="R10" t="s">
        <v>48</v>
      </c>
    </row>
    <row r="11" spans="3:18" x14ac:dyDescent="0.35">
      <c r="C11" t="s">
        <v>40</v>
      </c>
      <c r="D11" t="s">
        <v>37</v>
      </c>
      <c r="E11" t="s">
        <v>30</v>
      </c>
      <c r="F11" s="2">
        <v>1624</v>
      </c>
      <c r="G11" s="3">
        <v>114</v>
      </c>
      <c r="H11" cm="1">
        <f t="array" ref="H11">_xlfn.XLOOKUP(Data[[#This Row],[Product]],products[[#All],[Product]],products[[#All],[Cost per unit]])</f>
        <v>14.49</v>
      </c>
      <c r="I11">
        <f>Data[[#This Row],[Cost Per Unit]]*Data[[#This Row],[Units]]</f>
        <v>1651.8600000000001</v>
      </c>
      <c r="L11" s="5">
        <v>1</v>
      </c>
      <c r="M11" s="6" t="s">
        <v>42</v>
      </c>
      <c r="N11" s="53"/>
      <c r="Q11" t="s">
        <v>13</v>
      </c>
      <c r="R11" s="9">
        <v>9.33</v>
      </c>
    </row>
    <row r="12" spans="3:18" x14ac:dyDescent="0.35">
      <c r="C12" t="s">
        <v>5</v>
      </c>
      <c r="D12" t="s">
        <v>36</v>
      </c>
      <c r="E12" t="s">
        <v>16</v>
      </c>
      <c r="F12" s="2">
        <v>16184</v>
      </c>
      <c r="G12" s="3">
        <v>39</v>
      </c>
      <c r="H12" cm="1">
        <f t="array" ref="H12">_xlfn.XLOOKUP(Data[[#This Row],[Product]],products[[#All],[Product]],products[[#All],[Cost per unit]])</f>
        <v>8.7899999999999991</v>
      </c>
      <c r="I12">
        <f>Data[[#This Row],[Cost Per Unit]]*Data[[#This Row],[Units]]</f>
        <v>342.80999999999995</v>
      </c>
      <c r="L12" s="5">
        <v>2</v>
      </c>
      <c r="M12" s="6" t="s">
        <v>50</v>
      </c>
      <c r="N12" s="53"/>
      <c r="Q12" t="s">
        <v>14</v>
      </c>
      <c r="R12" s="9">
        <v>11.7</v>
      </c>
    </row>
    <row r="13" spans="3:18" x14ac:dyDescent="0.35">
      <c r="C13" t="s">
        <v>9</v>
      </c>
      <c r="D13" t="s">
        <v>35</v>
      </c>
      <c r="E13" t="s">
        <v>4</v>
      </c>
      <c r="F13" s="2">
        <v>959</v>
      </c>
      <c r="G13" s="3">
        <v>147</v>
      </c>
      <c r="H13" cm="1">
        <f t="array" ref="H13">_xlfn.XLOOKUP(Data[[#This Row],[Product]],products[[#All],[Product]],products[[#All],[Cost per unit]])</f>
        <v>11.88</v>
      </c>
      <c r="I13">
        <f>Data[[#This Row],[Cost Per Unit]]*Data[[#This Row],[Units]]</f>
        <v>1746.3600000000001</v>
      </c>
      <c r="L13" s="5">
        <v>3</v>
      </c>
      <c r="M13" s="6" t="s">
        <v>43</v>
      </c>
      <c r="N13" s="53"/>
      <c r="Q13" t="s">
        <v>4</v>
      </c>
      <c r="R13" s="9">
        <v>11.88</v>
      </c>
    </row>
    <row r="14" spans="3:18" x14ac:dyDescent="0.35">
      <c r="C14" t="s">
        <v>5</v>
      </c>
      <c r="D14" t="s">
        <v>34</v>
      </c>
      <c r="E14" t="s">
        <v>20</v>
      </c>
      <c r="F14" s="2">
        <v>15610</v>
      </c>
      <c r="G14" s="3">
        <v>339</v>
      </c>
      <c r="H14" cm="1">
        <f t="array" ref="H14">_xlfn.XLOOKUP(Data[[#This Row],[Product]],products[[#All],[Product]],products[[#All],[Cost per unit]])</f>
        <v>10.62</v>
      </c>
      <c r="I14">
        <f>Data[[#This Row],[Cost Per Unit]]*Data[[#This Row],[Units]]</f>
        <v>3600.18</v>
      </c>
      <c r="L14" s="5">
        <v>4</v>
      </c>
      <c r="M14" s="6" t="s">
        <v>44</v>
      </c>
      <c r="N14" s="53"/>
      <c r="Q14" t="s">
        <v>15</v>
      </c>
      <c r="R14" s="9">
        <v>11.73</v>
      </c>
    </row>
    <row r="15" spans="3:18" x14ac:dyDescent="0.35">
      <c r="C15" t="s">
        <v>6</v>
      </c>
      <c r="D15" t="s">
        <v>39</v>
      </c>
      <c r="E15" t="s">
        <v>25</v>
      </c>
      <c r="F15" s="2">
        <v>2100</v>
      </c>
      <c r="G15" s="3">
        <v>414</v>
      </c>
      <c r="H15" cm="1">
        <f t="array" ref="H15">_xlfn.XLOOKUP(Data[[#This Row],[Product]],products[[#All],[Product]],products[[#All],[Cost per unit]])</f>
        <v>13.15</v>
      </c>
      <c r="I15">
        <f>Data[[#This Row],[Cost Per Unit]]*Data[[#This Row],[Units]]</f>
        <v>5444.1</v>
      </c>
      <c r="L15" s="5">
        <v>5</v>
      </c>
      <c r="M15" s="6" t="s">
        <v>51</v>
      </c>
      <c r="N15" s="53"/>
      <c r="Q15" t="s">
        <v>16</v>
      </c>
      <c r="R15" s="9">
        <v>8.7899999999999991</v>
      </c>
    </row>
    <row r="16" spans="3:18" x14ac:dyDescent="0.35">
      <c r="C16" t="s">
        <v>9</v>
      </c>
      <c r="D16" t="s">
        <v>34</v>
      </c>
      <c r="E16" t="s">
        <v>28</v>
      </c>
      <c r="F16" s="2">
        <v>14329</v>
      </c>
      <c r="G16" s="3">
        <v>150</v>
      </c>
      <c r="H16" cm="1">
        <f t="array" ref="H16">_xlfn.XLOOKUP(Data[[#This Row],[Product]],products[[#All],[Product]],products[[#All],[Cost per unit]])</f>
        <v>10.38</v>
      </c>
      <c r="I16">
        <f>Data[[#This Row],[Cost Per Unit]]*Data[[#This Row],[Units]]</f>
        <v>1557.0000000000002</v>
      </c>
      <c r="L16" s="5">
        <v>6</v>
      </c>
      <c r="M16" s="6" t="s">
        <v>52</v>
      </c>
      <c r="N16" s="53"/>
      <c r="Q16" t="s">
        <v>17</v>
      </c>
      <c r="R16" s="9">
        <v>3.11</v>
      </c>
    </row>
    <row r="17" spans="3:18" x14ac:dyDescent="0.35">
      <c r="C17" t="s">
        <v>6</v>
      </c>
      <c r="D17" t="s">
        <v>38</v>
      </c>
      <c r="E17" t="s">
        <v>31</v>
      </c>
      <c r="F17" s="2">
        <v>2681</v>
      </c>
      <c r="G17" s="3">
        <v>54</v>
      </c>
      <c r="H17" cm="1">
        <f t="array" ref="H17">_xlfn.XLOOKUP(Data[[#This Row],[Product]],products[[#All],[Product]],products[[#All],[Cost per unit]])</f>
        <v>5.79</v>
      </c>
      <c r="I17">
        <f>Data[[#This Row],[Cost Per Unit]]*Data[[#This Row],[Units]]</f>
        <v>312.66000000000003</v>
      </c>
      <c r="L17" s="5">
        <v>7</v>
      </c>
      <c r="M17" s="6" t="s">
        <v>46</v>
      </c>
      <c r="N17" s="53"/>
      <c r="Q17" t="s">
        <v>18</v>
      </c>
      <c r="R17" s="9">
        <v>6.47</v>
      </c>
    </row>
    <row r="18" spans="3:18" x14ac:dyDescent="0.35">
      <c r="C18" t="s">
        <v>5</v>
      </c>
      <c r="D18" t="s">
        <v>35</v>
      </c>
      <c r="E18" t="s">
        <v>15</v>
      </c>
      <c r="F18" s="2">
        <v>13391</v>
      </c>
      <c r="G18" s="3">
        <v>201</v>
      </c>
      <c r="H18" cm="1">
        <f t="array" ref="H18">_xlfn.XLOOKUP(Data[[#This Row],[Product]],products[[#All],[Product]],products[[#All],[Cost per unit]])</f>
        <v>11.73</v>
      </c>
      <c r="I18">
        <f>Data[[#This Row],[Cost Per Unit]]*Data[[#This Row],[Units]]</f>
        <v>2357.73</v>
      </c>
      <c r="L18" s="5">
        <v>8</v>
      </c>
      <c r="M18" s="6" t="s">
        <v>49</v>
      </c>
      <c r="N18" s="53"/>
      <c r="Q18" t="s">
        <v>19</v>
      </c>
      <c r="R18" s="9">
        <v>7.64</v>
      </c>
    </row>
    <row r="19" spans="3:18" x14ac:dyDescent="0.35">
      <c r="C19" t="s">
        <v>7</v>
      </c>
      <c r="D19" t="s">
        <v>38</v>
      </c>
      <c r="E19" t="s">
        <v>14</v>
      </c>
      <c r="F19" s="2">
        <v>1281</v>
      </c>
      <c r="G19" s="3">
        <v>75</v>
      </c>
      <c r="H19" cm="1">
        <f t="array" ref="H19">_xlfn.XLOOKUP(Data[[#This Row],[Product]],products[[#All],[Product]],products[[#All],[Cost per unit]])</f>
        <v>11.7</v>
      </c>
      <c r="I19">
        <f>Data[[#This Row],[Cost Per Unit]]*Data[[#This Row],[Units]]</f>
        <v>877.5</v>
      </c>
      <c r="L19" s="77">
        <v>9</v>
      </c>
      <c r="M19" s="78" t="s">
        <v>45</v>
      </c>
      <c r="N19" s="53"/>
      <c r="Q19" t="s">
        <v>20</v>
      </c>
      <c r="R19" s="9">
        <v>10.62</v>
      </c>
    </row>
    <row r="20" spans="3:18" x14ac:dyDescent="0.35">
      <c r="C20" t="s">
        <v>10</v>
      </c>
      <c r="D20" t="s">
        <v>39</v>
      </c>
      <c r="E20" t="s">
        <v>33</v>
      </c>
      <c r="F20" s="2">
        <v>12950</v>
      </c>
      <c r="G20" s="3">
        <v>30</v>
      </c>
      <c r="H20" cm="1">
        <f t="array" ref="H20">_xlfn.XLOOKUP(Data[[#This Row],[Product]],products[[#All],[Product]],products[[#All],[Cost per unit]])</f>
        <v>12.37</v>
      </c>
      <c r="I20">
        <f>Data[[#This Row],[Cost Per Unit]]*Data[[#This Row],[Units]]</f>
        <v>371.09999999999997</v>
      </c>
      <c r="L20" s="79"/>
      <c r="M20" s="53"/>
      <c r="N20" s="53"/>
      <c r="Q20" t="s">
        <v>21</v>
      </c>
      <c r="R20" s="9">
        <v>9</v>
      </c>
    </row>
    <row r="21" spans="3:18" x14ac:dyDescent="0.35">
      <c r="C21" t="s">
        <v>2</v>
      </c>
      <c r="D21" t="s">
        <v>39</v>
      </c>
      <c r="E21" t="s">
        <v>25</v>
      </c>
      <c r="F21" s="2">
        <v>1785</v>
      </c>
      <c r="G21" s="3">
        <v>462</v>
      </c>
      <c r="H21" cm="1">
        <f t="array" ref="H21">_xlfn.XLOOKUP(Data[[#This Row],[Product]],products[[#All],[Product]],products[[#All],[Cost per unit]])</f>
        <v>13.15</v>
      </c>
      <c r="I21">
        <f>Data[[#This Row],[Cost Per Unit]]*Data[[#This Row],[Units]]</f>
        <v>6075.3</v>
      </c>
      <c r="Q21" t="s">
        <v>22</v>
      </c>
      <c r="R21" s="9">
        <v>9.77</v>
      </c>
    </row>
    <row r="22" spans="3:18" x14ac:dyDescent="0.35">
      <c r="C22" t="s">
        <v>3</v>
      </c>
      <c r="D22" t="s">
        <v>37</v>
      </c>
      <c r="E22" t="s">
        <v>17</v>
      </c>
      <c r="F22" s="2">
        <v>3983</v>
      </c>
      <c r="G22" s="3">
        <v>144</v>
      </c>
      <c r="H22" cm="1">
        <f t="array" ref="H22">_xlfn.XLOOKUP(Data[[#This Row],[Product]],products[[#All],[Product]],products[[#All],[Cost per unit]])</f>
        <v>3.11</v>
      </c>
      <c r="I22">
        <f>Data[[#This Row],[Cost Per Unit]]*Data[[#This Row],[Units]]</f>
        <v>447.84</v>
      </c>
      <c r="Q22" t="s">
        <v>23</v>
      </c>
      <c r="R22" s="9">
        <v>6.49</v>
      </c>
    </row>
    <row r="23" spans="3:18" x14ac:dyDescent="0.35">
      <c r="C23" t="s">
        <v>9</v>
      </c>
      <c r="D23" t="s">
        <v>38</v>
      </c>
      <c r="E23" t="s">
        <v>16</v>
      </c>
      <c r="F23" s="2">
        <v>2646</v>
      </c>
      <c r="G23" s="3">
        <v>120</v>
      </c>
      <c r="H23" cm="1">
        <f t="array" ref="H23">_xlfn.XLOOKUP(Data[[#This Row],[Product]],products[[#All],[Product]],products[[#All],[Cost per unit]])</f>
        <v>8.7899999999999991</v>
      </c>
      <c r="I23">
        <f>Data[[#This Row],[Cost Per Unit]]*Data[[#This Row],[Units]]</f>
        <v>1054.8</v>
      </c>
      <c r="Q23" t="s">
        <v>24</v>
      </c>
      <c r="R23" s="9">
        <v>4.97</v>
      </c>
    </row>
    <row r="24" spans="3:18" x14ac:dyDescent="0.35">
      <c r="C24" t="s">
        <v>2</v>
      </c>
      <c r="D24" t="s">
        <v>34</v>
      </c>
      <c r="E24" t="s">
        <v>13</v>
      </c>
      <c r="F24" s="2">
        <v>252</v>
      </c>
      <c r="G24" s="3">
        <v>54</v>
      </c>
      <c r="H24" cm="1">
        <f t="array" ref="H24">_xlfn.XLOOKUP(Data[[#This Row],[Product]],products[[#All],[Product]],products[[#All],[Cost per unit]])</f>
        <v>9.33</v>
      </c>
      <c r="I24">
        <f>Data[[#This Row],[Cost Per Unit]]*Data[[#This Row],[Units]]</f>
        <v>503.82</v>
      </c>
      <c r="Q24" t="s">
        <v>25</v>
      </c>
      <c r="R24" s="9">
        <v>13.15</v>
      </c>
    </row>
    <row r="25" spans="3:18" x14ac:dyDescent="0.35">
      <c r="C25" t="s">
        <v>3</v>
      </c>
      <c r="D25" t="s">
        <v>35</v>
      </c>
      <c r="E25" t="s">
        <v>25</v>
      </c>
      <c r="F25" s="2">
        <v>2464</v>
      </c>
      <c r="G25" s="3">
        <v>234</v>
      </c>
      <c r="H25" cm="1">
        <f t="array" ref="H25">_xlfn.XLOOKUP(Data[[#This Row],[Product]],products[[#All],[Product]],products[[#All],[Cost per unit]])</f>
        <v>13.15</v>
      </c>
      <c r="I25">
        <f>Data[[#This Row],[Cost Per Unit]]*Data[[#This Row],[Units]]</f>
        <v>3077.1</v>
      </c>
      <c r="Q25" t="s">
        <v>26</v>
      </c>
      <c r="R25" s="9">
        <v>5.6</v>
      </c>
    </row>
    <row r="26" spans="3:18" x14ac:dyDescent="0.35">
      <c r="C26" t="s">
        <v>3</v>
      </c>
      <c r="D26" t="s">
        <v>35</v>
      </c>
      <c r="E26" t="s">
        <v>29</v>
      </c>
      <c r="F26" s="2">
        <v>2114</v>
      </c>
      <c r="G26" s="3">
        <v>66</v>
      </c>
      <c r="H26" cm="1">
        <f t="array" ref="H26">_xlfn.XLOOKUP(Data[[#This Row],[Product]],products[[#All],[Product]],products[[#All],[Cost per unit]])</f>
        <v>7.16</v>
      </c>
      <c r="I26">
        <f>Data[[#This Row],[Cost Per Unit]]*Data[[#This Row],[Units]]</f>
        <v>472.56</v>
      </c>
      <c r="Q26" t="s">
        <v>27</v>
      </c>
      <c r="R26" s="9">
        <v>16.73</v>
      </c>
    </row>
    <row r="27" spans="3:18" x14ac:dyDescent="0.35">
      <c r="C27" t="s">
        <v>40</v>
      </c>
      <c r="D27" t="s">
        <v>35</v>
      </c>
      <c r="E27" t="s">
        <v>32</v>
      </c>
      <c r="F27" s="2">
        <v>12348</v>
      </c>
      <c r="G27" s="3">
        <v>234</v>
      </c>
      <c r="H27" cm="1">
        <f t="array" ref="H27">_xlfn.XLOOKUP(Data[[#This Row],[Product]],products[[#All],[Product]],products[[#All],[Cost per unit]])</f>
        <v>8.65</v>
      </c>
      <c r="I27">
        <f>Data[[#This Row],[Cost Per Unit]]*Data[[#This Row],[Units]]</f>
        <v>2024.1000000000001</v>
      </c>
      <c r="Q27" t="s">
        <v>28</v>
      </c>
      <c r="R27" s="9">
        <v>10.38</v>
      </c>
    </row>
    <row r="28" spans="3:18" x14ac:dyDescent="0.35">
      <c r="C28" t="s">
        <v>2</v>
      </c>
      <c r="D28" t="s">
        <v>37</v>
      </c>
      <c r="E28" t="s">
        <v>18</v>
      </c>
      <c r="F28" s="2">
        <v>11571</v>
      </c>
      <c r="G28" s="3">
        <v>138</v>
      </c>
      <c r="H28" cm="1">
        <f t="array" ref="H28">_xlfn.XLOOKUP(Data[[#This Row],[Product]],products[[#All],[Product]],products[[#All],[Cost per unit]])</f>
        <v>6.47</v>
      </c>
      <c r="I28">
        <f>Data[[#This Row],[Cost Per Unit]]*Data[[#This Row],[Units]]</f>
        <v>892.86</v>
      </c>
      <c r="Q28" t="s">
        <v>29</v>
      </c>
      <c r="R28" s="9">
        <v>7.16</v>
      </c>
    </row>
    <row r="29" spans="3:18" x14ac:dyDescent="0.35">
      <c r="C29" t="s">
        <v>41</v>
      </c>
      <c r="D29" t="s">
        <v>34</v>
      </c>
      <c r="E29" t="s">
        <v>22</v>
      </c>
      <c r="F29" s="2">
        <v>336</v>
      </c>
      <c r="G29" s="3">
        <v>144</v>
      </c>
      <c r="H29" cm="1">
        <f t="array" ref="H29">_xlfn.XLOOKUP(Data[[#This Row],[Product]],products[[#All],[Product]],products[[#All],[Cost per unit]])</f>
        <v>9.77</v>
      </c>
      <c r="I29">
        <f>Data[[#This Row],[Cost Per Unit]]*Data[[#This Row],[Units]]</f>
        <v>1406.8799999999999</v>
      </c>
      <c r="Q29" t="s">
        <v>30</v>
      </c>
      <c r="R29" s="9">
        <v>14.49</v>
      </c>
    </row>
    <row r="30" spans="3:18" x14ac:dyDescent="0.35">
      <c r="C30" t="s">
        <v>9</v>
      </c>
      <c r="D30" t="s">
        <v>36</v>
      </c>
      <c r="E30" t="s">
        <v>27</v>
      </c>
      <c r="F30" s="2">
        <v>11522</v>
      </c>
      <c r="G30" s="3">
        <v>204</v>
      </c>
      <c r="H30" cm="1">
        <f t="array" ref="H30">_xlfn.XLOOKUP(Data[[#This Row],[Product]],products[[#All],[Product]],products[[#All],[Cost per unit]])</f>
        <v>16.73</v>
      </c>
      <c r="I30">
        <f>Data[[#This Row],[Cost Per Unit]]*Data[[#This Row],[Units]]</f>
        <v>3412.92</v>
      </c>
      <c r="Q30" t="s">
        <v>31</v>
      </c>
      <c r="R30" s="9">
        <v>5.79</v>
      </c>
    </row>
    <row r="31" spans="3:18" x14ac:dyDescent="0.35">
      <c r="C31" t="s">
        <v>2</v>
      </c>
      <c r="D31" t="s">
        <v>36</v>
      </c>
      <c r="E31" t="s">
        <v>16</v>
      </c>
      <c r="F31" s="2">
        <v>11417</v>
      </c>
      <c r="G31" s="3">
        <v>21</v>
      </c>
      <c r="H31" cm="1">
        <f t="array" ref="H31">_xlfn.XLOOKUP(Data[[#This Row],[Product]],products[[#All],[Product]],products[[#All],[Cost per unit]])</f>
        <v>8.7899999999999991</v>
      </c>
      <c r="I31">
        <f>Data[[#This Row],[Cost Per Unit]]*Data[[#This Row],[Units]]</f>
        <v>184.58999999999997</v>
      </c>
      <c r="Q31" t="s">
        <v>32</v>
      </c>
      <c r="R31" s="9">
        <v>8.65</v>
      </c>
    </row>
    <row r="32" spans="3:18" x14ac:dyDescent="0.35">
      <c r="C32" t="s">
        <v>8</v>
      </c>
      <c r="D32" t="s">
        <v>38</v>
      </c>
      <c r="E32" t="s">
        <v>23</v>
      </c>
      <c r="F32" s="2">
        <v>1701</v>
      </c>
      <c r="G32" s="3">
        <v>234</v>
      </c>
      <c r="H32" cm="1">
        <f t="array" ref="H32">_xlfn.XLOOKUP(Data[[#This Row],[Product]],products[[#All],[Product]],products[[#All],[Cost per unit]])</f>
        <v>6.49</v>
      </c>
      <c r="I32">
        <f>Data[[#This Row],[Cost Per Unit]]*Data[[#This Row],[Units]]</f>
        <v>1518.66</v>
      </c>
      <c r="Q32" t="s">
        <v>33</v>
      </c>
      <c r="R32" s="9">
        <v>12.37</v>
      </c>
    </row>
    <row r="33" spans="3:9" x14ac:dyDescent="0.35">
      <c r="C33" t="s">
        <v>10</v>
      </c>
      <c r="D33" t="s">
        <v>38</v>
      </c>
      <c r="E33" t="s">
        <v>22</v>
      </c>
      <c r="F33" s="2">
        <v>2205</v>
      </c>
      <c r="G33" s="3">
        <v>141</v>
      </c>
      <c r="H33" cm="1">
        <f t="array" ref="H33">_xlfn.XLOOKUP(Data[[#This Row],[Product]],products[[#All],[Product]],products[[#All],[Cost per unit]])</f>
        <v>9.77</v>
      </c>
      <c r="I33">
        <f>Data[[#This Row],[Cost Per Unit]]*Data[[#This Row],[Units]]</f>
        <v>1377.57</v>
      </c>
    </row>
    <row r="34" spans="3:9" x14ac:dyDescent="0.35">
      <c r="C34" t="s">
        <v>8</v>
      </c>
      <c r="D34" t="s">
        <v>37</v>
      </c>
      <c r="E34" t="s">
        <v>19</v>
      </c>
      <c r="F34" s="2">
        <v>1771</v>
      </c>
      <c r="G34" s="3">
        <v>204</v>
      </c>
      <c r="H34" cm="1">
        <f t="array" ref="H34">_xlfn.XLOOKUP(Data[[#This Row],[Product]],products[[#All],[Product]],products[[#All],[Cost per unit]])</f>
        <v>7.64</v>
      </c>
      <c r="I34">
        <f>Data[[#This Row],[Cost Per Unit]]*Data[[#This Row],[Units]]</f>
        <v>1558.56</v>
      </c>
    </row>
    <row r="35" spans="3:9" x14ac:dyDescent="0.35">
      <c r="C35" t="s">
        <v>41</v>
      </c>
      <c r="D35" t="s">
        <v>35</v>
      </c>
      <c r="E35" t="s">
        <v>15</v>
      </c>
      <c r="F35" s="2">
        <v>2114</v>
      </c>
      <c r="G35" s="3">
        <v>186</v>
      </c>
      <c r="H35" cm="1">
        <f t="array" ref="H35">_xlfn.XLOOKUP(Data[[#This Row],[Product]],products[[#All],[Product]],products[[#All],[Cost per unit]])</f>
        <v>11.73</v>
      </c>
      <c r="I35">
        <f>Data[[#This Row],[Cost Per Unit]]*Data[[#This Row],[Units]]</f>
        <v>2181.7800000000002</v>
      </c>
    </row>
    <row r="36" spans="3:9" x14ac:dyDescent="0.35">
      <c r="C36" t="s">
        <v>41</v>
      </c>
      <c r="D36" t="s">
        <v>36</v>
      </c>
      <c r="E36" t="s">
        <v>13</v>
      </c>
      <c r="F36" s="2">
        <v>10311</v>
      </c>
      <c r="G36" s="3">
        <v>231</v>
      </c>
      <c r="H36" cm="1">
        <f t="array" ref="H36">_xlfn.XLOOKUP(Data[[#This Row],[Product]],products[[#All],[Product]],products[[#All],[Cost per unit]])</f>
        <v>9.33</v>
      </c>
      <c r="I36">
        <f>Data[[#This Row],[Cost Per Unit]]*Data[[#This Row],[Units]]</f>
        <v>2155.23</v>
      </c>
    </row>
    <row r="37" spans="3:9" x14ac:dyDescent="0.35">
      <c r="C37" t="s">
        <v>3</v>
      </c>
      <c r="D37" t="s">
        <v>39</v>
      </c>
      <c r="E37" t="s">
        <v>16</v>
      </c>
      <c r="F37" s="2">
        <v>21</v>
      </c>
      <c r="G37" s="3">
        <v>168</v>
      </c>
      <c r="H37" cm="1">
        <f t="array" ref="H37">_xlfn.XLOOKUP(Data[[#This Row],[Product]],products[[#All],[Product]],products[[#All],[Cost per unit]])</f>
        <v>8.7899999999999991</v>
      </c>
      <c r="I37">
        <f>Data[[#This Row],[Cost Per Unit]]*Data[[#This Row],[Units]]</f>
        <v>1476.7199999999998</v>
      </c>
    </row>
    <row r="38" spans="3:9" x14ac:dyDescent="0.35">
      <c r="C38" t="s">
        <v>10</v>
      </c>
      <c r="D38" t="s">
        <v>35</v>
      </c>
      <c r="E38" t="s">
        <v>20</v>
      </c>
      <c r="F38" s="2">
        <v>1974</v>
      </c>
      <c r="G38" s="3">
        <v>195</v>
      </c>
      <c r="H38" cm="1">
        <f t="array" ref="H38">_xlfn.XLOOKUP(Data[[#This Row],[Product]],products[[#All],[Product]],products[[#All],[Cost per unit]])</f>
        <v>10.62</v>
      </c>
      <c r="I38">
        <f>Data[[#This Row],[Cost Per Unit]]*Data[[#This Row],[Units]]</f>
        <v>2070.8999999999996</v>
      </c>
    </row>
    <row r="39" spans="3:9" x14ac:dyDescent="0.35">
      <c r="C39" t="s">
        <v>41</v>
      </c>
      <c r="D39" t="s">
        <v>36</v>
      </c>
      <c r="E39" t="s">
        <v>32</v>
      </c>
      <c r="F39" s="2">
        <v>10304</v>
      </c>
      <c r="G39" s="3">
        <v>84</v>
      </c>
      <c r="H39" cm="1">
        <f t="array" ref="H39">_xlfn.XLOOKUP(Data[[#This Row],[Product]],products[[#All],[Product]],products[[#All],[Cost per unit]])</f>
        <v>8.65</v>
      </c>
      <c r="I39">
        <f>Data[[#This Row],[Cost Per Unit]]*Data[[#This Row],[Units]]</f>
        <v>726.6</v>
      </c>
    </row>
    <row r="40" spans="3:9" x14ac:dyDescent="0.35">
      <c r="C40" t="s">
        <v>7</v>
      </c>
      <c r="D40" t="s">
        <v>38</v>
      </c>
      <c r="E40" t="s">
        <v>30</v>
      </c>
      <c r="F40" s="2">
        <v>10129</v>
      </c>
      <c r="G40" s="3">
        <v>312</v>
      </c>
      <c r="H40" cm="1">
        <f t="array" ref="H40">_xlfn.XLOOKUP(Data[[#This Row],[Product]],products[[#All],[Product]],products[[#All],[Cost per unit]])</f>
        <v>14.49</v>
      </c>
      <c r="I40">
        <f>Data[[#This Row],[Cost Per Unit]]*Data[[#This Row],[Units]]</f>
        <v>4520.88</v>
      </c>
    </row>
    <row r="41" spans="3:9" x14ac:dyDescent="0.35">
      <c r="C41" t="s">
        <v>6</v>
      </c>
      <c r="D41" t="s">
        <v>36</v>
      </c>
      <c r="E41" t="s">
        <v>4</v>
      </c>
      <c r="F41" s="2">
        <v>10073</v>
      </c>
      <c r="G41" s="3">
        <v>120</v>
      </c>
      <c r="H41" cm="1">
        <f t="array" ref="H41">_xlfn.XLOOKUP(Data[[#This Row],[Product]],products[[#All],[Product]],products[[#All],[Cost per unit]])</f>
        <v>11.88</v>
      </c>
      <c r="I41">
        <f>Data[[#This Row],[Cost Per Unit]]*Data[[#This Row],[Units]]</f>
        <v>1425.6000000000001</v>
      </c>
    </row>
    <row r="42" spans="3:9" x14ac:dyDescent="0.35">
      <c r="C42" t="s">
        <v>2</v>
      </c>
      <c r="D42" t="s">
        <v>35</v>
      </c>
      <c r="E42" t="s">
        <v>19</v>
      </c>
      <c r="F42" s="2">
        <v>553</v>
      </c>
      <c r="G42" s="3">
        <v>15</v>
      </c>
      <c r="H42" cm="1">
        <f t="array" ref="H42">_xlfn.XLOOKUP(Data[[#This Row],[Product]],products[[#All],[Product]],products[[#All],[Cost per unit]])</f>
        <v>7.64</v>
      </c>
      <c r="I42">
        <f>Data[[#This Row],[Cost Per Unit]]*Data[[#This Row],[Units]]</f>
        <v>114.6</v>
      </c>
    </row>
    <row r="43" spans="3:9" x14ac:dyDescent="0.35">
      <c r="C43" t="s">
        <v>2</v>
      </c>
      <c r="D43" t="s">
        <v>37</v>
      </c>
      <c r="E43" t="s">
        <v>17</v>
      </c>
      <c r="F43" s="2">
        <v>9926</v>
      </c>
      <c r="G43" s="3">
        <v>201</v>
      </c>
      <c r="H43" cm="1">
        <f t="array" ref="H43">_xlfn.XLOOKUP(Data[[#This Row],[Product]],products[[#All],[Product]],products[[#All],[Cost per unit]])</f>
        <v>3.11</v>
      </c>
      <c r="I43">
        <f>Data[[#This Row],[Cost Per Unit]]*Data[[#This Row],[Units]]</f>
        <v>625.11</v>
      </c>
    </row>
    <row r="44" spans="3:9" x14ac:dyDescent="0.35">
      <c r="C44" t="s">
        <v>7</v>
      </c>
      <c r="D44" t="s">
        <v>37</v>
      </c>
      <c r="E44" t="s">
        <v>22</v>
      </c>
      <c r="F44" s="2">
        <v>9835</v>
      </c>
      <c r="G44" s="3">
        <v>207</v>
      </c>
      <c r="H44" cm="1">
        <f t="array" ref="H44">_xlfn.XLOOKUP(Data[[#This Row],[Product]],products[[#All],[Product]],products[[#All],[Cost per unit]])</f>
        <v>9.77</v>
      </c>
      <c r="I44">
        <f>Data[[#This Row],[Cost Per Unit]]*Data[[#This Row],[Units]]</f>
        <v>2022.3899999999999</v>
      </c>
    </row>
    <row r="45" spans="3:9" x14ac:dyDescent="0.35">
      <c r="C45" t="s">
        <v>41</v>
      </c>
      <c r="D45" t="s">
        <v>39</v>
      </c>
      <c r="E45" t="s">
        <v>14</v>
      </c>
      <c r="F45" s="2">
        <v>3976</v>
      </c>
      <c r="G45" s="3">
        <v>72</v>
      </c>
      <c r="H45" cm="1">
        <f t="array" ref="H45">_xlfn.XLOOKUP(Data[[#This Row],[Product]],products[[#All],[Product]],products[[#All],[Cost per unit]])</f>
        <v>11.7</v>
      </c>
      <c r="I45">
        <f>Data[[#This Row],[Cost Per Unit]]*Data[[#This Row],[Units]]</f>
        <v>842.4</v>
      </c>
    </row>
    <row r="46" spans="3:9" x14ac:dyDescent="0.35">
      <c r="C46" t="s">
        <v>6</v>
      </c>
      <c r="D46" t="s">
        <v>38</v>
      </c>
      <c r="E46" t="s">
        <v>27</v>
      </c>
      <c r="F46" s="2">
        <v>1134</v>
      </c>
      <c r="G46" s="3">
        <v>282</v>
      </c>
      <c r="H46" cm="1">
        <f t="array" ref="H46">_xlfn.XLOOKUP(Data[[#This Row],[Product]],products[[#All],[Product]],products[[#All],[Cost per unit]])</f>
        <v>16.73</v>
      </c>
      <c r="I46">
        <f>Data[[#This Row],[Cost Per Unit]]*Data[[#This Row],[Units]]</f>
        <v>4717.8599999999997</v>
      </c>
    </row>
    <row r="47" spans="3:9" x14ac:dyDescent="0.35">
      <c r="C47" t="s">
        <v>40</v>
      </c>
      <c r="D47" t="s">
        <v>36</v>
      </c>
      <c r="E47" t="s">
        <v>33</v>
      </c>
      <c r="F47" s="2">
        <v>9772</v>
      </c>
      <c r="G47" s="3">
        <v>90</v>
      </c>
      <c r="H47" cm="1">
        <f t="array" ref="H47">_xlfn.XLOOKUP(Data[[#This Row],[Product]],products[[#All],[Product]],products[[#All],[Cost per unit]])</f>
        <v>12.37</v>
      </c>
      <c r="I47">
        <f>Data[[#This Row],[Cost Per Unit]]*Data[[#This Row],[Units]]</f>
        <v>1113.3</v>
      </c>
    </row>
    <row r="48" spans="3:9" x14ac:dyDescent="0.35">
      <c r="C48" t="s">
        <v>6</v>
      </c>
      <c r="D48" t="s">
        <v>37</v>
      </c>
      <c r="E48" t="s">
        <v>16</v>
      </c>
      <c r="F48" s="2">
        <v>1904</v>
      </c>
      <c r="G48" s="3">
        <v>405</v>
      </c>
      <c r="H48" cm="1">
        <f t="array" ref="H48">_xlfn.XLOOKUP(Data[[#This Row],[Product]],products[[#All],[Product]],products[[#All],[Cost per unit]])</f>
        <v>8.7899999999999991</v>
      </c>
      <c r="I48">
        <f>Data[[#This Row],[Cost Per Unit]]*Data[[#This Row],[Units]]</f>
        <v>3559.95</v>
      </c>
    </row>
    <row r="49" spans="3:9" x14ac:dyDescent="0.35">
      <c r="C49" t="s">
        <v>7</v>
      </c>
      <c r="D49" t="s">
        <v>34</v>
      </c>
      <c r="E49" t="s">
        <v>32</v>
      </c>
      <c r="F49" s="2">
        <v>3262</v>
      </c>
      <c r="G49" s="3">
        <v>75</v>
      </c>
      <c r="H49" cm="1">
        <f t="array" ref="H49">_xlfn.XLOOKUP(Data[[#This Row],[Product]],products[[#All],[Product]],products[[#All],[Cost per unit]])</f>
        <v>8.65</v>
      </c>
      <c r="I49">
        <f>Data[[#This Row],[Cost Per Unit]]*Data[[#This Row],[Units]]</f>
        <v>648.75</v>
      </c>
    </row>
    <row r="50" spans="3:9" x14ac:dyDescent="0.35">
      <c r="C50" t="s">
        <v>40</v>
      </c>
      <c r="D50" t="s">
        <v>34</v>
      </c>
      <c r="E50" t="s">
        <v>27</v>
      </c>
      <c r="F50" s="2">
        <v>2289</v>
      </c>
      <c r="G50" s="3">
        <v>135</v>
      </c>
      <c r="H50" cm="1">
        <f t="array" ref="H50">_xlfn.XLOOKUP(Data[[#This Row],[Product]],products[[#All],[Product]],products[[#All],[Cost per unit]])</f>
        <v>16.73</v>
      </c>
      <c r="I50">
        <f>Data[[#This Row],[Cost Per Unit]]*Data[[#This Row],[Units]]</f>
        <v>2258.5500000000002</v>
      </c>
    </row>
    <row r="51" spans="3:9" x14ac:dyDescent="0.35">
      <c r="C51" t="s">
        <v>8</v>
      </c>
      <c r="D51" t="s">
        <v>37</v>
      </c>
      <c r="E51" t="s">
        <v>15</v>
      </c>
      <c r="F51" s="2">
        <v>9709</v>
      </c>
      <c r="G51" s="3">
        <v>30</v>
      </c>
      <c r="H51" cm="1">
        <f t="array" ref="H51">_xlfn.XLOOKUP(Data[[#This Row],[Product]],products[[#All],[Product]],products[[#All],[Cost per unit]])</f>
        <v>11.73</v>
      </c>
      <c r="I51">
        <f>Data[[#This Row],[Cost Per Unit]]*Data[[#This Row],[Units]]</f>
        <v>351.90000000000003</v>
      </c>
    </row>
    <row r="52" spans="3:9" x14ac:dyDescent="0.35">
      <c r="C52" t="s">
        <v>8</v>
      </c>
      <c r="D52" t="s">
        <v>39</v>
      </c>
      <c r="E52" t="s">
        <v>18</v>
      </c>
      <c r="F52" s="2">
        <v>9660</v>
      </c>
      <c r="G52" s="3">
        <v>27</v>
      </c>
      <c r="H52" cm="1">
        <f t="array" ref="H52">_xlfn.XLOOKUP(Data[[#This Row],[Product]],products[[#All],[Product]],products[[#All],[Cost per unit]])</f>
        <v>6.47</v>
      </c>
      <c r="I52">
        <f>Data[[#This Row],[Cost Per Unit]]*Data[[#This Row],[Units]]</f>
        <v>174.69</v>
      </c>
    </row>
    <row r="53" spans="3:9" x14ac:dyDescent="0.35">
      <c r="C53" t="s">
        <v>6</v>
      </c>
      <c r="D53" t="s">
        <v>34</v>
      </c>
      <c r="E53" t="s">
        <v>15</v>
      </c>
      <c r="F53" s="2">
        <v>1442</v>
      </c>
      <c r="G53" s="3">
        <v>15</v>
      </c>
      <c r="H53" cm="1">
        <f t="array" ref="H53">_xlfn.XLOOKUP(Data[[#This Row],[Product]],products[[#All],[Product]],products[[#All],[Cost per unit]])</f>
        <v>11.73</v>
      </c>
      <c r="I53">
        <f>Data[[#This Row],[Cost Per Unit]]*Data[[#This Row],[Units]]</f>
        <v>175.95000000000002</v>
      </c>
    </row>
    <row r="54" spans="3:9" x14ac:dyDescent="0.35">
      <c r="C54" t="s">
        <v>3</v>
      </c>
      <c r="D54" t="s">
        <v>35</v>
      </c>
      <c r="E54" t="s">
        <v>14</v>
      </c>
      <c r="F54" s="2">
        <v>2415</v>
      </c>
      <c r="G54" s="3">
        <v>255</v>
      </c>
      <c r="H54" cm="1">
        <f t="array" ref="H54">_xlfn.XLOOKUP(Data[[#This Row],[Product]],products[[#All],[Product]],products[[#All],[Cost per unit]])</f>
        <v>11.7</v>
      </c>
      <c r="I54">
        <f>Data[[#This Row],[Cost Per Unit]]*Data[[#This Row],[Units]]</f>
        <v>2983.5</v>
      </c>
    </row>
    <row r="55" spans="3:9" x14ac:dyDescent="0.35">
      <c r="C55" t="s">
        <v>2</v>
      </c>
      <c r="D55" t="s">
        <v>37</v>
      </c>
      <c r="E55" t="s">
        <v>19</v>
      </c>
      <c r="F55" s="2">
        <v>238</v>
      </c>
      <c r="G55" s="3">
        <v>18</v>
      </c>
      <c r="H55" cm="1">
        <f t="array" ref="H55">_xlfn.XLOOKUP(Data[[#This Row],[Product]],products[[#All],[Product]],products[[#All],[Cost per unit]])</f>
        <v>7.64</v>
      </c>
      <c r="I55">
        <f>Data[[#This Row],[Cost Per Unit]]*Data[[#This Row],[Units]]</f>
        <v>137.51999999999998</v>
      </c>
    </row>
    <row r="56" spans="3:9" x14ac:dyDescent="0.35">
      <c r="C56" t="s">
        <v>41</v>
      </c>
      <c r="D56" t="s">
        <v>36</v>
      </c>
      <c r="E56" t="s">
        <v>18</v>
      </c>
      <c r="F56" s="2">
        <v>9632</v>
      </c>
      <c r="G56" s="3">
        <v>288</v>
      </c>
      <c r="H56" cm="1">
        <f t="array" ref="H56">_xlfn.XLOOKUP(Data[[#This Row],[Product]],products[[#All],[Product]],products[[#All],[Cost per unit]])</f>
        <v>6.47</v>
      </c>
      <c r="I56">
        <f>Data[[#This Row],[Cost Per Unit]]*Data[[#This Row],[Units]]</f>
        <v>1863.36</v>
      </c>
    </row>
    <row r="57" spans="3:9" x14ac:dyDescent="0.35">
      <c r="C57" t="s">
        <v>9</v>
      </c>
      <c r="D57" t="s">
        <v>38</v>
      </c>
      <c r="E57" t="s">
        <v>33</v>
      </c>
      <c r="F57" s="2">
        <v>9506</v>
      </c>
      <c r="G57" s="3">
        <v>87</v>
      </c>
      <c r="H57" cm="1">
        <f t="array" ref="H57">_xlfn.XLOOKUP(Data[[#This Row],[Product]],products[[#All],[Product]],products[[#All],[Cost per unit]])</f>
        <v>12.37</v>
      </c>
      <c r="I57">
        <f>Data[[#This Row],[Cost Per Unit]]*Data[[#This Row],[Units]]</f>
        <v>1076.1899999999998</v>
      </c>
    </row>
    <row r="58" spans="3:9" x14ac:dyDescent="0.35">
      <c r="C58" t="s">
        <v>2</v>
      </c>
      <c r="D58" t="s">
        <v>39</v>
      </c>
      <c r="E58" t="s">
        <v>20</v>
      </c>
      <c r="F58" s="2">
        <v>9443</v>
      </c>
      <c r="G58" s="3">
        <v>162</v>
      </c>
      <c r="H58" cm="1">
        <f t="array" ref="H58">_xlfn.XLOOKUP(Data[[#This Row],[Product]],products[[#All],[Product]],products[[#All],[Cost per unit]])</f>
        <v>10.62</v>
      </c>
      <c r="I58">
        <f>Data[[#This Row],[Cost Per Unit]]*Data[[#This Row],[Units]]</f>
        <v>1720.4399999999998</v>
      </c>
    </row>
    <row r="59" spans="3:9" x14ac:dyDescent="0.35">
      <c r="C59" t="s">
        <v>6</v>
      </c>
      <c r="D59" t="s">
        <v>34</v>
      </c>
      <c r="E59" t="s">
        <v>29</v>
      </c>
      <c r="F59" s="2">
        <v>3339</v>
      </c>
      <c r="G59" s="3">
        <v>75</v>
      </c>
      <c r="H59" cm="1">
        <f t="array" ref="H59">_xlfn.XLOOKUP(Data[[#This Row],[Product]],products[[#All],[Product]],products[[#All],[Cost per unit]])</f>
        <v>7.16</v>
      </c>
      <c r="I59">
        <f>Data[[#This Row],[Cost Per Unit]]*Data[[#This Row],[Units]]</f>
        <v>537</v>
      </c>
    </row>
    <row r="60" spans="3:9" x14ac:dyDescent="0.35">
      <c r="C60" t="s">
        <v>3</v>
      </c>
      <c r="D60" t="s">
        <v>36</v>
      </c>
      <c r="E60" t="s">
        <v>16</v>
      </c>
      <c r="F60" s="2">
        <v>9198</v>
      </c>
      <c r="G60" s="3">
        <v>36</v>
      </c>
      <c r="H60" cm="1">
        <f t="array" ref="H60">_xlfn.XLOOKUP(Data[[#This Row],[Product]],products[[#All],[Product]],products[[#All],[Cost per unit]])</f>
        <v>8.7899999999999991</v>
      </c>
      <c r="I60">
        <f>Data[[#This Row],[Cost Per Unit]]*Data[[#This Row],[Units]]</f>
        <v>316.43999999999994</v>
      </c>
    </row>
    <row r="61" spans="3:9" x14ac:dyDescent="0.35">
      <c r="C61" t="s">
        <v>9</v>
      </c>
      <c r="D61" t="s">
        <v>36</v>
      </c>
      <c r="E61" t="s">
        <v>30</v>
      </c>
      <c r="F61" s="2">
        <v>9051</v>
      </c>
      <c r="G61" s="3">
        <v>57</v>
      </c>
      <c r="H61" cm="1">
        <f t="array" ref="H61">_xlfn.XLOOKUP(Data[[#This Row],[Product]],products[[#All],[Product]],products[[#All],[Cost per unit]])</f>
        <v>14.49</v>
      </c>
      <c r="I61">
        <f>Data[[#This Row],[Cost Per Unit]]*Data[[#This Row],[Units]]</f>
        <v>825.93000000000006</v>
      </c>
    </row>
    <row r="62" spans="3:9" x14ac:dyDescent="0.35">
      <c r="C62" t="s">
        <v>6</v>
      </c>
      <c r="D62" t="s">
        <v>36</v>
      </c>
      <c r="E62" t="s">
        <v>21</v>
      </c>
      <c r="F62" s="2">
        <v>497</v>
      </c>
      <c r="G62" s="3">
        <v>63</v>
      </c>
      <c r="H62" cm="1">
        <f t="array" ref="H62">_xlfn.XLOOKUP(Data[[#This Row],[Product]],products[[#All],[Product]],products[[#All],[Cost per unit]])</f>
        <v>9</v>
      </c>
      <c r="I62">
        <f>Data[[#This Row],[Cost Per Unit]]*Data[[#This Row],[Units]]</f>
        <v>567</v>
      </c>
    </row>
    <row r="63" spans="3:9" x14ac:dyDescent="0.35">
      <c r="C63" t="s">
        <v>40</v>
      </c>
      <c r="D63" t="s">
        <v>37</v>
      </c>
      <c r="E63" t="s">
        <v>29</v>
      </c>
      <c r="F63" s="2">
        <v>9002</v>
      </c>
      <c r="G63" s="3">
        <v>72</v>
      </c>
      <c r="H63" cm="1">
        <f t="array" ref="H63">_xlfn.XLOOKUP(Data[[#This Row],[Product]],products[[#All],[Product]],products[[#All],[Cost per unit]])</f>
        <v>7.16</v>
      </c>
      <c r="I63">
        <f>Data[[#This Row],[Cost Per Unit]]*Data[[#This Row],[Units]]</f>
        <v>515.52</v>
      </c>
    </row>
    <row r="64" spans="3:9" x14ac:dyDescent="0.35">
      <c r="C64" t="s">
        <v>8</v>
      </c>
      <c r="D64" t="s">
        <v>39</v>
      </c>
      <c r="E64" t="s">
        <v>31</v>
      </c>
      <c r="F64" s="2">
        <v>8890</v>
      </c>
      <c r="G64" s="3">
        <v>210</v>
      </c>
      <c r="H64" cm="1">
        <f t="array" ref="H64">_xlfn.XLOOKUP(Data[[#This Row],[Product]],products[[#All],[Product]],products[[#All],[Cost per unit]])</f>
        <v>5.79</v>
      </c>
      <c r="I64">
        <f>Data[[#This Row],[Cost Per Unit]]*Data[[#This Row],[Units]]</f>
        <v>1215.9000000000001</v>
      </c>
    </row>
    <row r="65" spans="3:9" x14ac:dyDescent="0.35">
      <c r="C65" t="s">
        <v>40</v>
      </c>
      <c r="D65" t="s">
        <v>35</v>
      </c>
      <c r="E65" t="s">
        <v>33</v>
      </c>
      <c r="F65" s="2">
        <v>8869</v>
      </c>
      <c r="G65" s="3">
        <v>432</v>
      </c>
      <c r="H65" cm="1">
        <f t="array" ref="H65">_xlfn.XLOOKUP(Data[[#This Row],[Product]],products[[#All],[Product]],products[[#All],[Cost per unit]])</f>
        <v>12.37</v>
      </c>
      <c r="I65">
        <f>Data[[#This Row],[Cost Per Unit]]*Data[[#This Row],[Units]]</f>
        <v>5343.8399999999992</v>
      </c>
    </row>
    <row r="66" spans="3:9" x14ac:dyDescent="0.35">
      <c r="C66" t="s">
        <v>7</v>
      </c>
      <c r="D66" t="s">
        <v>34</v>
      </c>
      <c r="E66" t="s">
        <v>24</v>
      </c>
      <c r="F66" s="2">
        <v>8862</v>
      </c>
      <c r="G66" s="3">
        <v>189</v>
      </c>
      <c r="H66" cm="1">
        <f t="array" ref="H66">_xlfn.XLOOKUP(Data[[#This Row],[Product]],products[[#All],[Product]],products[[#All],[Cost per unit]])</f>
        <v>4.97</v>
      </c>
      <c r="I66">
        <f>Data[[#This Row],[Cost Per Unit]]*Data[[#This Row],[Units]]</f>
        <v>939.32999999999993</v>
      </c>
    </row>
    <row r="67" spans="3:9" x14ac:dyDescent="0.35">
      <c r="C67" t="s">
        <v>41</v>
      </c>
      <c r="D67" t="s">
        <v>34</v>
      </c>
      <c r="E67" t="s">
        <v>17</v>
      </c>
      <c r="F67" s="2">
        <v>1463</v>
      </c>
      <c r="G67" s="3">
        <v>39</v>
      </c>
      <c r="H67" cm="1">
        <f t="array" ref="H67">_xlfn.XLOOKUP(Data[[#This Row],[Product]],products[[#All],[Product]],products[[#All],[Cost per unit]])</f>
        <v>3.11</v>
      </c>
      <c r="I67">
        <f>Data[[#This Row],[Cost Per Unit]]*Data[[#This Row],[Units]]</f>
        <v>121.28999999999999</v>
      </c>
    </row>
    <row r="68" spans="3:9" x14ac:dyDescent="0.35">
      <c r="C68" t="s">
        <v>3</v>
      </c>
      <c r="D68" t="s">
        <v>38</v>
      </c>
      <c r="E68" t="s">
        <v>26</v>
      </c>
      <c r="F68" s="2">
        <v>8841</v>
      </c>
      <c r="G68" s="3">
        <v>303</v>
      </c>
      <c r="H68" cm="1">
        <f t="array" ref="H68">_xlfn.XLOOKUP(Data[[#This Row],[Product]],products[[#All],[Product]],products[[#All],[Cost per unit]])</f>
        <v>5.6</v>
      </c>
      <c r="I68">
        <f>Data[[#This Row],[Cost Per Unit]]*Data[[#This Row],[Units]]</f>
        <v>1696.8</v>
      </c>
    </row>
    <row r="69" spans="3:9" x14ac:dyDescent="0.35">
      <c r="C69" t="s">
        <v>9</v>
      </c>
      <c r="D69" t="s">
        <v>37</v>
      </c>
      <c r="E69" t="s">
        <v>29</v>
      </c>
      <c r="F69" s="2">
        <v>1085</v>
      </c>
      <c r="G69" s="3">
        <v>273</v>
      </c>
      <c r="H69" cm="1">
        <f t="array" ref="H69">_xlfn.XLOOKUP(Data[[#This Row],[Product]],products[[#All],[Product]],products[[#All],[Cost per unit]])</f>
        <v>7.16</v>
      </c>
      <c r="I69">
        <f>Data[[#This Row],[Cost Per Unit]]*Data[[#This Row],[Units]]</f>
        <v>1954.68</v>
      </c>
    </row>
    <row r="70" spans="3:9" x14ac:dyDescent="0.35">
      <c r="C70" t="s">
        <v>5</v>
      </c>
      <c r="D70" t="s">
        <v>37</v>
      </c>
      <c r="E70" t="s">
        <v>31</v>
      </c>
      <c r="F70" s="2">
        <v>182</v>
      </c>
      <c r="G70" s="3">
        <v>48</v>
      </c>
      <c r="H70" cm="1">
        <f t="array" ref="H70">_xlfn.XLOOKUP(Data[[#This Row],[Product]],products[[#All],[Product]],products[[#All],[Cost per unit]])</f>
        <v>5.79</v>
      </c>
      <c r="I70">
        <f>Data[[#This Row],[Cost Per Unit]]*Data[[#This Row],[Units]]</f>
        <v>277.92</v>
      </c>
    </row>
    <row r="71" spans="3:9" x14ac:dyDescent="0.35">
      <c r="C71" t="s">
        <v>5</v>
      </c>
      <c r="D71" t="s">
        <v>37</v>
      </c>
      <c r="E71" t="s">
        <v>25</v>
      </c>
      <c r="F71" s="2">
        <v>8813</v>
      </c>
      <c r="G71" s="3">
        <v>21</v>
      </c>
      <c r="H71" cm="1">
        <f t="array" ref="H71">_xlfn.XLOOKUP(Data[[#This Row],[Product]],products[[#All],[Product]],products[[#All],[Cost per unit]])</f>
        <v>13.15</v>
      </c>
      <c r="I71">
        <f>Data[[#This Row],[Cost Per Unit]]*Data[[#This Row],[Units]]</f>
        <v>276.15000000000003</v>
      </c>
    </row>
    <row r="72" spans="3:9" x14ac:dyDescent="0.35">
      <c r="C72" t="s">
        <v>9</v>
      </c>
      <c r="D72" t="s">
        <v>34</v>
      </c>
      <c r="E72" t="s">
        <v>20</v>
      </c>
      <c r="F72" s="2">
        <v>8463</v>
      </c>
      <c r="G72" s="3">
        <v>492</v>
      </c>
      <c r="H72" cm="1">
        <f t="array" ref="H72">_xlfn.XLOOKUP(Data[[#This Row],[Product]],products[[#All],[Product]],products[[#All],[Cost per unit]])</f>
        <v>10.62</v>
      </c>
      <c r="I72">
        <f>Data[[#This Row],[Cost Per Unit]]*Data[[#This Row],[Units]]</f>
        <v>5225.04</v>
      </c>
    </row>
    <row r="73" spans="3:9" x14ac:dyDescent="0.35">
      <c r="C73" t="s">
        <v>10</v>
      </c>
      <c r="D73" t="s">
        <v>36</v>
      </c>
      <c r="E73" t="s">
        <v>23</v>
      </c>
      <c r="F73" s="2">
        <v>2317</v>
      </c>
      <c r="G73" s="3">
        <v>261</v>
      </c>
      <c r="H73" cm="1">
        <f t="array" ref="H73">_xlfn.XLOOKUP(Data[[#This Row],[Product]],products[[#All],[Product]],products[[#All],[Cost per unit]])</f>
        <v>6.49</v>
      </c>
      <c r="I73">
        <f>Data[[#This Row],[Cost Per Unit]]*Data[[#This Row],[Units]]</f>
        <v>1693.89</v>
      </c>
    </row>
    <row r="74" spans="3:9" x14ac:dyDescent="0.35">
      <c r="C74" t="s">
        <v>6</v>
      </c>
      <c r="D74" t="s">
        <v>38</v>
      </c>
      <c r="E74" t="s">
        <v>16</v>
      </c>
      <c r="F74" s="2">
        <v>938</v>
      </c>
      <c r="G74" s="3">
        <v>6</v>
      </c>
      <c r="H74" cm="1">
        <f t="array" ref="H74">_xlfn.XLOOKUP(Data[[#This Row],[Product]],products[[#All],[Product]],products[[#All],[Cost per unit]])</f>
        <v>8.7899999999999991</v>
      </c>
      <c r="I74">
        <f>Data[[#This Row],[Cost Per Unit]]*Data[[#This Row],[Units]]</f>
        <v>52.739999999999995</v>
      </c>
    </row>
    <row r="75" spans="3:9" x14ac:dyDescent="0.35">
      <c r="C75" t="s">
        <v>7</v>
      </c>
      <c r="D75" t="s">
        <v>36</v>
      </c>
      <c r="E75" t="s">
        <v>22</v>
      </c>
      <c r="F75" s="2">
        <v>8435</v>
      </c>
      <c r="G75" s="3">
        <v>42</v>
      </c>
      <c r="H75" cm="1">
        <f t="array" ref="H75">_xlfn.XLOOKUP(Data[[#This Row],[Product]],products[[#All],[Product]],products[[#All],[Cost per unit]])</f>
        <v>9.77</v>
      </c>
      <c r="I75">
        <f>Data[[#This Row],[Cost Per Unit]]*Data[[#This Row],[Units]]</f>
        <v>410.34</v>
      </c>
    </row>
    <row r="76" spans="3:9" x14ac:dyDescent="0.35">
      <c r="C76" t="s">
        <v>7</v>
      </c>
      <c r="D76" t="s">
        <v>34</v>
      </c>
      <c r="E76" t="s">
        <v>20</v>
      </c>
      <c r="F76" s="2">
        <v>2205</v>
      </c>
      <c r="G76" s="3">
        <v>138</v>
      </c>
      <c r="H76" cm="1">
        <f t="array" ref="H76">_xlfn.XLOOKUP(Data[[#This Row],[Product]],products[[#All],[Product]],products[[#All],[Cost per unit]])</f>
        <v>10.62</v>
      </c>
      <c r="I76">
        <f>Data[[#This Row],[Cost Per Unit]]*Data[[#This Row],[Units]]</f>
        <v>1465.56</v>
      </c>
    </row>
    <row r="77" spans="3:9" x14ac:dyDescent="0.35">
      <c r="C77" t="s">
        <v>2</v>
      </c>
      <c r="D77" t="s">
        <v>36</v>
      </c>
      <c r="E77" t="s">
        <v>29</v>
      </c>
      <c r="F77" s="2">
        <v>8211</v>
      </c>
      <c r="G77" s="3">
        <v>75</v>
      </c>
      <c r="H77" cm="1">
        <f t="array" ref="H77">_xlfn.XLOOKUP(Data[[#This Row],[Product]],products[[#All],[Product]],products[[#All],[Cost per unit]])</f>
        <v>7.16</v>
      </c>
      <c r="I77">
        <f>Data[[#This Row],[Cost Per Unit]]*Data[[#This Row],[Units]]</f>
        <v>537</v>
      </c>
    </row>
    <row r="78" spans="3:9" x14ac:dyDescent="0.35">
      <c r="C78" t="s">
        <v>5</v>
      </c>
      <c r="D78" t="s">
        <v>35</v>
      </c>
      <c r="E78" t="s">
        <v>18</v>
      </c>
      <c r="F78" s="2">
        <v>2415</v>
      </c>
      <c r="G78" s="3">
        <v>15</v>
      </c>
      <c r="H78" cm="1">
        <f t="array" ref="H78">_xlfn.XLOOKUP(Data[[#This Row],[Product]],products[[#All],[Product]],products[[#All],[Cost per unit]])</f>
        <v>6.47</v>
      </c>
      <c r="I78">
        <f>Data[[#This Row],[Cost Per Unit]]*Data[[#This Row],[Units]]</f>
        <v>97.05</v>
      </c>
    </row>
    <row r="79" spans="3:9" x14ac:dyDescent="0.35">
      <c r="C79" t="s">
        <v>40</v>
      </c>
      <c r="D79" t="s">
        <v>34</v>
      </c>
      <c r="E79" t="s">
        <v>19</v>
      </c>
      <c r="F79" s="2">
        <v>4018</v>
      </c>
      <c r="G79" s="3">
        <v>162</v>
      </c>
      <c r="H79" cm="1">
        <f t="array" ref="H79">_xlfn.XLOOKUP(Data[[#This Row],[Product]],products[[#All],[Product]],products[[#All],[Cost per unit]])</f>
        <v>7.64</v>
      </c>
      <c r="I79">
        <f>Data[[#This Row],[Cost Per Unit]]*Data[[#This Row],[Units]]</f>
        <v>1237.6799999999998</v>
      </c>
    </row>
    <row r="80" spans="3:9" x14ac:dyDescent="0.35">
      <c r="C80" t="s">
        <v>5</v>
      </c>
      <c r="D80" t="s">
        <v>34</v>
      </c>
      <c r="E80" t="s">
        <v>19</v>
      </c>
      <c r="F80" s="2">
        <v>861</v>
      </c>
      <c r="G80" s="3">
        <v>195</v>
      </c>
      <c r="H80" cm="1">
        <f t="array" ref="H80">_xlfn.XLOOKUP(Data[[#This Row],[Product]],products[[#All],[Product]],products[[#All],[Cost per unit]])</f>
        <v>7.64</v>
      </c>
      <c r="I80">
        <f>Data[[#This Row],[Cost Per Unit]]*Data[[#This Row],[Units]]</f>
        <v>1489.8</v>
      </c>
    </row>
    <row r="81" spans="3:9" x14ac:dyDescent="0.35">
      <c r="C81" t="s">
        <v>9</v>
      </c>
      <c r="D81" t="s">
        <v>34</v>
      </c>
      <c r="E81" t="s">
        <v>23</v>
      </c>
      <c r="F81" s="2">
        <v>8155</v>
      </c>
      <c r="G81" s="3">
        <v>90</v>
      </c>
      <c r="H81" cm="1">
        <f t="array" ref="H81">_xlfn.XLOOKUP(Data[[#This Row],[Product]],products[[#All],[Product]],products[[#All],[Cost per unit]])</f>
        <v>6.49</v>
      </c>
      <c r="I81">
        <f>Data[[#This Row],[Cost Per Unit]]*Data[[#This Row],[Units]]</f>
        <v>584.1</v>
      </c>
    </row>
    <row r="82" spans="3:9" x14ac:dyDescent="0.35">
      <c r="C82" t="s">
        <v>7</v>
      </c>
      <c r="D82" t="s">
        <v>34</v>
      </c>
      <c r="E82" t="s">
        <v>33</v>
      </c>
      <c r="F82" s="2">
        <v>2226</v>
      </c>
      <c r="G82" s="3">
        <v>48</v>
      </c>
      <c r="H82" cm="1">
        <f t="array" ref="H82">_xlfn.XLOOKUP(Data[[#This Row],[Product]],products[[#All],[Product]],products[[#All],[Cost per unit]])</f>
        <v>12.37</v>
      </c>
      <c r="I82">
        <f>Data[[#This Row],[Cost Per Unit]]*Data[[#This Row],[Units]]</f>
        <v>593.76</v>
      </c>
    </row>
    <row r="83" spans="3:9" x14ac:dyDescent="0.35">
      <c r="C83" t="s">
        <v>6</v>
      </c>
      <c r="D83" t="s">
        <v>34</v>
      </c>
      <c r="E83" t="s">
        <v>26</v>
      </c>
      <c r="F83" s="2">
        <v>8008</v>
      </c>
      <c r="G83" s="3">
        <v>456</v>
      </c>
      <c r="H83" cm="1">
        <f t="array" ref="H83">_xlfn.XLOOKUP(Data[[#This Row],[Product]],products[[#All],[Product]],products[[#All],[Cost per unit]])</f>
        <v>5.6</v>
      </c>
      <c r="I83">
        <f>Data[[#This Row],[Cost Per Unit]]*Data[[#This Row],[Units]]</f>
        <v>2553.6</v>
      </c>
    </row>
    <row r="84" spans="3:9" x14ac:dyDescent="0.35">
      <c r="C84" t="s">
        <v>41</v>
      </c>
      <c r="D84" t="s">
        <v>34</v>
      </c>
      <c r="E84" t="s">
        <v>33</v>
      </c>
      <c r="F84" s="2">
        <v>7847</v>
      </c>
      <c r="G84" s="3">
        <v>174</v>
      </c>
      <c r="H84" cm="1">
        <f t="array" ref="H84">_xlfn.XLOOKUP(Data[[#This Row],[Product]],products[[#All],[Product]],products[[#All],[Cost per unit]])</f>
        <v>12.37</v>
      </c>
      <c r="I84">
        <f>Data[[#This Row],[Cost Per Unit]]*Data[[#This Row],[Units]]</f>
        <v>2152.3799999999997</v>
      </c>
    </row>
    <row r="85" spans="3:9" x14ac:dyDescent="0.35">
      <c r="C85" t="s">
        <v>5</v>
      </c>
      <c r="D85" t="s">
        <v>34</v>
      </c>
      <c r="E85" t="s">
        <v>29</v>
      </c>
      <c r="F85" s="2">
        <v>2891</v>
      </c>
      <c r="G85" s="3">
        <v>102</v>
      </c>
      <c r="H85" cm="1">
        <f t="array" ref="H85">_xlfn.XLOOKUP(Data[[#This Row],[Product]],products[[#All],[Product]],products[[#All],[Cost per unit]])</f>
        <v>7.16</v>
      </c>
      <c r="I85">
        <f>Data[[#This Row],[Cost Per Unit]]*Data[[#This Row],[Units]]</f>
        <v>730.32</v>
      </c>
    </row>
    <row r="86" spans="3:9" x14ac:dyDescent="0.35">
      <c r="C86" t="s">
        <v>3</v>
      </c>
      <c r="D86" t="s">
        <v>36</v>
      </c>
      <c r="E86" t="s">
        <v>23</v>
      </c>
      <c r="F86" s="2">
        <v>3773</v>
      </c>
      <c r="G86" s="3">
        <v>165</v>
      </c>
      <c r="H86" cm="1">
        <f t="array" ref="H86">_xlfn.XLOOKUP(Data[[#This Row],[Product]],products[[#All],[Product]],products[[#All],[Cost per unit]])</f>
        <v>6.49</v>
      </c>
      <c r="I86">
        <f>Data[[#This Row],[Cost Per Unit]]*Data[[#This Row],[Units]]</f>
        <v>1070.8500000000001</v>
      </c>
    </row>
    <row r="87" spans="3:9" x14ac:dyDescent="0.35">
      <c r="C87" t="s">
        <v>41</v>
      </c>
      <c r="D87" t="s">
        <v>36</v>
      </c>
      <c r="E87" t="s">
        <v>28</v>
      </c>
      <c r="F87" s="2">
        <v>854</v>
      </c>
      <c r="G87" s="3">
        <v>309</v>
      </c>
      <c r="H87" cm="1">
        <f t="array" ref="H87">_xlfn.XLOOKUP(Data[[#This Row],[Product]],products[[#All],[Product]],products[[#All],[Cost per unit]])</f>
        <v>10.38</v>
      </c>
      <c r="I87">
        <f>Data[[#This Row],[Cost Per Unit]]*Data[[#This Row],[Units]]</f>
        <v>3207.42</v>
      </c>
    </row>
    <row r="88" spans="3:9" x14ac:dyDescent="0.35">
      <c r="C88" t="s">
        <v>9</v>
      </c>
      <c r="D88" t="s">
        <v>35</v>
      </c>
      <c r="E88" t="s">
        <v>15</v>
      </c>
      <c r="F88" s="2">
        <v>7833</v>
      </c>
      <c r="G88" s="3">
        <v>243</v>
      </c>
      <c r="H88" cm="1">
        <f t="array" ref="H88">_xlfn.XLOOKUP(Data[[#This Row],[Product]],products[[#All],[Product]],products[[#All],[Cost per unit]])</f>
        <v>11.73</v>
      </c>
      <c r="I88">
        <f>Data[[#This Row],[Cost Per Unit]]*Data[[#This Row],[Units]]</f>
        <v>2850.3900000000003</v>
      </c>
    </row>
    <row r="89" spans="3:9" x14ac:dyDescent="0.35">
      <c r="C89" t="s">
        <v>9</v>
      </c>
      <c r="D89" t="s">
        <v>35</v>
      </c>
      <c r="E89" t="s">
        <v>26</v>
      </c>
      <c r="F89" s="2">
        <v>98</v>
      </c>
      <c r="G89" s="3">
        <v>159</v>
      </c>
      <c r="H89" cm="1">
        <f t="array" ref="H89">_xlfn.XLOOKUP(Data[[#This Row],[Product]],products[[#All],[Product]],products[[#All],[Cost per unit]])</f>
        <v>5.6</v>
      </c>
      <c r="I89">
        <f>Data[[#This Row],[Cost Per Unit]]*Data[[#This Row],[Units]]</f>
        <v>890.4</v>
      </c>
    </row>
    <row r="90" spans="3:9" x14ac:dyDescent="0.35">
      <c r="C90" t="s">
        <v>2</v>
      </c>
      <c r="D90" t="s">
        <v>39</v>
      </c>
      <c r="E90" t="s">
        <v>27</v>
      </c>
      <c r="F90" s="2">
        <v>7812</v>
      </c>
      <c r="G90" s="3">
        <v>81</v>
      </c>
      <c r="H90" cm="1">
        <f t="array" ref="H90">_xlfn.XLOOKUP(Data[[#This Row],[Product]],products[[#All],[Product]],products[[#All],[Cost per unit]])</f>
        <v>16.73</v>
      </c>
      <c r="I90">
        <f>Data[[#This Row],[Cost Per Unit]]*Data[[#This Row],[Units]]</f>
        <v>1355.13</v>
      </c>
    </row>
    <row r="91" spans="3:9" x14ac:dyDescent="0.35">
      <c r="C91" t="s">
        <v>3</v>
      </c>
      <c r="D91" t="s">
        <v>34</v>
      </c>
      <c r="E91" t="s">
        <v>32</v>
      </c>
      <c r="F91" s="2">
        <v>7777</v>
      </c>
      <c r="G91" s="3">
        <v>504</v>
      </c>
      <c r="H91" cm="1">
        <f t="array" ref="H91">_xlfn.XLOOKUP(Data[[#This Row],[Product]],products[[#All],[Product]],products[[#All],[Cost per unit]])</f>
        <v>8.65</v>
      </c>
      <c r="I91">
        <f>Data[[#This Row],[Cost Per Unit]]*Data[[#This Row],[Units]]</f>
        <v>4359.6000000000004</v>
      </c>
    </row>
    <row r="92" spans="3:9" x14ac:dyDescent="0.35">
      <c r="C92" t="s">
        <v>2</v>
      </c>
      <c r="D92" t="s">
        <v>38</v>
      </c>
      <c r="E92" t="s">
        <v>13</v>
      </c>
      <c r="F92" s="2">
        <v>56</v>
      </c>
      <c r="G92" s="3">
        <v>51</v>
      </c>
      <c r="H92" cm="1">
        <f t="array" ref="H92">_xlfn.XLOOKUP(Data[[#This Row],[Product]],products[[#All],[Product]],products[[#All],[Cost per unit]])</f>
        <v>9.33</v>
      </c>
      <c r="I92">
        <f>Data[[#This Row],[Cost Per Unit]]*Data[[#This Row],[Units]]</f>
        <v>475.83</v>
      </c>
    </row>
    <row r="93" spans="3:9" x14ac:dyDescent="0.35">
      <c r="C93" t="s">
        <v>3</v>
      </c>
      <c r="D93" t="s">
        <v>36</v>
      </c>
      <c r="E93" t="s">
        <v>25</v>
      </c>
      <c r="F93" s="2">
        <v>3339</v>
      </c>
      <c r="G93" s="3">
        <v>39</v>
      </c>
      <c r="H93" cm="1">
        <f t="array" ref="H93">_xlfn.XLOOKUP(Data[[#This Row],[Product]],products[[#All],[Product]],products[[#All],[Cost per unit]])</f>
        <v>13.15</v>
      </c>
      <c r="I93">
        <f>Data[[#This Row],[Cost Per Unit]]*Data[[#This Row],[Units]]</f>
        <v>512.85</v>
      </c>
    </row>
    <row r="94" spans="3:9" x14ac:dyDescent="0.35">
      <c r="C94" t="s">
        <v>10</v>
      </c>
      <c r="D94" t="s">
        <v>35</v>
      </c>
      <c r="E94" t="s">
        <v>18</v>
      </c>
      <c r="F94" s="2">
        <v>3808</v>
      </c>
      <c r="G94" s="3">
        <v>279</v>
      </c>
      <c r="H94" cm="1">
        <f t="array" ref="H94">_xlfn.XLOOKUP(Data[[#This Row],[Product]],products[[#All],[Product]],products[[#All],[Cost per unit]])</f>
        <v>6.47</v>
      </c>
      <c r="I94">
        <f>Data[[#This Row],[Cost Per Unit]]*Data[[#This Row],[Units]]</f>
        <v>1805.1299999999999</v>
      </c>
    </row>
    <row r="95" spans="3:9" x14ac:dyDescent="0.35">
      <c r="C95" t="s">
        <v>10</v>
      </c>
      <c r="D95" t="s">
        <v>38</v>
      </c>
      <c r="E95" t="s">
        <v>13</v>
      </c>
      <c r="F95" s="2">
        <v>63</v>
      </c>
      <c r="G95" s="3">
        <v>123</v>
      </c>
      <c r="H95" cm="1">
        <f t="array" ref="H95">_xlfn.XLOOKUP(Data[[#This Row],[Product]],products[[#All],[Product]],products[[#All],[Cost per unit]])</f>
        <v>9.33</v>
      </c>
      <c r="I95">
        <f>Data[[#This Row],[Cost Per Unit]]*Data[[#This Row],[Units]]</f>
        <v>1147.5899999999999</v>
      </c>
    </row>
    <row r="96" spans="3:9" x14ac:dyDescent="0.35">
      <c r="C96" t="s">
        <v>7</v>
      </c>
      <c r="D96" t="s">
        <v>34</v>
      </c>
      <c r="E96" t="s">
        <v>17</v>
      </c>
      <c r="F96" s="2">
        <v>7777</v>
      </c>
      <c r="G96" s="3">
        <v>39</v>
      </c>
      <c r="H96" cm="1">
        <f t="array" ref="H96">_xlfn.XLOOKUP(Data[[#This Row],[Product]],products[[#All],[Product]],products[[#All],[Cost per unit]])</f>
        <v>3.11</v>
      </c>
      <c r="I96">
        <f>Data[[#This Row],[Cost Per Unit]]*Data[[#This Row],[Units]]</f>
        <v>121.28999999999999</v>
      </c>
    </row>
    <row r="97" spans="3:9" x14ac:dyDescent="0.35">
      <c r="C97" t="s">
        <v>6</v>
      </c>
      <c r="D97" t="s">
        <v>37</v>
      </c>
      <c r="E97" t="s">
        <v>31</v>
      </c>
      <c r="F97" s="2">
        <v>7693</v>
      </c>
      <c r="G97" s="3">
        <v>87</v>
      </c>
      <c r="H97" cm="1">
        <f t="array" ref="H97">_xlfn.XLOOKUP(Data[[#This Row],[Product]],products[[#All],[Product]],products[[#All],[Cost per unit]])</f>
        <v>5.79</v>
      </c>
      <c r="I97">
        <f>Data[[#This Row],[Cost Per Unit]]*Data[[#This Row],[Units]]</f>
        <v>503.73</v>
      </c>
    </row>
    <row r="98" spans="3:9" x14ac:dyDescent="0.35">
      <c r="C98" t="s">
        <v>3</v>
      </c>
      <c r="D98" t="s">
        <v>36</v>
      </c>
      <c r="E98" t="s">
        <v>28</v>
      </c>
      <c r="F98" s="2">
        <v>973</v>
      </c>
      <c r="G98" s="3">
        <v>162</v>
      </c>
      <c r="H98" cm="1">
        <f t="array" ref="H98">_xlfn.XLOOKUP(Data[[#This Row],[Product]],products[[#All],[Product]],products[[#All],[Cost per unit]])</f>
        <v>10.38</v>
      </c>
      <c r="I98">
        <f>Data[[#This Row],[Cost Per Unit]]*Data[[#This Row],[Units]]</f>
        <v>1681.5600000000002</v>
      </c>
    </row>
    <row r="99" spans="3:9" x14ac:dyDescent="0.35">
      <c r="C99" t="s">
        <v>10</v>
      </c>
      <c r="D99" t="s">
        <v>35</v>
      </c>
      <c r="E99" t="s">
        <v>21</v>
      </c>
      <c r="F99" s="2">
        <v>567</v>
      </c>
      <c r="G99" s="3">
        <v>228</v>
      </c>
      <c r="H99" cm="1">
        <f t="array" ref="H99">_xlfn.XLOOKUP(Data[[#This Row],[Product]],products[[#All],[Product]],products[[#All],[Cost per unit]])</f>
        <v>9</v>
      </c>
      <c r="I99">
        <f>Data[[#This Row],[Cost Per Unit]]*Data[[#This Row],[Units]]</f>
        <v>2052</v>
      </c>
    </row>
    <row r="100" spans="3:9" x14ac:dyDescent="0.35">
      <c r="C100" t="s">
        <v>10</v>
      </c>
      <c r="D100" t="s">
        <v>36</v>
      </c>
      <c r="E100" t="s">
        <v>29</v>
      </c>
      <c r="F100" s="2">
        <v>2471</v>
      </c>
      <c r="G100" s="3">
        <v>342</v>
      </c>
      <c r="H100" cm="1">
        <f t="array" ref="H100">_xlfn.XLOOKUP(Data[[#This Row],[Product]],products[[#All],[Product]],products[[#All],[Cost per unit]])</f>
        <v>7.16</v>
      </c>
      <c r="I100">
        <f>Data[[#This Row],[Cost Per Unit]]*Data[[#This Row],[Units]]</f>
        <v>2448.7200000000003</v>
      </c>
    </row>
    <row r="101" spans="3:9" x14ac:dyDescent="0.35">
      <c r="C101" t="s">
        <v>40</v>
      </c>
      <c r="D101" t="s">
        <v>37</v>
      </c>
      <c r="E101" t="s">
        <v>19</v>
      </c>
      <c r="F101" s="2">
        <v>7693</v>
      </c>
      <c r="G101" s="3">
        <v>21</v>
      </c>
      <c r="H101" cm="1">
        <f t="array" ref="H101">_xlfn.XLOOKUP(Data[[#This Row],[Product]],products[[#All],[Product]],products[[#All],[Cost per unit]])</f>
        <v>7.64</v>
      </c>
      <c r="I101">
        <f>Data[[#This Row],[Cost Per Unit]]*Data[[#This Row],[Units]]</f>
        <v>160.44</v>
      </c>
    </row>
    <row r="102" spans="3:9" x14ac:dyDescent="0.35">
      <c r="C102" t="s">
        <v>2</v>
      </c>
      <c r="D102" t="s">
        <v>39</v>
      </c>
      <c r="E102" t="s">
        <v>21</v>
      </c>
      <c r="F102" s="2">
        <v>7651</v>
      </c>
      <c r="G102" s="3">
        <v>213</v>
      </c>
      <c r="H102" cm="1">
        <f t="array" ref="H102">_xlfn.XLOOKUP(Data[[#This Row],[Product]],products[[#All],[Product]],products[[#All],[Cost per unit]])</f>
        <v>9</v>
      </c>
      <c r="I102">
        <f>Data[[#This Row],[Cost Per Unit]]*Data[[#This Row],[Units]]</f>
        <v>1917</v>
      </c>
    </row>
    <row r="103" spans="3:9" x14ac:dyDescent="0.35">
      <c r="C103" t="s">
        <v>3</v>
      </c>
      <c r="D103" t="s">
        <v>34</v>
      </c>
      <c r="E103" t="s">
        <v>26</v>
      </c>
      <c r="F103" s="2">
        <v>3108</v>
      </c>
      <c r="G103" s="3">
        <v>54</v>
      </c>
      <c r="H103" cm="1">
        <f t="array" ref="H103">_xlfn.XLOOKUP(Data[[#This Row],[Product]],products[[#All],[Product]],products[[#All],[Cost per unit]])</f>
        <v>5.6</v>
      </c>
      <c r="I103">
        <f>Data[[#This Row],[Cost Per Unit]]*Data[[#This Row],[Units]]</f>
        <v>302.39999999999998</v>
      </c>
    </row>
    <row r="104" spans="3:9" x14ac:dyDescent="0.35">
      <c r="C104" t="s">
        <v>6</v>
      </c>
      <c r="D104" t="s">
        <v>38</v>
      </c>
      <c r="E104" t="s">
        <v>25</v>
      </c>
      <c r="F104" s="2">
        <v>469</v>
      </c>
      <c r="G104" s="3">
        <v>75</v>
      </c>
      <c r="H104" cm="1">
        <f t="array" ref="H104">_xlfn.XLOOKUP(Data[[#This Row],[Product]],products[[#All],[Product]],products[[#All],[Cost per unit]])</f>
        <v>13.15</v>
      </c>
      <c r="I104">
        <f>Data[[#This Row],[Cost Per Unit]]*Data[[#This Row],[Units]]</f>
        <v>986.25</v>
      </c>
    </row>
    <row r="105" spans="3:9" x14ac:dyDescent="0.35">
      <c r="C105" t="s">
        <v>9</v>
      </c>
      <c r="D105" t="s">
        <v>37</v>
      </c>
      <c r="E105" t="s">
        <v>23</v>
      </c>
      <c r="F105" s="2">
        <v>2737</v>
      </c>
      <c r="G105" s="3">
        <v>93</v>
      </c>
      <c r="H105" cm="1">
        <f t="array" ref="H105">_xlfn.XLOOKUP(Data[[#This Row],[Product]],products[[#All],[Product]],products[[#All],[Cost per unit]])</f>
        <v>6.49</v>
      </c>
      <c r="I105">
        <f>Data[[#This Row],[Cost Per Unit]]*Data[[#This Row],[Units]]</f>
        <v>603.57000000000005</v>
      </c>
    </row>
    <row r="106" spans="3:9" x14ac:dyDescent="0.35">
      <c r="C106" t="s">
        <v>2</v>
      </c>
      <c r="D106" t="s">
        <v>34</v>
      </c>
      <c r="E106" t="s">
        <v>19</v>
      </c>
      <c r="F106" s="2">
        <v>7511</v>
      </c>
      <c r="G106" s="3">
        <v>120</v>
      </c>
      <c r="H106" cm="1">
        <f t="array" ref="H106">_xlfn.XLOOKUP(Data[[#This Row],[Product]],products[[#All],[Product]],products[[#All],[Cost per unit]])</f>
        <v>7.64</v>
      </c>
      <c r="I106">
        <f>Data[[#This Row],[Cost Per Unit]]*Data[[#This Row],[Units]]</f>
        <v>916.8</v>
      </c>
    </row>
    <row r="107" spans="3:9" x14ac:dyDescent="0.35">
      <c r="C107" t="s">
        <v>9</v>
      </c>
      <c r="D107" t="s">
        <v>38</v>
      </c>
      <c r="E107" t="s">
        <v>17</v>
      </c>
      <c r="F107" s="2">
        <v>2408</v>
      </c>
      <c r="G107" s="3">
        <v>9</v>
      </c>
      <c r="H107" cm="1">
        <f t="array" ref="H107">_xlfn.XLOOKUP(Data[[#This Row],[Product]],products[[#All],[Product]],products[[#All],[Cost per unit]])</f>
        <v>3.11</v>
      </c>
      <c r="I107">
        <f>Data[[#This Row],[Cost Per Unit]]*Data[[#This Row],[Units]]</f>
        <v>27.99</v>
      </c>
    </row>
    <row r="108" spans="3:9" x14ac:dyDescent="0.35">
      <c r="C108" t="s">
        <v>3</v>
      </c>
      <c r="D108" t="s">
        <v>36</v>
      </c>
      <c r="E108" t="s">
        <v>19</v>
      </c>
      <c r="F108" s="2">
        <v>1281</v>
      </c>
      <c r="G108" s="3">
        <v>18</v>
      </c>
      <c r="H108" cm="1">
        <f t="array" ref="H108">_xlfn.XLOOKUP(Data[[#This Row],[Product]],products[[#All],[Product]],products[[#All],[Cost per unit]])</f>
        <v>7.64</v>
      </c>
      <c r="I108">
        <f>Data[[#This Row],[Cost Per Unit]]*Data[[#This Row],[Units]]</f>
        <v>137.51999999999998</v>
      </c>
    </row>
    <row r="109" spans="3:9" x14ac:dyDescent="0.35">
      <c r="C109" t="s">
        <v>5</v>
      </c>
      <c r="D109" t="s">
        <v>38</v>
      </c>
      <c r="E109" t="s">
        <v>25</v>
      </c>
      <c r="F109" s="2">
        <v>7483</v>
      </c>
      <c r="G109" s="3">
        <v>45</v>
      </c>
      <c r="H109" cm="1">
        <f t="array" ref="H109">_xlfn.XLOOKUP(Data[[#This Row],[Product]],products[[#All],[Product]],products[[#All],[Cost per unit]])</f>
        <v>13.15</v>
      </c>
      <c r="I109">
        <f>Data[[#This Row],[Cost Per Unit]]*Data[[#This Row],[Units]]</f>
        <v>591.75</v>
      </c>
    </row>
    <row r="110" spans="3:9" x14ac:dyDescent="0.35">
      <c r="C110" t="s">
        <v>3</v>
      </c>
      <c r="D110" t="s">
        <v>34</v>
      </c>
      <c r="E110" t="s">
        <v>28</v>
      </c>
      <c r="F110" s="2">
        <v>3689</v>
      </c>
      <c r="G110" s="3">
        <v>312</v>
      </c>
      <c r="H110" cm="1">
        <f t="array" ref="H110">_xlfn.XLOOKUP(Data[[#This Row],[Product]],products[[#All],[Product]],products[[#All],[Cost per unit]])</f>
        <v>10.38</v>
      </c>
      <c r="I110">
        <f>Data[[#This Row],[Cost Per Unit]]*Data[[#This Row],[Units]]</f>
        <v>3238.5600000000004</v>
      </c>
    </row>
    <row r="111" spans="3:9" x14ac:dyDescent="0.35">
      <c r="C111" t="s">
        <v>7</v>
      </c>
      <c r="D111" t="s">
        <v>36</v>
      </c>
      <c r="E111" t="s">
        <v>19</v>
      </c>
      <c r="F111" s="2">
        <v>2870</v>
      </c>
      <c r="G111" s="3">
        <v>300</v>
      </c>
      <c r="H111" cm="1">
        <f t="array" ref="H111">_xlfn.XLOOKUP(Data[[#This Row],[Product]],products[[#All],[Product]],products[[#All],[Cost per unit]])</f>
        <v>7.64</v>
      </c>
      <c r="I111">
        <f>Data[[#This Row],[Cost Per Unit]]*Data[[#This Row],[Units]]</f>
        <v>2292</v>
      </c>
    </row>
    <row r="112" spans="3:9" x14ac:dyDescent="0.35">
      <c r="C112" t="s">
        <v>2</v>
      </c>
      <c r="D112" t="s">
        <v>36</v>
      </c>
      <c r="E112" t="s">
        <v>27</v>
      </c>
      <c r="F112" s="2">
        <v>798</v>
      </c>
      <c r="G112" s="3">
        <v>519</v>
      </c>
      <c r="H112" cm="1">
        <f t="array" ref="H112">_xlfn.XLOOKUP(Data[[#This Row],[Product]],products[[#All],[Product]],products[[#All],[Cost per unit]])</f>
        <v>16.73</v>
      </c>
      <c r="I112">
        <f>Data[[#This Row],[Cost Per Unit]]*Data[[#This Row],[Units]]</f>
        <v>8682.8700000000008</v>
      </c>
    </row>
    <row r="113" spans="3:9" x14ac:dyDescent="0.35">
      <c r="C113" t="s">
        <v>41</v>
      </c>
      <c r="D113" t="s">
        <v>37</v>
      </c>
      <c r="E113" t="s">
        <v>21</v>
      </c>
      <c r="F113" s="2">
        <v>2933</v>
      </c>
      <c r="G113" s="3">
        <v>9</v>
      </c>
      <c r="H113" cm="1">
        <f t="array" ref="H113">_xlfn.XLOOKUP(Data[[#This Row],[Product]],products[[#All],[Product]],products[[#All],[Cost per unit]])</f>
        <v>9</v>
      </c>
      <c r="I113">
        <f>Data[[#This Row],[Cost Per Unit]]*Data[[#This Row],[Units]]</f>
        <v>81</v>
      </c>
    </row>
    <row r="114" spans="3:9" x14ac:dyDescent="0.35">
      <c r="C114" t="s">
        <v>5</v>
      </c>
      <c r="D114" t="s">
        <v>35</v>
      </c>
      <c r="E114" t="s">
        <v>4</v>
      </c>
      <c r="F114" s="2">
        <v>2744</v>
      </c>
      <c r="G114" s="3">
        <v>9</v>
      </c>
      <c r="H114" cm="1">
        <f t="array" ref="H114">_xlfn.XLOOKUP(Data[[#This Row],[Product]],products[[#All],[Product]],products[[#All],[Cost per unit]])</f>
        <v>11.88</v>
      </c>
      <c r="I114">
        <f>Data[[#This Row],[Cost Per Unit]]*Data[[#This Row],[Units]]</f>
        <v>106.92</v>
      </c>
    </row>
    <row r="115" spans="3:9" x14ac:dyDescent="0.35">
      <c r="C115" t="s">
        <v>41</v>
      </c>
      <c r="D115" t="s">
        <v>35</v>
      </c>
      <c r="E115" t="s">
        <v>28</v>
      </c>
      <c r="F115" s="2">
        <v>7455</v>
      </c>
      <c r="G115" s="3">
        <v>216</v>
      </c>
      <c r="H115" cm="1">
        <f t="array" ref="H115">_xlfn.XLOOKUP(Data[[#This Row],[Product]],products[[#All],[Product]],products[[#All],[Cost per unit]])</f>
        <v>10.38</v>
      </c>
      <c r="I115">
        <f>Data[[#This Row],[Cost Per Unit]]*Data[[#This Row],[Units]]</f>
        <v>2242.0800000000004</v>
      </c>
    </row>
    <row r="116" spans="3:9" x14ac:dyDescent="0.35">
      <c r="C116" t="s">
        <v>7</v>
      </c>
      <c r="D116" t="s">
        <v>34</v>
      </c>
      <c r="E116" t="s">
        <v>25</v>
      </c>
      <c r="F116" s="2">
        <v>1568</v>
      </c>
      <c r="G116" s="3">
        <v>96</v>
      </c>
      <c r="H116" cm="1">
        <f t="array" ref="H116">_xlfn.XLOOKUP(Data[[#This Row],[Product]],products[[#All],[Product]],products[[#All],[Cost per unit]])</f>
        <v>13.15</v>
      </c>
      <c r="I116">
        <f>Data[[#This Row],[Cost Per Unit]]*Data[[#This Row],[Units]]</f>
        <v>1262.4000000000001</v>
      </c>
    </row>
    <row r="117" spans="3:9" x14ac:dyDescent="0.35">
      <c r="C117" t="s">
        <v>6</v>
      </c>
      <c r="D117" t="s">
        <v>38</v>
      </c>
      <c r="E117" t="s">
        <v>21</v>
      </c>
      <c r="F117" s="2">
        <v>7322</v>
      </c>
      <c r="G117" s="3">
        <v>36</v>
      </c>
      <c r="H117" cm="1">
        <f t="array" ref="H117">_xlfn.XLOOKUP(Data[[#This Row],[Product]],products[[#All],[Product]],products[[#All],[Cost per unit]])</f>
        <v>9</v>
      </c>
      <c r="I117">
        <f>Data[[#This Row],[Cost Per Unit]]*Data[[#This Row],[Units]]</f>
        <v>324</v>
      </c>
    </row>
    <row r="118" spans="3:9" x14ac:dyDescent="0.35">
      <c r="C118" t="s">
        <v>3</v>
      </c>
      <c r="D118" t="s">
        <v>37</v>
      </c>
      <c r="E118" t="s">
        <v>28</v>
      </c>
      <c r="F118" s="2">
        <v>7308</v>
      </c>
      <c r="G118" s="3">
        <v>327</v>
      </c>
      <c r="H118" cm="1">
        <f t="array" ref="H118">_xlfn.XLOOKUP(Data[[#This Row],[Product]],products[[#All],[Product]],products[[#All],[Cost per unit]])</f>
        <v>10.38</v>
      </c>
      <c r="I118">
        <f>Data[[#This Row],[Cost Per Unit]]*Data[[#This Row],[Units]]</f>
        <v>3394.26</v>
      </c>
    </row>
    <row r="119" spans="3:9" x14ac:dyDescent="0.35">
      <c r="C119" t="s">
        <v>10</v>
      </c>
      <c r="D119" t="s">
        <v>36</v>
      </c>
      <c r="E119" t="s">
        <v>27</v>
      </c>
      <c r="F119" s="2">
        <v>1407</v>
      </c>
      <c r="G119" s="3">
        <v>72</v>
      </c>
      <c r="H119" cm="1">
        <f t="array" ref="H119">_xlfn.XLOOKUP(Data[[#This Row],[Product]],products[[#All],[Product]],products[[#All],[Cost per unit]])</f>
        <v>16.73</v>
      </c>
      <c r="I119">
        <f>Data[[#This Row],[Cost Per Unit]]*Data[[#This Row],[Units]]</f>
        <v>1204.56</v>
      </c>
    </row>
    <row r="120" spans="3:9" x14ac:dyDescent="0.35">
      <c r="C120" t="s">
        <v>8</v>
      </c>
      <c r="D120" t="s">
        <v>35</v>
      </c>
      <c r="E120" t="s">
        <v>29</v>
      </c>
      <c r="F120" s="2">
        <v>2023</v>
      </c>
      <c r="G120" s="3">
        <v>168</v>
      </c>
      <c r="H120" cm="1">
        <f t="array" ref="H120">_xlfn.XLOOKUP(Data[[#This Row],[Product]],products[[#All],[Product]],products[[#All],[Cost per unit]])</f>
        <v>7.16</v>
      </c>
      <c r="I120">
        <f>Data[[#This Row],[Cost Per Unit]]*Data[[#This Row],[Units]]</f>
        <v>1202.8800000000001</v>
      </c>
    </row>
    <row r="121" spans="3:9" x14ac:dyDescent="0.35">
      <c r="C121" t="s">
        <v>5</v>
      </c>
      <c r="D121" t="s">
        <v>34</v>
      </c>
      <c r="E121" t="s">
        <v>15</v>
      </c>
      <c r="F121" s="2">
        <v>7280</v>
      </c>
      <c r="G121" s="3">
        <v>201</v>
      </c>
      <c r="H121" cm="1">
        <f t="array" ref="H121">_xlfn.XLOOKUP(Data[[#This Row],[Product]],products[[#All],[Product]],products[[#All],[Cost per unit]])</f>
        <v>11.73</v>
      </c>
      <c r="I121">
        <f>Data[[#This Row],[Cost Per Unit]]*Data[[#This Row],[Units]]</f>
        <v>2357.73</v>
      </c>
    </row>
    <row r="122" spans="3:9" x14ac:dyDescent="0.35">
      <c r="C122" t="s">
        <v>41</v>
      </c>
      <c r="D122" t="s">
        <v>36</v>
      </c>
      <c r="E122" t="s">
        <v>19</v>
      </c>
      <c r="F122" s="2">
        <v>1925</v>
      </c>
      <c r="G122" s="3">
        <v>192</v>
      </c>
      <c r="H122" cm="1">
        <f t="array" ref="H122">_xlfn.XLOOKUP(Data[[#This Row],[Product]],products[[#All],[Product]],products[[#All],[Cost per unit]])</f>
        <v>7.64</v>
      </c>
      <c r="I122">
        <f>Data[[#This Row],[Cost Per Unit]]*Data[[#This Row],[Units]]</f>
        <v>1466.8799999999999</v>
      </c>
    </row>
    <row r="123" spans="3:9" x14ac:dyDescent="0.35">
      <c r="C123" t="s">
        <v>9</v>
      </c>
      <c r="D123" t="s">
        <v>37</v>
      </c>
      <c r="E123" t="s">
        <v>20</v>
      </c>
      <c r="F123" s="2">
        <v>7273</v>
      </c>
      <c r="G123" s="3">
        <v>96</v>
      </c>
      <c r="H123" cm="1">
        <f t="array" ref="H123">_xlfn.XLOOKUP(Data[[#This Row],[Product]],products[[#All],[Product]],products[[#All],[Cost per unit]])</f>
        <v>10.62</v>
      </c>
      <c r="I123">
        <f>Data[[#This Row],[Cost Per Unit]]*Data[[#This Row],[Units]]</f>
        <v>1019.52</v>
      </c>
    </row>
    <row r="124" spans="3:9" x14ac:dyDescent="0.35">
      <c r="C124" t="s">
        <v>3</v>
      </c>
      <c r="D124" t="s">
        <v>34</v>
      </c>
      <c r="E124" t="s">
        <v>14</v>
      </c>
      <c r="F124" s="2">
        <v>7259</v>
      </c>
      <c r="G124" s="3">
        <v>276</v>
      </c>
      <c r="H124" cm="1">
        <f t="array" ref="H124">_xlfn.XLOOKUP(Data[[#This Row],[Product]],products[[#All],[Product]],products[[#All],[Cost per unit]])</f>
        <v>11.7</v>
      </c>
      <c r="I124">
        <f>Data[[#This Row],[Cost Per Unit]]*Data[[#This Row],[Units]]</f>
        <v>3229.2</v>
      </c>
    </row>
    <row r="125" spans="3:9" x14ac:dyDescent="0.35">
      <c r="C125" t="s">
        <v>10</v>
      </c>
      <c r="D125" t="s">
        <v>34</v>
      </c>
      <c r="E125" t="s">
        <v>25</v>
      </c>
      <c r="F125" s="2">
        <v>1428</v>
      </c>
      <c r="G125" s="3">
        <v>93</v>
      </c>
      <c r="H125" cm="1">
        <f t="array" ref="H125">_xlfn.XLOOKUP(Data[[#This Row],[Product]],products[[#All],[Product]],products[[#All],[Cost per unit]])</f>
        <v>13.15</v>
      </c>
      <c r="I125">
        <f>Data[[#This Row],[Cost Per Unit]]*Data[[#This Row],[Units]]</f>
        <v>1222.95</v>
      </c>
    </row>
    <row r="126" spans="3:9" x14ac:dyDescent="0.35">
      <c r="C126" t="s">
        <v>6</v>
      </c>
      <c r="D126" t="s">
        <v>34</v>
      </c>
      <c r="E126" t="s">
        <v>4</v>
      </c>
      <c r="F126" s="2">
        <v>525</v>
      </c>
      <c r="G126" s="3">
        <v>48</v>
      </c>
      <c r="H126" cm="1">
        <f t="array" ref="H126">_xlfn.XLOOKUP(Data[[#This Row],[Product]],products[[#All],[Product]],products[[#All],[Cost per unit]])</f>
        <v>11.88</v>
      </c>
      <c r="I126">
        <f>Data[[#This Row],[Cost Per Unit]]*Data[[#This Row],[Units]]</f>
        <v>570.24</v>
      </c>
    </row>
    <row r="127" spans="3:9" x14ac:dyDescent="0.35">
      <c r="C127" t="s">
        <v>6</v>
      </c>
      <c r="D127" t="s">
        <v>37</v>
      </c>
      <c r="E127" t="s">
        <v>18</v>
      </c>
      <c r="F127" s="2">
        <v>1505</v>
      </c>
      <c r="G127" s="3">
        <v>102</v>
      </c>
      <c r="H127" cm="1">
        <f t="array" ref="H127">_xlfn.XLOOKUP(Data[[#This Row],[Product]],products[[#All],[Product]],products[[#All],[Cost per unit]])</f>
        <v>6.47</v>
      </c>
      <c r="I127">
        <f>Data[[#This Row],[Cost Per Unit]]*Data[[#This Row],[Units]]</f>
        <v>659.93999999999994</v>
      </c>
    </row>
    <row r="128" spans="3:9" x14ac:dyDescent="0.35">
      <c r="C128" t="s">
        <v>5</v>
      </c>
      <c r="D128" t="s">
        <v>38</v>
      </c>
      <c r="E128" t="s">
        <v>13</v>
      </c>
      <c r="F128" s="2">
        <v>7189</v>
      </c>
      <c r="G128" s="3">
        <v>54</v>
      </c>
      <c r="H128" cm="1">
        <f t="array" ref="H128">_xlfn.XLOOKUP(Data[[#This Row],[Product]],products[[#All],[Product]],products[[#All],[Cost per unit]])</f>
        <v>9.33</v>
      </c>
      <c r="I128">
        <f>Data[[#This Row],[Cost Per Unit]]*Data[[#This Row],[Units]]</f>
        <v>503.82</v>
      </c>
    </row>
    <row r="129" spans="3:9" x14ac:dyDescent="0.35">
      <c r="C129" t="s">
        <v>8</v>
      </c>
      <c r="D129" t="s">
        <v>39</v>
      </c>
      <c r="E129" t="s">
        <v>30</v>
      </c>
      <c r="F129" s="2">
        <v>7021</v>
      </c>
      <c r="G129" s="3">
        <v>183</v>
      </c>
      <c r="H129" cm="1">
        <f t="array" ref="H129">_xlfn.XLOOKUP(Data[[#This Row],[Product]],products[[#All],[Product]],products[[#All],[Cost per unit]])</f>
        <v>14.49</v>
      </c>
      <c r="I129">
        <f>Data[[#This Row],[Cost Per Unit]]*Data[[#This Row],[Units]]</f>
        <v>2651.67</v>
      </c>
    </row>
    <row r="130" spans="3:9" x14ac:dyDescent="0.35">
      <c r="C130" t="s">
        <v>40</v>
      </c>
      <c r="D130" t="s">
        <v>38</v>
      </c>
      <c r="E130" t="s">
        <v>25</v>
      </c>
      <c r="F130" s="2">
        <v>2541</v>
      </c>
      <c r="G130" s="3">
        <v>90</v>
      </c>
      <c r="H130" cm="1">
        <f t="array" ref="H130">_xlfn.XLOOKUP(Data[[#This Row],[Product]],products[[#All],[Product]],products[[#All],[Cost per unit]])</f>
        <v>13.15</v>
      </c>
      <c r="I130">
        <f>Data[[#This Row],[Cost Per Unit]]*Data[[#This Row],[Units]]</f>
        <v>1183.5</v>
      </c>
    </row>
    <row r="131" spans="3:9" x14ac:dyDescent="0.35">
      <c r="C131" t="s">
        <v>41</v>
      </c>
      <c r="D131" t="s">
        <v>37</v>
      </c>
      <c r="E131" t="s">
        <v>30</v>
      </c>
      <c r="F131" s="2">
        <v>1526</v>
      </c>
      <c r="G131" s="3">
        <v>240</v>
      </c>
      <c r="H131" cm="1">
        <f t="array" ref="H131">_xlfn.XLOOKUP(Data[[#This Row],[Product]],products[[#All],[Product]],products[[#All],[Cost per unit]])</f>
        <v>14.49</v>
      </c>
      <c r="I131">
        <f>Data[[#This Row],[Cost Per Unit]]*Data[[#This Row],[Units]]</f>
        <v>3477.6</v>
      </c>
    </row>
    <row r="132" spans="3:9" x14ac:dyDescent="0.35">
      <c r="C132" t="s">
        <v>5</v>
      </c>
      <c r="D132" t="s">
        <v>34</v>
      </c>
      <c r="E132" t="s">
        <v>27</v>
      </c>
      <c r="F132" s="2">
        <v>6986</v>
      </c>
      <c r="G132" s="3">
        <v>21</v>
      </c>
      <c r="H132" cm="1">
        <f t="array" ref="H132">_xlfn.XLOOKUP(Data[[#This Row],[Product]],products[[#All],[Product]],products[[#All],[Cost per unit]])</f>
        <v>16.73</v>
      </c>
      <c r="I132">
        <f>Data[[#This Row],[Cost Per Unit]]*Data[[#This Row],[Units]]</f>
        <v>351.33</v>
      </c>
    </row>
    <row r="133" spans="3:9" x14ac:dyDescent="0.35">
      <c r="C133" t="s">
        <v>41</v>
      </c>
      <c r="D133" t="s">
        <v>35</v>
      </c>
      <c r="E133" t="s">
        <v>27</v>
      </c>
      <c r="F133" s="2">
        <v>847</v>
      </c>
      <c r="G133" s="3">
        <v>129</v>
      </c>
      <c r="H133" cm="1">
        <f t="array" ref="H133">_xlfn.XLOOKUP(Data[[#This Row],[Product]],products[[#All],[Product]],products[[#All],[Cost per unit]])</f>
        <v>16.73</v>
      </c>
      <c r="I133">
        <f>Data[[#This Row],[Cost Per Unit]]*Data[[#This Row],[Units]]</f>
        <v>2158.17</v>
      </c>
    </row>
    <row r="134" spans="3:9" x14ac:dyDescent="0.35">
      <c r="C134" t="s">
        <v>5</v>
      </c>
      <c r="D134" t="s">
        <v>39</v>
      </c>
      <c r="E134" t="s">
        <v>22</v>
      </c>
      <c r="F134" s="2">
        <v>6909</v>
      </c>
      <c r="G134" s="3">
        <v>81</v>
      </c>
      <c r="H134" cm="1">
        <f t="array" ref="H134">_xlfn.XLOOKUP(Data[[#This Row],[Product]],products[[#All],[Product]],products[[#All],[Cost per unit]])</f>
        <v>9.77</v>
      </c>
      <c r="I134">
        <f>Data[[#This Row],[Cost Per Unit]]*Data[[#This Row],[Units]]</f>
        <v>791.37</v>
      </c>
    </row>
    <row r="135" spans="3:9" x14ac:dyDescent="0.35">
      <c r="C135" t="s">
        <v>6</v>
      </c>
      <c r="D135" t="s">
        <v>38</v>
      </c>
      <c r="E135" t="s">
        <v>33</v>
      </c>
      <c r="F135" s="2">
        <v>959</v>
      </c>
      <c r="G135" s="3">
        <v>135</v>
      </c>
      <c r="H135" cm="1">
        <f t="array" ref="H135">_xlfn.XLOOKUP(Data[[#This Row],[Product]],products[[#All],[Product]],products[[#All],[Cost per unit]])</f>
        <v>12.37</v>
      </c>
      <c r="I135">
        <f>Data[[#This Row],[Cost Per Unit]]*Data[[#This Row],[Units]]</f>
        <v>1669.9499999999998</v>
      </c>
    </row>
    <row r="136" spans="3:9" x14ac:dyDescent="0.35">
      <c r="C136" t="s">
        <v>7</v>
      </c>
      <c r="D136" t="s">
        <v>35</v>
      </c>
      <c r="E136" t="s">
        <v>24</v>
      </c>
      <c r="F136" s="2">
        <v>2793</v>
      </c>
      <c r="G136" s="3">
        <v>114</v>
      </c>
      <c r="H136" cm="1">
        <f t="array" ref="H136">_xlfn.XLOOKUP(Data[[#This Row],[Product]],products[[#All],[Product]],products[[#All],[Cost per unit]])</f>
        <v>4.97</v>
      </c>
      <c r="I136">
        <f>Data[[#This Row],[Cost Per Unit]]*Data[[#This Row],[Units]]</f>
        <v>566.57999999999993</v>
      </c>
    </row>
    <row r="137" spans="3:9" x14ac:dyDescent="0.35">
      <c r="C137" t="s">
        <v>10</v>
      </c>
      <c r="D137" t="s">
        <v>38</v>
      </c>
      <c r="E137" t="s">
        <v>4</v>
      </c>
      <c r="F137" s="2">
        <v>6860</v>
      </c>
      <c r="G137" s="3">
        <v>126</v>
      </c>
      <c r="H137" cm="1">
        <f t="array" ref="H137">_xlfn.XLOOKUP(Data[[#This Row],[Product]],products[[#All],[Product]],products[[#All],[Cost per unit]])</f>
        <v>11.88</v>
      </c>
      <c r="I137">
        <f>Data[[#This Row],[Cost Per Unit]]*Data[[#This Row],[Units]]</f>
        <v>1496.88</v>
      </c>
    </row>
    <row r="138" spans="3:9" x14ac:dyDescent="0.35">
      <c r="C138" t="s">
        <v>40</v>
      </c>
      <c r="D138" t="s">
        <v>35</v>
      </c>
      <c r="E138" t="s">
        <v>22</v>
      </c>
      <c r="F138" s="2">
        <v>6853</v>
      </c>
      <c r="G138" s="3">
        <v>372</v>
      </c>
      <c r="H138" cm="1">
        <f t="array" ref="H138">_xlfn.XLOOKUP(Data[[#This Row],[Product]],products[[#All],[Product]],products[[#All],[Cost per unit]])</f>
        <v>9.77</v>
      </c>
      <c r="I138">
        <f>Data[[#This Row],[Cost Per Unit]]*Data[[#This Row],[Units]]</f>
        <v>3634.44</v>
      </c>
    </row>
    <row r="139" spans="3:9" x14ac:dyDescent="0.35">
      <c r="C139" t="s">
        <v>9</v>
      </c>
      <c r="D139" t="s">
        <v>34</v>
      </c>
      <c r="E139" t="s">
        <v>21</v>
      </c>
      <c r="F139" s="2">
        <v>6832</v>
      </c>
      <c r="G139" s="3">
        <v>27</v>
      </c>
      <c r="H139" cm="1">
        <f t="array" ref="H139">_xlfn.XLOOKUP(Data[[#This Row],[Product]],products[[#All],[Product]],products[[#All],[Cost per unit]])</f>
        <v>9</v>
      </c>
      <c r="I139">
        <f>Data[[#This Row],[Cost Per Unit]]*Data[[#This Row],[Units]]</f>
        <v>243</v>
      </c>
    </row>
    <row r="140" spans="3:9" x14ac:dyDescent="0.35">
      <c r="C140" t="s">
        <v>6</v>
      </c>
      <c r="D140" t="s">
        <v>37</v>
      </c>
      <c r="E140" t="s">
        <v>26</v>
      </c>
      <c r="F140" s="2">
        <v>6818</v>
      </c>
      <c r="G140" s="3">
        <v>6</v>
      </c>
      <c r="H140" cm="1">
        <f t="array" ref="H140">_xlfn.XLOOKUP(Data[[#This Row],[Product]],products[[#All],[Product]],products[[#All],[Cost per unit]])</f>
        <v>5.6</v>
      </c>
      <c r="I140">
        <f>Data[[#This Row],[Cost Per Unit]]*Data[[#This Row],[Units]]</f>
        <v>33.599999999999994</v>
      </c>
    </row>
    <row r="141" spans="3:9" x14ac:dyDescent="0.35">
      <c r="C141" t="s">
        <v>8</v>
      </c>
      <c r="D141" t="s">
        <v>38</v>
      </c>
      <c r="E141" t="s">
        <v>22</v>
      </c>
      <c r="F141" s="2">
        <v>168</v>
      </c>
      <c r="G141" s="3">
        <v>84</v>
      </c>
      <c r="H141" cm="1">
        <f t="array" ref="H141">_xlfn.XLOOKUP(Data[[#This Row],[Product]],products[[#All],[Product]],products[[#All],[Cost per unit]])</f>
        <v>9.77</v>
      </c>
      <c r="I141">
        <f>Data[[#This Row],[Cost Per Unit]]*Data[[#This Row],[Units]]</f>
        <v>820.68</v>
      </c>
    </row>
    <row r="142" spans="3:9" x14ac:dyDescent="0.35">
      <c r="C142" t="s">
        <v>7</v>
      </c>
      <c r="D142" t="s">
        <v>35</v>
      </c>
      <c r="E142" t="s">
        <v>30</v>
      </c>
      <c r="F142" s="2">
        <v>6755</v>
      </c>
      <c r="G142" s="3">
        <v>252</v>
      </c>
      <c r="H142" cm="1">
        <f t="array" ref="H142">_xlfn.XLOOKUP(Data[[#This Row],[Product]],products[[#All],[Product]],products[[#All],[Cost per unit]])</f>
        <v>14.49</v>
      </c>
      <c r="I142">
        <f>Data[[#This Row],[Cost Per Unit]]*Data[[#This Row],[Units]]</f>
        <v>3651.48</v>
      </c>
    </row>
    <row r="143" spans="3:9" x14ac:dyDescent="0.35">
      <c r="C143" t="s">
        <v>5</v>
      </c>
      <c r="D143" t="s">
        <v>36</v>
      </c>
      <c r="E143" t="s">
        <v>17</v>
      </c>
      <c r="F143" s="2">
        <v>3339</v>
      </c>
      <c r="G143" s="3">
        <v>348</v>
      </c>
      <c r="H143" cm="1">
        <f t="array" ref="H143">_xlfn.XLOOKUP(Data[[#This Row],[Product]],products[[#All],[Product]],products[[#All],[Cost per unit]])</f>
        <v>3.11</v>
      </c>
      <c r="I143">
        <f>Data[[#This Row],[Cost Per Unit]]*Data[[#This Row],[Units]]</f>
        <v>1082.28</v>
      </c>
    </row>
    <row r="144" spans="3:9" x14ac:dyDescent="0.35">
      <c r="C144" t="s">
        <v>40</v>
      </c>
      <c r="D144" t="s">
        <v>34</v>
      </c>
      <c r="E144" t="s">
        <v>26</v>
      </c>
      <c r="F144" s="2">
        <v>6748</v>
      </c>
      <c r="G144" s="3">
        <v>48</v>
      </c>
      <c r="H144" cm="1">
        <f t="array" ref="H144">_xlfn.XLOOKUP(Data[[#This Row],[Product]],products[[#All],[Product]],products[[#All],[Cost per unit]])</f>
        <v>5.6</v>
      </c>
      <c r="I144">
        <f>Data[[#This Row],[Cost Per Unit]]*Data[[#This Row],[Units]]</f>
        <v>268.79999999999995</v>
      </c>
    </row>
    <row r="145" spans="3:9" x14ac:dyDescent="0.35">
      <c r="C145" t="s">
        <v>5</v>
      </c>
      <c r="D145" t="s">
        <v>37</v>
      </c>
      <c r="E145" t="s">
        <v>22</v>
      </c>
      <c r="F145" s="2">
        <v>518</v>
      </c>
      <c r="G145" s="3">
        <v>75</v>
      </c>
      <c r="H145" cm="1">
        <f t="array" ref="H145">_xlfn.XLOOKUP(Data[[#This Row],[Product]],products[[#All],[Product]],products[[#All],[Cost per unit]])</f>
        <v>9.77</v>
      </c>
      <c r="I145">
        <f>Data[[#This Row],[Cost Per Unit]]*Data[[#This Row],[Units]]</f>
        <v>732.75</v>
      </c>
    </row>
    <row r="146" spans="3:9" x14ac:dyDescent="0.35">
      <c r="C146" t="s">
        <v>6</v>
      </c>
      <c r="D146" t="s">
        <v>34</v>
      </c>
      <c r="E146" t="s">
        <v>32</v>
      </c>
      <c r="F146" s="2">
        <v>6734</v>
      </c>
      <c r="G146" s="3">
        <v>123</v>
      </c>
      <c r="H146" cm="1">
        <f t="array" ref="H146">_xlfn.XLOOKUP(Data[[#This Row],[Product]],products[[#All],[Product]],products[[#All],[Cost per unit]])</f>
        <v>8.65</v>
      </c>
      <c r="I146">
        <f>Data[[#This Row],[Cost Per Unit]]*Data[[#This Row],[Units]]</f>
        <v>1063.95</v>
      </c>
    </row>
    <row r="147" spans="3:9" x14ac:dyDescent="0.35">
      <c r="C147" t="s">
        <v>8</v>
      </c>
      <c r="D147" t="s">
        <v>35</v>
      </c>
      <c r="E147" t="s">
        <v>32</v>
      </c>
      <c r="F147" s="2">
        <v>6706</v>
      </c>
      <c r="G147" s="3">
        <v>459</v>
      </c>
      <c r="H147" cm="1">
        <f t="array" ref="H147">_xlfn.XLOOKUP(Data[[#This Row],[Product]],products[[#All],[Product]],products[[#All],[Cost per unit]])</f>
        <v>8.65</v>
      </c>
      <c r="I147">
        <f>Data[[#This Row],[Cost Per Unit]]*Data[[#This Row],[Units]]</f>
        <v>3970.3500000000004</v>
      </c>
    </row>
    <row r="148" spans="3:9" x14ac:dyDescent="0.35">
      <c r="C148" t="s">
        <v>8</v>
      </c>
      <c r="D148" t="s">
        <v>38</v>
      </c>
      <c r="E148" t="s">
        <v>32</v>
      </c>
      <c r="F148" s="2">
        <v>3752</v>
      </c>
      <c r="G148" s="3">
        <v>213</v>
      </c>
      <c r="H148" cm="1">
        <f t="array" ref="H148">_xlfn.XLOOKUP(Data[[#This Row],[Product]],products[[#All],[Product]],products[[#All],[Cost per unit]])</f>
        <v>8.65</v>
      </c>
      <c r="I148">
        <f>Data[[#This Row],[Cost Per Unit]]*Data[[#This Row],[Units]]</f>
        <v>1842.45</v>
      </c>
    </row>
    <row r="149" spans="3:9" x14ac:dyDescent="0.35">
      <c r="C149" t="s">
        <v>10</v>
      </c>
      <c r="D149" t="s">
        <v>36</v>
      </c>
      <c r="E149" t="s">
        <v>32</v>
      </c>
      <c r="F149" s="2">
        <v>6657</v>
      </c>
      <c r="G149" s="3">
        <v>303</v>
      </c>
      <c r="H149" cm="1">
        <f t="array" ref="H149">_xlfn.XLOOKUP(Data[[#This Row],[Product]],products[[#All],[Product]],products[[#All],[Cost per unit]])</f>
        <v>8.65</v>
      </c>
      <c r="I149">
        <f>Data[[#This Row],[Cost Per Unit]]*Data[[#This Row],[Units]]</f>
        <v>2620.9500000000003</v>
      </c>
    </row>
    <row r="150" spans="3:9" x14ac:dyDescent="0.35">
      <c r="C150" t="s">
        <v>9</v>
      </c>
      <c r="D150" t="s">
        <v>37</v>
      </c>
      <c r="E150" t="s">
        <v>4</v>
      </c>
      <c r="F150" s="2">
        <v>259</v>
      </c>
      <c r="G150" s="3">
        <v>207</v>
      </c>
      <c r="H150" cm="1">
        <f t="array" ref="H150">_xlfn.XLOOKUP(Data[[#This Row],[Product]],products[[#All],[Product]],products[[#All],[Cost per unit]])</f>
        <v>11.88</v>
      </c>
      <c r="I150">
        <f>Data[[#This Row],[Cost Per Unit]]*Data[[#This Row],[Units]]</f>
        <v>2459.1600000000003</v>
      </c>
    </row>
    <row r="151" spans="3:9" x14ac:dyDescent="0.35">
      <c r="C151" t="s">
        <v>8</v>
      </c>
      <c r="D151" t="s">
        <v>37</v>
      </c>
      <c r="E151" t="s">
        <v>30</v>
      </c>
      <c r="F151" s="2">
        <v>42</v>
      </c>
      <c r="G151" s="3">
        <v>150</v>
      </c>
      <c r="H151" cm="1">
        <f t="array" ref="H151">_xlfn.XLOOKUP(Data[[#This Row],[Product]],products[[#All],[Product]],products[[#All],[Cost per unit]])</f>
        <v>14.49</v>
      </c>
      <c r="I151">
        <f>Data[[#This Row],[Cost Per Unit]]*Data[[#This Row],[Units]]</f>
        <v>2173.5</v>
      </c>
    </row>
    <row r="152" spans="3:9" x14ac:dyDescent="0.35">
      <c r="C152" t="s">
        <v>41</v>
      </c>
      <c r="D152" t="s">
        <v>36</v>
      </c>
      <c r="E152" t="s">
        <v>26</v>
      </c>
      <c r="F152" s="2">
        <v>98</v>
      </c>
      <c r="G152" s="3">
        <v>204</v>
      </c>
      <c r="H152" cm="1">
        <f t="array" ref="H152">_xlfn.XLOOKUP(Data[[#This Row],[Product]],products[[#All],[Product]],products[[#All],[Cost per unit]])</f>
        <v>5.6</v>
      </c>
      <c r="I152">
        <f>Data[[#This Row],[Cost Per Unit]]*Data[[#This Row],[Units]]</f>
        <v>1142.3999999999999</v>
      </c>
    </row>
    <row r="153" spans="3:9" x14ac:dyDescent="0.35">
      <c r="C153" t="s">
        <v>7</v>
      </c>
      <c r="D153" t="s">
        <v>35</v>
      </c>
      <c r="E153" t="s">
        <v>27</v>
      </c>
      <c r="F153" s="2">
        <v>2478</v>
      </c>
      <c r="G153" s="3">
        <v>21</v>
      </c>
      <c r="H153" cm="1">
        <f t="array" ref="H153">_xlfn.XLOOKUP(Data[[#This Row],[Product]],products[[#All],[Product]],products[[#All],[Cost per unit]])</f>
        <v>16.73</v>
      </c>
      <c r="I153">
        <f>Data[[#This Row],[Cost Per Unit]]*Data[[#This Row],[Units]]</f>
        <v>351.33</v>
      </c>
    </row>
    <row r="154" spans="3:9" x14ac:dyDescent="0.35">
      <c r="C154" t="s">
        <v>3</v>
      </c>
      <c r="D154" t="s">
        <v>35</v>
      </c>
      <c r="E154" t="s">
        <v>15</v>
      </c>
      <c r="F154" s="2">
        <v>6657</v>
      </c>
      <c r="G154" s="3">
        <v>276</v>
      </c>
      <c r="H154" cm="1">
        <f t="array" ref="H154">_xlfn.XLOOKUP(Data[[#This Row],[Product]],products[[#All],[Product]],products[[#All],[Cost per unit]])</f>
        <v>11.73</v>
      </c>
      <c r="I154">
        <f>Data[[#This Row],[Cost Per Unit]]*Data[[#This Row],[Units]]</f>
        <v>3237.48</v>
      </c>
    </row>
    <row r="155" spans="3:9" x14ac:dyDescent="0.35">
      <c r="C155" t="s">
        <v>7</v>
      </c>
      <c r="D155" t="s">
        <v>37</v>
      </c>
      <c r="E155" t="s">
        <v>14</v>
      </c>
      <c r="F155" s="2">
        <v>6608</v>
      </c>
      <c r="G155" s="3">
        <v>225</v>
      </c>
      <c r="H155" cm="1">
        <f t="array" ref="H155">_xlfn.XLOOKUP(Data[[#This Row],[Product]],products[[#All],[Product]],products[[#All],[Cost per unit]])</f>
        <v>11.7</v>
      </c>
      <c r="I155">
        <f>Data[[#This Row],[Cost Per Unit]]*Data[[#This Row],[Units]]</f>
        <v>2632.5</v>
      </c>
    </row>
    <row r="156" spans="3:9" x14ac:dyDescent="0.35">
      <c r="C156" t="s">
        <v>8</v>
      </c>
      <c r="D156" t="s">
        <v>38</v>
      </c>
      <c r="E156" t="s">
        <v>13</v>
      </c>
      <c r="F156" s="2">
        <v>819</v>
      </c>
      <c r="G156" s="3">
        <v>510</v>
      </c>
      <c r="H156" cm="1">
        <f t="array" ref="H156">_xlfn.XLOOKUP(Data[[#This Row],[Product]],products[[#All],[Product]],products[[#All],[Cost per unit]])</f>
        <v>9.33</v>
      </c>
      <c r="I156">
        <f>Data[[#This Row],[Cost Per Unit]]*Data[[#This Row],[Units]]</f>
        <v>4758.3</v>
      </c>
    </row>
    <row r="157" spans="3:9" x14ac:dyDescent="0.35">
      <c r="C157" t="s">
        <v>6</v>
      </c>
      <c r="D157" t="s">
        <v>39</v>
      </c>
      <c r="E157" t="s">
        <v>29</v>
      </c>
      <c r="F157" s="2">
        <v>3052</v>
      </c>
      <c r="G157" s="3">
        <v>378</v>
      </c>
      <c r="H157" cm="1">
        <f t="array" ref="H157">_xlfn.XLOOKUP(Data[[#This Row],[Product]],products[[#All],[Product]],products[[#All],[Cost per unit]])</f>
        <v>7.16</v>
      </c>
      <c r="I157">
        <f>Data[[#This Row],[Cost Per Unit]]*Data[[#This Row],[Units]]</f>
        <v>2706.48</v>
      </c>
    </row>
    <row r="158" spans="3:9" x14ac:dyDescent="0.35">
      <c r="C158" t="s">
        <v>2</v>
      </c>
      <c r="D158" t="s">
        <v>38</v>
      </c>
      <c r="E158" t="s">
        <v>28</v>
      </c>
      <c r="F158" s="2">
        <v>6580</v>
      </c>
      <c r="G158" s="3">
        <v>183</v>
      </c>
      <c r="H158" cm="1">
        <f t="array" ref="H158">_xlfn.XLOOKUP(Data[[#This Row],[Product]],products[[#All],[Product]],products[[#All],[Cost per unit]])</f>
        <v>10.38</v>
      </c>
      <c r="I158">
        <f>Data[[#This Row],[Cost Per Unit]]*Data[[#This Row],[Units]]</f>
        <v>1899.5400000000002</v>
      </c>
    </row>
    <row r="159" spans="3:9" x14ac:dyDescent="0.35">
      <c r="C159" t="s">
        <v>2</v>
      </c>
      <c r="D159" t="s">
        <v>39</v>
      </c>
      <c r="E159" t="s">
        <v>16</v>
      </c>
      <c r="F159" s="2">
        <v>2016</v>
      </c>
      <c r="G159" s="3">
        <v>117</v>
      </c>
      <c r="H159" cm="1">
        <f t="array" ref="H159">_xlfn.XLOOKUP(Data[[#This Row],[Product]],products[[#All],[Product]],products[[#All],[Cost per unit]])</f>
        <v>8.7899999999999991</v>
      </c>
      <c r="I159">
        <f>Data[[#This Row],[Cost Per Unit]]*Data[[#This Row],[Units]]</f>
        <v>1028.4299999999998</v>
      </c>
    </row>
    <row r="160" spans="3:9" x14ac:dyDescent="0.35">
      <c r="C160" t="s">
        <v>7</v>
      </c>
      <c r="D160" t="s">
        <v>37</v>
      </c>
      <c r="E160" t="s">
        <v>30</v>
      </c>
      <c r="F160" s="2">
        <v>6454</v>
      </c>
      <c r="G160" s="3">
        <v>54</v>
      </c>
      <c r="H160" cm="1">
        <f t="array" ref="H160">_xlfn.XLOOKUP(Data[[#This Row],[Product]],products[[#All],[Product]],products[[#All],[Cost per unit]])</f>
        <v>14.49</v>
      </c>
      <c r="I160">
        <f>Data[[#This Row],[Cost Per Unit]]*Data[[#This Row],[Units]]</f>
        <v>782.46</v>
      </c>
    </row>
    <row r="161" spans="3:9" x14ac:dyDescent="0.35">
      <c r="C161" t="s">
        <v>8</v>
      </c>
      <c r="D161" t="s">
        <v>35</v>
      </c>
      <c r="E161" t="s">
        <v>33</v>
      </c>
      <c r="F161" s="2">
        <v>357</v>
      </c>
      <c r="G161" s="3">
        <v>126</v>
      </c>
      <c r="H161" cm="1">
        <f t="array" ref="H161">_xlfn.XLOOKUP(Data[[#This Row],[Product]],products[[#All],[Product]],products[[#All],[Cost per unit]])</f>
        <v>12.37</v>
      </c>
      <c r="I161">
        <f>Data[[#This Row],[Cost Per Unit]]*Data[[#This Row],[Units]]</f>
        <v>1558.62</v>
      </c>
    </row>
    <row r="162" spans="3:9" x14ac:dyDescent="0.35">
      <c r="C162" t="s">
        <v>9</v>
      </c>
      <c r="D162" t="s">
        <v>39</v>
      </c>
      <c r="E162" t="s">
        <v>25</v>
      </c>
      <c r="F162" s="2">
        <v>3192</v>
      </c>
      <c r="G162" s="3">
        <v>72</v>
      </c>
      <c r="H162" cm="1">
        <f t="array" ref="H162">_xlfn.XLOOKUP(Data[[#This Row],[Product]],products[[#All],[Product]],products[[#All],[Cost per unit]])</f>
        <v>13.15</v>
      </c>
      <c r="I162">
        <f>Data[[#This Row],[Cost Per Unit]]*Data[[#This Row],[Units]]</f>
        <v>946.80000000000007</v>
      </c>
    </row>
    <row r="163" spans="3:9" x14ac:dyDescent="0.35">
      <c r="C163" t="s">
        <v>8</v>
      </c>
      <c r="D163" t="s">
        <v>38</v>
      </c>
      <c r="E163" t="s">
        <v>21</v>
      </c>
      <c r="F163" s="2">
        <v>6433</v>
      </c>
      <c r="G163" s="3">
        <v>78</v>
      </c>
      <c r="H163" cm="1">
        <f t="array" ref="H163">_xlfn.XLOOKUP(Data[[#This Row],[Product]],products[[#All],[Product]],products[[#All],[Cost per unit]])</f>
        <v>9</v>
      </c>
      <c r="I163">
        <f>Data[[#This Row],[Cost Per Unit]]*Data[[#This Row],[Units]]</f>
        <v>702</v>
      </c>
    </row>
    <row r="164" spans="3:9" x14ac:dyDescent="0.35">
      <c r="C164" t="s">
        <v>40</v>
      </c>
      <c r="D164" t="s">
        <v>39</v>
      </c>
      <c r="E164" t="s">
        <v>29</v>
      </c>
      <c r="F164" s="2">
        <v>0</v>
      </c>
      <c r="G164" s="3">
        <v>135</v>
      </c>
      <c r="H164" cm="1">
        <f t="array" ref="H164">_xlfn.XLOOKUP(Data[[#This Row],[Product]],products[[#All],[Product]],products[[#All],[Cost per unit]])</f>
        <v>7.16</v>
      </c>
      <c r="I164">
        <f>Data[[#This Row],[Cost Per Unit]]*Data[[#This Row],[Units]]</f>
        <v>966.6</v>
      </c>
    </row>
    <row r="165" spans="3:9" x14ac:dyDescent="0.35">
      <c r="C165" t="s">
        <v>41</v>
      </c>
      <c r="D165" t="s">
        <v>37</v>
      </c>
      <c r="E165" t="s">
        <v>24</v>
      </c>
      <c r="F165" s="2">
        <v>6398</v>
      </c>
      <c r="G165" s="3">
        <v>102</v>
      </c>
      <c r="H165" cm="1">
        <f t="array" ref="H165">_xlfn.XLOOKUP(Data[[#This Row],[Product]],products[[#All],[Product]],products[[#All],[Cost per unit]])</f>
        <v>4.97</v>
      </c>
      <c r="I165">
        <f>Data[[#This Row],[Cost Per Unit]]*Data[[#This Row],[Units]]</f>
        <v>506.94</v>
      </c>
    </row>
    <row r="166" spans="3:9" x14ac:dyDescent="0.35">
      <c r="C166" t="s">
        <v>6</v>
      </c>
      <c r="D166" t="s">
        <v>37</v>
      </c>
      <c r="E166" t="s">
        <v>28</v>
      </c>
      <c r="F166" s="2">
        <v>3556</v>
      </c>
      <c r="G166" s="3">
        <v>459</v>
      </c>
      <c r="H166" cm="1">
        <f t="array" ref="H166">_xlfn.XLOOKUP(Data[[#This Row],[Product]],products[[#All],[Product]],products[[#All],[Cost per unit]])</f>
        <v>10.38</v>
      </c>
      <c r="I166">
        <f>Data[[#This Row],[Cost Per Unit]]*Data[[#This Row],[Units]]</f>
        <v>4764.42</v>
      </c>
    </row>
    <row r="167" spans="3:9" x14ac:dyDescent="0.35">
      <c r="C167" t="s">
        <v>7</v>
      </c>
      <c r="D167" t="s">
        <v>37</v>
      </c>
      <c r="E167" t="s">
        <v>33</v>
      </c>
      <c r="F167" s="2">
        <v>6391</v>
      </c>
      <c r="G167" s="3">
        <v>48</v>
      </c>
      <c r="H167" cm="1">
        <f t="array" ref="H167">_xlfn.XLOOKUP(Data[[#This Row],[Product]],products[[#All],[Product]],products[[#All],[Cost per unit]])</f>
        <v>12.37</v>
      </c>
      <c r="I167">
        <f>Data[[#This Row],[Cost Per Unit]]*Data[[#This Row],[Units]]</f>
        <v>593.76</v>
      </c>
    </row>
    <row r="168" spans="3:9" x14ac:dyDescent="0.35">
      <c r="C168" t="s">
        <v>6</v>
      </c>
      <c r="D168" t="s">
        <v>34</v>
      </c>
      <c r="E168" t="s">
        <v>30</v>
      </c>
      <c r="F168" s="2">
        <v>3402</v>
      </c>
      <c r="G168" s="3">
        <v>366</v>
      </c>
      <c r="H168" cm="1">
        <f t="array" ref="H168">_xlfn.XLOOKUP(Data[[#This Row],[Product]],products[[#All],[Product]],products[[#All],[Cost per unit]])</f>
        <v>14.49</v>
      </c>
      <c r="I168">
        <f>Data[[#This Row],[Cost Per Unit]]*Data[[#This Row],[Units]]</f>
        <v>5303.34</v>
      </c>
    </row>
    <row r="169" spans="3:9" x14ac:dyDescent="0.35">
      <c r="C169" t="s">
        <v>40</v>
      </c>
      <c r="D169" t="s">
        <v>39</v>
      </c>
      <c r="E169" t="s">
        <v>27</v>
      </c>
      <c r="F169" s="2">
        <v>6370</v>
      </c>
      <c r="G169" s="3">
        <v>30</v>
      </c>
      <c r="H169" cm="1">
        <f t="array" ref="H169">_xlfn.XLOOKUP(Data[[#This Row],[Product]],products[[#All],[Product]],products[[#All],[Cost per unit]])</f>
        <v>16.73</v>
      </c>
      <c r="I169">
        <f>Data[[#This Row],[Cost Per Unit]]*Data[[#This Row],[Units]]</f>
        <v>501.90000000000003</v>
      </c>
    </row>
    <row r="170" spans="3:9" x14ac:dyDescent="0.35">
      <c r="C170" t="s">
        <v>5</v>
      </c>
      <c r="D170" t="s">
        <v>36</v>
      </c>
      <c r="E170" t="s">
        <v>23</v>
      </c>
      <c r="F170" s="2">
        <v>6314</v>
      </c>
      <c r="G170" s="3">
        <v>15</v>
      </c>
      <c r="H170" cm="1">
        <f t="array" ref="H170">_xlfn.XLOOKUP(Data[[#This Row],[Product]],products[[#All],[Product]],products[[#All],[Cost per unit]])</f>
        <v>6.49</v>
      </c>
      <c r="I170">
        <f>Data[[#This Row],[Cost Per Unit]]*Data[[#This Row],[Units]]</f>
        <v>97.350000000000009</v>
      </c>
    </row>
    <row r="171" spans="3:9" x14ac:dyDescent="0.35">
      <c r="C171" t="s">
        <v>3</v>
      </c>
      <c r="D171" t="s">
        <v>34</v>
      </c>
      <c r="E171" t="s">
        <v>25</v>
      </c>
      <c r="F171" s="2">
        <v>6300</v>
      </c>
      <c r="G171" s="3">
        <v>42</v>
      </c>
      <c r="H171" cm="1">
        <f t="array" ref="H171">_xlfn.XLOOKUP(Data[[#This Row],[Product]],products[[#All],[Product]],products[[#All],[Cost per unit]])</f>
        <v>13.15</v>
      </c>
      <c r="I171">
        <f>Data[[#This Row],[Cost Per Unit]]*Data[[#This Row],[Units]]</f>
        <v>552.30000000000007</v>
      </c>
    </row>
    <row r="172" spans="3:9" x14ac:dyDescent="0.35">
      <c r="C172" t="s">
        <v>40</v>
      </c>
      <c r="D172" t="s">
        <v>35</v>
      </c>
      <c r="E172" t="s">
        <v>30</v>
      </c>
      <c r="F172" s="2">
        <v>2275</v>
      </c>
      <c r="G172" s="3">
        <v>447</v>
      </c>
      <c r="H172" cm="1">
        <f t="array" ref="H172">_xlfn.XLOOKUP(Data[[#This Row],[Product]],products[[#All],[Product]],products[[#All],[Cost per unit]])</f>
        <v>14.49</v>
      </c>
      <c r="I172">
        <f>Data[[#This Row],[Cost Per Unit]]*Data[[#This Row],[Units]]</f>
        <v>6477.03</v>
      </c>
    </row>
    <row r="173" spans="3:9" x14ac:dyDescent="0.35">
      <c r="C173" t="s">
        <v>8</v>
      </c>
      <c r="D173" t="s">
        <v>37</v>
      </c>
      <c r="E173" t="s">
        <v>26</v>
      </c>
      <c r="F173" s="2">
        <v>6279</v>
      </c>
      <c r="G173" s="3">
        <v>45</v>
      </c>
      <c r="H173" cm="1">
        <f t="array" ref="H173">_xlfn.XLOOKUP(Data[[#This Row],[Product]],products[[#All],[Product]],products[[#All],[Cost per unit]])</f>
        <v>5.6</v>
      </c>
      <c r="I173">
        <f>Data[[#This Row],[Cost Per Unit]]*Data[[#This Row],[Units]]</f>
        <v>251.99999999999997</v>
      </c>
    </row>
    <row r="174" spans="3:9" x14ac:dyDescent="0.35">
      <c r="C174" t="s">
        <v>7</v>
      </c>
      <c r="D174" t="s">
        <v>35</v>
      </c>
      <c r="E174" t="s">
        <v>16</v>
      </c>
      <c r="F174" s="2">
        <v>2135</v>
      </c>
      <c r="G174" s="3">
        <v>27</v>
      </c>
      <c r="H174" cm="1">
        <f t="array" ref="H174">_xlfn.XLOOKUP(Data[[#This Row],[Product]],products[[#All],[Product]],products[[#All],[Cost per unit]])</f>
        <v>8.7899999999999991</v>
      </c>
      <c r="I174">
        <f>Data[[#This Row],[Cost Per Unit]]*Data[[#This Row],[Units]]</f>
        <v>237.32999999999998</v>
      </c>
    </row>
    <row r="175" spans="3:9" x14ac:dyDescent="0.35">
      <c r="C175" t="s">
        <v>40</v>
      </c>
      <c r="D175" t="s">
        <v>34</v>
      </c>
      <c r="E175" t="s">
        <v>23</v>
      </c>
      <c r="F175" s="2">
        <v>2779</v>
      </c>
      <c r="G175" s="3">
        <v>75</v>
      </c>
      <c r="H175" cm="1">
        <f t="array" ref="H175">_xlfn.XLOOKUP(Data[[#This Row],[Product]],products[[#All],[Product]],products[[#All],[Cost per unit]])</f>
        <v>6.49</v>
      </c>
      <c r="I175">
        <f>Data[[#This Row],[Cost Per Unit]]*Data[[#This Row],[Units]]</f>
        <v>486.75</v>
      </c>
    </row>
    <row r="176" spans="3:9" x14ac:dyDescent="0.35">
      <c r="C176" t="s">
        <v>5</v>
      </c>
      <c r="D176" t="s">
        <v>34</v>
      </c>
      <c r="E176" t="s">
        <v>22</v>
      </c>
      <c r="F176" s="2">
        <v>6279</v>
      </c>
      <c r="G176" s="3">
        <v>237</v>
      </c>
      <c r="H176" cm="1">
        <f t="array" ref="H176">_xlfn.XLOOKUP(Data[[#This Row],[Product]],products[[#All],[Product]],products[[#All],[Cost per unit]])</f>
        <v>9.77</v>
      </c>
      <c r="I176">
        <f>Data[[#This Row],[Cost Per Unit]]*Data[[#This Row],[Units]]</f>
        <v>2315.4899999999998</v>
      </c>
    </row>
    <row r="177" spans="3:9" x14ac:dyDescent="0.35">
      <c r="C177" t="s">
        <v>7</v>
      </c>
      <c r="D177" t="s">
        <v>36</v>
      </c>
      <c r="E177" t="s">
        <v>18</v>
      </c>
      <c r="F177" s="2">
        <v>2646</v>
      </c>
      <c r="G177" s="3">
        <v>177</v>
      </c>
      <c r="H177" cm="1">
        <f t="array" ref="H177">_xlfn.XLOOKUP(Data[[#This Row],[Product]],products[[#All],[Product]],products[[#All],[Cost per unit]])</f>
        <v>6.47</v>
      </c>
      <c r="I177">
        <f>Data[[#This Row],[Cost Per Unit]]*Data[[#This Row],[Units]]</f>
        <v>1145.19</v>
      </c>
    </row>
    <row r="178" spans="3:9" x14ac:dyDescent="0.35">
      <c r="C178" t="s">
        <v>40</v>
      </c>
      <c r="D178" t="s">
        <v>34</v>
      </c>
      <c r="E178" t="s">
        <v>33</v>
      </c>
      <c r="F178" s="2">
        <v>3794</v>
      </c>
      <c r="G178" s="3">
        <v>159</v>
      </c>
      <c r="H178" cm="1">
        <f t="array" ref="H178">_xlfn.XLOOKUP(Data[[#This Row],[Product]],products[[#All],[Product]],products[[#All],[Cost per unit]])</f>
        <v>12.37</v>
      </c>
      <c r="I178">
        <f>Data[[#This Row],[Cost Per Unit]]*Data[[#This Row],[Units]]</f>
        <v>1966.83</v>
      </c>
    </row>
    <row r="179" spans="3:9" x14ac:dyDescent="0.35">
      <c r="C179" t="s">
        <v>3</v>
      </c>
      <c r="D179" t="s">
        <v>35</v>
      </c>
      <c r="E179" t="s">
        <v>33</v>
      </c>
      <c r="F179" s="2">
        <v>819</v>
      </c>
      <c r="G179" s="3">
        <v>306</v>
      </c>
      <c r="H179" cm="1">
        <f t="array" ref="H179">_xlfn.XLOOKUP(Data[[#This Row],[Product]],products[[#All],[Product]],products[[#All],[Cost per unit]])</f>
        <v>12.37</v>
      </c>
      <c r="I179">
        <f>Data[[#This Row],[Cost Per Unit]]*Data[[#This Row],[Units]]</f>
        <v>3785.22</v>
      </c>
    </row>
    <row r="180" spans="3:9" x14ac:dyDescent="0.35">
      <c r="C180" t="s">
        <v>3</v>
      </c>
      <c r="D180" t="s">
        <v>34</v>
      </c>
      <c r="E180" t="s">
        <v>20</v>
      </c>
      <c r="F180" s="2">
        <v>2583</v>
      </c>
      <c r="G180" s="3">
        <v>18</v>
      </c>
      <c r="H180" cm="1">
        <f t="array" ref="H180">_xlfn.XLOOKUP(Data[[#This Row],[Product]],products[[#All],[Product]],products[[#All],[Cost per unit]])</f>
        <v>10.62</v>
      </c>
      <c r="I180">
        <f>Data[[#This Row],[Cost Per Unit]]*Data[[#This Row],[Units]]</f>
        <v>191.16</v>
      </c>
    </row>
    <row r="181" spans="3:9" x14ac:dyDescent="0.35">
      <c r="C181" t="s">
        <v>5</v>
      </c>
      <c r="D181" t="s">
        <v>36</v>
      </c>
      <c r="E181" t="s">
        <v>13</v>
      </c>
      <c r="F181" s="2">
        <v>6146</v>
      </c>
      <c r="G181" s="3">
        <v>63</v>
      </c>
      <c r="H181" cm="1">
        <f t="array" ref="H181">_xlfn.XLOOKUP(Data[[#This Row],[Product]],products[[#All],[Product]],products[[#All],[Cost per unit]])</f>
        <v>9.33</v>
      </c>
      <c r="I181">
        <f>Data[[#This Row],[Cost Per Unit]]*Data[[#This Row],[Units]]</f>
        <v>587.79</v>
      </c>
    </row>
    <row r="182" spans="3:9" x14ac:dyDescent="0.35">
      <c r="C182" t="s">
        <v>5</v>
      </c>
      <c r="D182" t="s">
        <v>34</v>
      </c>
      <c r="E182" t="s">
        <v>33</v>
      </c>
      <c r="F182" s="2">
        <v>1652</v>
      </c>
      <c r="G182" s="3">
        <v>93</v>
      </c>
      <c r="H182" cm="1">
        <f t="array" ref="H182">_xlfn.XLOOKUP(Data[[#This Row],[Product]],products[[#All],[Product]],products[[#All],[Cost per unit]])</f>
        <v>12.37</v>
      </c>
      <c r="I182">
        <f>Data[[#This Row],[Cost Per Unit]]*Data[[#This Row],[Units]]</f>
        <v>1150.4099999999999</v>
      </c>
    </row>
    <row r="183" spans="3:9" x14ac:dyDescent="0.35">
      <c r="C183" t="s">
        <v>40</v>
      </c>
      <c r="D183" t="s">
        <v>37</v>
      </c>
      <c r="E183" t="s">
        <v>27</v>
      </c>
      <c r="F183" s="2">
        <v>6132</v>
      </c>
      <c r="G183" s="3">
        <v>93</v>
      </c>
      <c r="H183" cm="1">
        <f t="array" ref="H183">_xlfn.XLOOKUP(Data[[#This Row],[Product]],products[[#All],[Product]],products[[#All],[Cost per unit]])</f>
        <v>16.73</v>
      </c>
      <c r="I183">
        <f>Data[[#This Row],[Cost Per Unit]]*Data[[#This Row],[Units]]</f>
        <v>1555.89</v>
      </c>
    </row>
    <row r="184" spans="3:9" x14ac:dyDescent="0.35">
      <c r="C184" t="s">
        <v>8</v>
      </c>
      <c r="D184" t="s">
        <v>34</v>
      </c>
      <c r="E184" t="s">
        <v>16</v>
      </c>
      <c r="F184" s="2">
        <v>2009</v>
      </c>
      <c r="G184" s="3">
        <v>219</v>
      </c>
      <c r="H184" cm="1">
        <f t="array" ref="H184">_xlfn.XLOOKUP(Data[[#This Row],[Product]],products[[#All],[Product]],products[[#All],[Cost per unit]])</f>
        <v>8.7899999999999991</v>
      </c>
      <c r="I184">
        <f>Data[[#This Row],[Cost Per Unit]]*Data[[#This Row],[Units]]</f>
        <v>1925.0099999999998</v>
      </c>
    </row>
    <row r="185" spans="3:9" x14ac:dyDescent="0.35">
      <c r="C185" t="s">
        <v>2</v>
      </c>
      <c r="D185" t="s">
        <v>39</v>
      </c>
      <c r="E185" t="s">
        <v>22</v>
      </c>
      <c r="F185" s="2">
        <v>1568</v>
      </c>
      <c r="G185" s="3">
        <v>141</v>
      </c>
      <c r="H185" cm="1">
        <f t="array" ref="H185">_xlfn.XLOOKUP(Data[[#This Row],[Product]],products[[#All],[Product]],products[[#All],[Cost per unit]])</f>
        <v>9.77</v>
      </c>
      <c r="I185">
        <f>Data[[#This Row],[Cost Per Unit]]*Data[[#This Row],[Units]]</f>
        <v>1377.57</v>
      </c>
    </row>
    <row r="186" spans="3:9" x14ac:dyDescent="0.35">
      <c r="C186" t="s">
        <v>41</v>
      </c>
      <c r="D186" t="s">
        <v>37</v>
      </c>
      <c r="E186" t="s">
        <v>20</v>
      </c>
      <c r="F186" s="2">
        <v>3388</v>
      </c>
      <c r="G186" s="3">
        <v>123</v>
      </c>
      <c r="H186" cm="1">
        <f t="array" ref="H186">_xlfn.XLOOKUP(Data[[#This Row],[Product]],products[[#All],[Product]],products[[#All],[Cost per unit]])</f>
        <v>10.62</v>
      </c>
      <c r="I186">
        <f>Data[[#This Row],[Cost Per Unit]]*Data[[#This Row],[Units]]</f>
        <v>1306.26</v>
      </c>
    </row>
    <row r="187" spans="3:9" x14ac:dyDescent="0.35">
      <c r="C187" t="s">
        <v>40</v>
      </c>
      <c r="D187" t="s">
        <v>38</v>
      </c>
      <c r="E187" t="s">
        <v>24</v>
      </c>
      <c r="F187" s="2">
        <v>623</v>
      </c>
      <c r="G187" s="3">
        <v>51</v>
      </c>
      <c r="H187" cm="1">
        <f t="array" ref="H187">_xlfn.XLOOKUP(Data[[#This Row],[Product]],products[[#All],[Product]],products[[#All],[Cost per unit]])</f>
        <v>4.97</v>
      </c>
      <c r="I187">
        <f>Data[[#This Row],[Cost Per Unit]]*Data[[#This Row],[Units]]</f>
        <v>253.47</v>
      </c>
    </row>
    <row r="188" spans="3:9" x14ac:dyDescent="0.35">
      <c r="C188" t="s">
        <v>40</v>
      </c>
      <c r="D188" t="s">
        <v>38</v>
      </c>
      <c r="E188" t="s">
        <v>4</v>
      </c>
      <c r="F188" s="2">
        <v>6125</v>
      </c>
      <c r="G188" s="3">
        <v>102</v>
      </c>
      <c r="H188" cm="1">
        <f t="array" ref="H188">_xlfn.XLOOKUP(Data[[#This Row],[Product]],products[[#All],[Product]],products[[#All],[Cost per unit]])</f>
        <v>11.88</v>
      </c>
      <c r="I188">
        <f>Data[[#This Row],[Cost Per Unit]]*Data[[#This Row],[Units]]</f>
        <v>1211.76</v>
      </c>
    </row>
    <row r="189" spans="3:9" x14ac:dyDescent="0.35">
      <c r="C189" t="s">
        <v>8</v>
      </c>
      <c r="D189" t="s">
        <v>39</v>
      </c>
      <c r="E189" t="s">
        <v>26</v>
      </c>
      <c r="F189" s="2">
        <v>1561</v>
      </c>
      <c r="G189" s="3">
        <v>27</v>
      </c>
      <c r="H189" cm="1">
        <f t="array" ref="H189">_xlfn.XLOOKUP(Data[[#This Row],[Product]],products[[#All],[Product]],products[[#All],[Cost per unit]])</f>
        <v>5.6</v>
      </c>
      <c r="I189">
        <f>Data[[#This Row],[Cost Per Unit]]*Data[[#This Row],[Units]]</f>
        <v>151.19999999999999</v>
      </c>
    </row>
    <row r="190" spans="3:9" x14ac:dyDescent="0.35">
      <c r="C190" t="s">
        <v>6</v>
      </c>
      <c r="D190" t="s">
        <v>36</v>
      </c>
      <c r="E190" t="s">
        <v>32</v>
      </c>
      <c r="F190" s="2">
        <v>6118</v>
      </c>
      <c r="G190" s="3">
        <v>9</v>
      </c>
      <c r="H190" cm="1">
        <f t="array" ref="H190">_xlfn.XLOOKUP(Data[[#This Row],[Product]],products[[#All],[Product]],products[[#All],[Cost per unit]])</f>
        <v>8.65</v>
      </c>
      <c r="I190">
        <f>Data[[#This Row],[Cost Per Unit]]*Data[[#This Row],[Units]]</f>
        <v>77.850000000000009</v>
      </c>
    </row>
    <row r="191" spans="3:9" x14ac:dyDescent="0.35">
      <c r="C191" t="s">
        <v>6</v>
      </c>
      <c r="D191" t="s">
        <v>38</v>
      </c>
      <c r="E191" t="s">
        <v>13</v>
      </c>
      <c r="F191" s="2">
        <v>2317</v>
      </c>
      <c r="G191" s="3">
        <v>123</v>
      </c>
      <c r="H191" cm="1">
        <f t="array" ref="H191">_xlfn.XLOOKUP(Data[[#This Row],[Product]],products[[#All],[Product]],products[[#All],[Cost per unit]])</f>
        <v>9.33</v>
      </c>
      <c r="I191">
        <f>Data[[#This Row],[Cost Per Unit]]*Data[[#This Row],[Units]]</f>
        <v>1147.5899999999999</v>
      </c>
    </row>
    <row r="192" spans="3:9" x14ac:dyDescent="0.35">
      <c r="C192" t="s">
        <v>10</v>
      </c>
      <c r="D192" t="s">
        <v>37</v>
      </c>
      <c r="E192" t="s">
        <v>28</v>
      </c>
      <c r="F192" s="2">
        <v>3059</v>
      </c>
      <c r="G192" s="3">
        <v>27</v>
      </c>
      <c r="H192" cm="1">
        <f t="array" ref="H192">_xlfn.XLOOKUP(Data[[#This Row],[Product]],products[[#All],[Product]],products[[#All],[Cost per unit]])</f>
        <v>10.38</v>
      </c>
      <c r="I192">
        <f>Data[[#This Row],[Cost Per Unit]]*Data[[#This Row],[Units]]</f>
        <v>280.26000000000005</v>
      </c>
    </row>
    <row r="193" spans="3:9" x14ac:dyDescent="0.35">
      <c r="C193" t="s">
        <v>41</v>
      </c>
      <c r="D193" t="s">
        <v>37</v>
      </c>
      <c r="E193" t="s">
        <v>26</v>
      </c>
      <c r="F193" s="2">
        <v>2324</v>
      </c>
      <c r="G193" s="3">
        <v>177</v>
      </c>
      <c r="H193" cm="1">
        <f t="array" ref="H193">_xlfn.XLOOKUP(Data[[#This Row],[Product]],products[[#All],[Product]],products[[#All],[Cost per unit]])</f>
        <v>5.6</v>
      </c>
      <c r="I193">
        <f>Data[[#This Row],[Cost Per Unit]]*Data[[#This Row],[Units]]</f>
        <v>991.19999999999993</v>
      </c>
    </row>
    <row r="194" spans="3:9" x14ac:dyDescent="0.35">
      <c r="C194" t="s">
        <v>41</v>
      </c>
      <c r="D194" t="s">
        <v>36</v>
      </c>
      <c r="E194" t="s">
        <v>30</v>
      </c>
      <c r="F194" s="2">
        <v>6118</v>
      </c>
      <c r="G194" s="3">
        <v>174</v>
      </c>
      <c r="H194" cm="1">
        <f t="array" ref="H194">_xlfn.XLOOKUP(Data[[#This Row],[Product]],products[[#All],[Product]],products[[#All],[Cost per unit]])</f>
        <v>14.49</v>
      </c>
      <c r="I194">
        <f>Data[[#This Row],[Cost Per Unit]]*Data[[#This Row],[Units]]</f>
        <v>2521.2600000000002</v>
      </c>
    </row>
    <row r="195" spans="3:9" x14ac:dyDescent="0.35">
      <c r="C195" t="s">
        <v>5</v>
      </c>
      <c r="D195" t="s">
        <v>36</v>
      </c>
      <c r="E195" t="s">
        <v>18</v>
      </c>
      <c r="F195" s="2">
        <v>6111</v>
      </c>
      <c r="G195" s="3">
        <v>3</v>
      </c>
      <c r="H195" cm="1">
        <f t="array" ref="H195">_xlfn.XLOOKUP(Data[[#This Row],[Product]],products[[#All],[Product]],products[[#All],[Cost per unit]])</f>
        <v>6.47</v>
      </c>
      <c r="I195">
        <f>Data[[#This Row],[Cost Per Unit]]*Data[[#This Row],[Units]]</f>
        <v>19.41</v>
      </c>
    </row>
    <row r="196" spans="3:9" x14ac:dyDescent="0.35">
      <c r="C196" t="s">
        <v>6</v>
      </c>
      <c r="D196" t="s">
        <v>39</v>
      </c>
      <c r="E196" t="s">
        <v>17</v>
      </c>
      <c r="F196" s="2">
        <v>6048</v>
      </c>
      <c r="G196" s="3">
        <v>27</v>
      </c>
      <c r="H196" cm="1">
        <f t="array" ref="H196">_xlfn.XLOOKUP(Data[[#This Row],[Product]],products[[#All],[Product]],products[[#All],[Cost per unit]])</f>
        <v>3.11</v>
      </c>
      <c r="I196">
        <f>Data[[#This Row],[Cost Per Unit]]*Data[[#This Row],[Units]]</f>
        <v>83.97</v>
      </c>
    </row>
    <row r="197" spans="3:9" x14ac:dyDescent="0.35">
      <c r="C197" t="s">
        <v>2</v>
      </c>
      <c r="D197" t="s">
        <v>39</v>
      </c>
      <c r="E197" t="s">
        <v>28</v>
      </c>
      <c r="F197" s="2">
        <v>6027</v>
      </c>
      <c r="G197" s="3">
        <v>144</v>
      </c>
      <c r="H197" cm="1">
        <f t="array" ref="H197">_xlfn.XLOOKUP(Data[[#This Row],[Product]],products[[#All],[Product]],products[[#All],[Cost per unit]])</f>
        <v>10.38</v>
      </c>
      <c r="I197">
        <f>Data[[#This Row],[Cost Per Unit]]*Data[[#This Row],[Units]]</f>
        <v>1494.72</v>
      </c>
    </row>
    <row r="198" spans="3:9" x14ac:dyDescent="0.35">
      <c r="C198" t="s">
        <v>40</v>
      </c>
      <c r="D198" t="s">
        <v>38</v>
      </c>
      <c r="E198" t="s">
        <v>29</v>
      </c>
      <c r="F198" s="2">
        <v>2541</v>
      </c>
      <c r="G198" s="3">
        <v>45</v>
      </c>
      <c r="H198" cm="1">
        <f t="array" ref="H198">_xlfn.XLOOKUP(Data[[#This Row],[Product]],products[[#All],[Product]],products[[#All],[Cost per unit]])</f>
        <v>7.16</v>
      </c>
      <c r="I198">
        <f>Data[[#This Row],[Cost Per Unit]]*Data[[#This Row],[Units]]</f>
        <v>322.2</v>
      </c>
    </row>
    <row r="199" spans="3:9" x14ac:dyDescent="0.35">
      <c r="C199" t="s">
        <v>6</v>
      </c>
      <c r="D199" t="s">
        <v>35</v>
      </c>
      <c r="E199" t="s">
        <v>27</v>
      </c>
      <c r="F199" s="2">
        <v>3864</v>
      </c>
      <c r="G199" s="3">
        <v>177</v>
      </c>
      <c r="H199" cm="1">
        <f t="array" ref="H199">_xlfn.XLOOKUP(Data[[#This Row],[Product]],products[[#All],[Product]],products[[#All],[Cost per unit]])</f>
        <v>16.73</v>
      </c>
      <c r="I199">
        <f>Data[[#This Row],[Cost Per Unit]]*Data[[#This Row],[Units]]</f>
        <v>2961.21</v>
      </c>
    </row>
    <row r="200" spans="3:9" x14ac:dyDescent="0.35">
      <c r="C200" t="s">
        <v>41</v>
      </c>
      <c r="D200" t="s">
        <v>38</v>
      </c>
      <c r="E200" t="s">
        <v>22</v>
      </c>
      <c r="F200" s="2">
        <v>5915</v>
      </c>
      <c r="G200" s="3">
        <v>3</v>
      </c>
      <c r="H200" cm="1">
        <f t="array" ref="H200">_xlfn.XLOOKUP(Data[[#This Row],[Product]],products[[#All],[Product]],products[[#All],[Cost per unit]])</f>
        <v>9.77</v>
      </c>
      <c r="I200">
        <f>Data[[#This Row],[Cost Per Unit]]*Data[[#This Row],[Units]]</f>
        <v>29.31</v>
      </c>
    </row>
    <row r="201" spans="3:9" x14ac:dyDescent="0.35">
      <c r="C201" t="s">
        <v>9</v>
      </c>
      <c r="D201" t="s">
        <v>39</v>
      </c>
      <c r="E201" t="s">
        <v>18</v>
      </c>
      <c r="F201" s="2">
        <v>2639</v>
      </c>
      <c r="G201" s="3">
        <v>204</v>
      </c>
      <c r="H201" cm="1">
        <f t="array" ref="H201">_xlfn.XLOOKUP(Data[[#This Row],[Product]],products[[#All],[Product]],products[[#All],[Cost per unit]])</f>
        <v>6.47</v>
      </c>
      <c r="I201">
        <f>Data[[#This Row],[Cost Per Unit]]*Data[[#This Row],[Units]]</f>
        <v>1319.8799999999999</v>
      </c>
    </row>
    <row r="202" spans="3:9" x14ac:dyDescent="0.35">
      <c r="C202" t="s">
        <v>8</v>
      </c>
      <c r="D202" t="s">
        <v>37</v>
      </c>
      <c r="E202" t="s">
        <v>22</v>
      </c>
      <c r="F202" s="2">
        <v>1890</v>
      </c>
      <c r="G202" s="3">
        <v>195</v>
      </c>
      <c r="H202" cm="1">
        <f t="array" ref="H202">_xlfn.XLOOKUP(Data[[#This Row],[Product]],products[[#All],[Product]],products[[#All],[Cost per unit]])</f>
        <v>9.77</v>
      </c>
      <c r="I202">
        <f>Data[[#This Row],[Cost Per Unit]]*Data[[#This Row],[Units]]</f>
        <v>1905.1499999999999</v>
      </c>
    </row>
    <row r="203" spans="3:9" x14ac:dyDescent="0.35">
      <c r="C203" t="s">
        <v>7</v>
      </c>
      <c r="D203" t="s">
        <v>34</v>
      </c>
      <c r="E203" t="s">
        <v>14</v>
      </c>
      <c r="F203" s="2">
        <v>1932</v>
      </c>
      <c r="G203" s="3">
        <v>369</v>
      </c>
      <c r="H203" cm="1">
        <f t="array" ref="H203">_xlfn.XLOOKUP(Data[[#This Row],[Product]],products[[#All],[Product]],products[[#All],[Cost per unit]])</f>
        <v>11.7</v>
      </c>
      <c r="I203">
        <f>Data[[#This Row],[Cost Per Unit]]*Data[[#This Row],[Units]]</f>
        <v>4317.3</v>
      </c>
    </row>
    <row r="204" spans="3:9" x14ac:dyDescent="0.35">
      <c r="C204" t="s">
        <v>40</v>
      </c>
      <c r="D204" t="s">
        <v>39</v>
      </c>
      <c r="E204" t="s">
        <v>22</v>
      </c>
      <c r="F204" s="2">
        <v>5817</v>
      </c>
      <c r="G204" s="3">
        <v>12</v>
      </c>
      <c r="H204" cm="1">
        <f t="array" ref="H204">_xlfn.XLOOKUP(Data[[#This Row],[Product]],products[[#All],[Product]],products[[#All],[Cost per unit]])</f>
        <v>9.77</v>
      </c>
      <c r="I204">
        <f>Data[[#This Row],[Cost Per Unit]]*Data[[#This Row],[Units]]</f>
        <v>117.24</v>
      </c>
    </row>
    <row r="205" spans="3:9" x14ac:dyDescent="0.35">
      <c r="C205" t="s">
        <v>6</v>
      </c>
      <c r="D205" t="s">
        <v>37</v>
      </c>
      <c r="E205" t="s">
        <v>30</v>
      </c>
      <c r="F205" s="2">
        <v>560</v>
      </c>
      <c r="G205" s="3">
        <v>81</v>
      </c>
      <c r="H205" cm="1">
        <f t="array" ref="H205">_xlfn.XLOOKUP(Data[[#This Row],[Product]],products[[#All],[Product]],products[[#All],[Cost per unit]])</f>
        <v>14.49</v>
      </c>
      <c r="I205">
        <f>Data[[#This Row],[Cost Per Unit]]*Data[[#This Row],[Units]]</f>
        <v>1173.69</v>
      </c>
    </row>
    <row r="206" spans="3:9" x14ac:dyDescent="0.35">
      <c r="C206" t="s">
        <v>9</v>
      </c>
      <c r="D206" t="s">
        <v>37</v>
      </c>
      <c r="E206" t="s">
        <v>26</v>
      </c>
      <c r="F206" s="2">
        <v>2856</v>
      </c>
      <c r="G206" s="3">
        <v>246</v>
      </c>
      <c r="H206" cm="1">
        <f t="array" ref="H206">_xlfn.XLOOKUP(Data[[#This Row],[Product]],products[[#All],[Product]],products[[#All],[Cost per unit]])</f>
        <v>5.6</v>
      </c>
      <c r="I206">
        <f>Data[[#This Row],[Cost Per Unit]]*Data[[#This Row],[Units]]</f>
        <v>1377.6</v>
      </c>
    </row>
    <row r="207" spans="3:9" x14ac:dyDescent="0.35">
      <c r="C207" t="s">
        <v>9</v>
      </c>
      <c r="D207" t="s">
        <v>34</v>
      </c>
      <c r="E207" t="s">
        <v>17</v>
      </c>
      <c r="F207" s="2">
        <v>707</v>
      </c>
      <c r="G207" s="3">
        <v>174</v>
      </c>
      <c r="H207" cm="1">
        <f t="array" ref="H207">_xlfn.XLOOKUP(Data[[#This Row],[Product]],products[[#All],[Product]],products[[#All],[Cost per unit]])</f>
        <v>3.11</v>
      </c>
      <c r="I207">
        <f>Data[[#This Row],[Cost Per Unit]]*Data[[#This Row],[Units]]</f>
        <v>541.14</v>
      </c>
    </row>
    <row r="208" spans="3:9" x14ac:dyDescent="0.35">
      <c r="C208" t="s">
        <v>8</v>
      </c>
      <c r="D208" t="s">
        <v>35</v>
      </c>
      <c r="E208" t="s">
        <v>30</v>
      </c>
      <c r="F208" s="2">
        <v>3598</v>
      </c>
      <c r="G208" s="3">
        <v>81</v>
      </c>
      <c r="H208" cm="1">
        <f t="array" ref="H208">_xlfn.XLOOKUP(Data[[#This Row],[Product]],products[[#All],[Product]],products[[#All],[Cost per unit]])</f>
        <v>14.49</v>
      </c>
      <c r="I208">
        <f>Data[[#This Row],[Cost Per Unit]]*Data[[#This Row],[Units]]</f>
        <v>1173.69</v>
      </c>
    </row>
    <row r="209" spans="3:9" x14ac:dyDescent="0.35">
      <c r="C209" t="s">
        <v>40</v>
      </c>
      <c r="D209" t="s">
        <v>39</v>
      </c>
      <c r="E209" t="s">
        <v>15</v>
      </c>
      <c r="F209" s="2">
        <v>5775</v>
      </c>
      <c r="G209" s="3">
        <v>42</v>
      </c>
      <c r="H209" cm="1">
        <f t="array" ref="H209">_xlfn.XLOOKUP(Data[[#This Row],[Product]],products[[#All],[Product]],products[[#All],[Cost per unit]])</f>
        <v>11.73</v>
      </c>
      <c r="I209">
        <f>Data[[#This Row],[Cost Per Unit]]*Data[[#This Row],[Units]]</f>
        <v>492.66</v>
      </c>
    </row>
    <row r="210" spans="3:9" x14ac:dyDescent="0.35">
      <c r="C210" t="s">
        <v>7</v>
      </c>
      <c r="D210" t="s">
        <v>38</v>
      </c>
      <c r="E210" t="s">
        <v>28</v>
      </c>
      <c r="F210" s="2">
        <v>5677</v>
      </c>
      <c r="G210" s="3">
        <v>258</v>
      </c>
      <c r="H210" cm="1">
        <f t="array" ref="H210">_xlfn.XLOOKUP(Data[[#This Row],[Product]],products[[#All],[Product]],products[[#All],[Cost per unit]])</f>
        <v>10.38</v>
      </c>
      <c r="I210">
        <f>Data[[#This Row],[Cost Per Unit]]*Data[[#This Row],[Units]]</f>
        <v>2678.0400000000004</v>
      </c>
    </row>
    <row r="211" spans="3:9" x14ac:dyDescent="0.35">
      <c r="C211" t="s">
        <v>40</v>
      </c>
      <c r="D211" t="s">
        <v>38</v>
      </c>
      <c r="E211" t="s">
        <v>13</v>
      </c>
      <c r="F211" s="2">
        <v>5670</v>
      </c>
      <c r="G211" s="3">
        <v>297</v>
      </c>
      <c r="H211" cm="1">
        <f t="array" ref="H211">_xlfn.XLOOKUP(Data[[#This Row],[Product]],products[[#All],[Product]],products[[#All],[Cost per unit]])</f>
        <v>9.33</v>
      </c>
      <c r="I211">
        <f>Data[[#This Row],[Cost Per Unit]]*Data[[#This Row],[Units]]</f>
        <v>2771.01</v>
      </c>
    </row>
    <row r="212" spans="3:9" x14ac:dyDescent="0.35">
      <c r="C212" t="s">
        <v>41</v>
      </c>
      <c r="D212" t="s">
        <v>34</v>
      </c>
      <c r="E212" t="s">
        <v>16</v>
      </c>
      <c r="F212" s="2">
        <v>1274</v>
      </c>
      <c r="G212" s="3">
        <v>225</v>
      </c>
      <c r="H212" cm="1">
        <f t="array" ref="H212">_xlfn.XLOOKUP(Data[[#This Row],[Product]],products[[#All],[Product]],products[[#All],[Cost per unit]])</f>
        <v>8.7899999999999991</v>
      </c>
      <c r="I212">
        <f>Data[[#This Row],[Cost Per Unit]]*Data[[#This Row],[Units]]</f>
        <v>1977.7499999999998</v>
      </c>
    </row>
    <row r="213" spans="3:9" x14ac:dyDescent="0.35">
      <c r="C213" t="s">
        <v>5</v>
      </c>
      <c r="D213" t="s">
        <v>36</v>
      </c>
      <c r="E213" t="s">
        <v>30</v>
      </c>
      <c r="F213" s="2">
        <v>1526</v>
      </c>
      <c r="G213" s="3">
        <v>105</v>
      </c>
      <c r="H213" cm="1">
        <f t="array" ref="H213">_xlfn.XLOOKUP(Data[[#This Row],[Product]],products[[#All],[Product]],products[[#All],[Cost per unit]])</f>
        <v>14.49</v>
      </c>
      <c r="I213">
        <f>Data[[#This Row],[Cost Per Unit]]*Data[[#This Row],[Units]]</f>
        <v>1521.45</v>
      </c>
    </row>
    <row r="214" spans="3:9" x14ac:dyDescent="0.35">
      <c r="C214" t="s">
        <v>40</v>
      </c>
      <c r="D214" t="s">
        <v>39</v>
      </c>
      <c r="E214" t="s">
        <v>28</v>
      </c>
      <c r="F214" s="2">
        <v>3101</v>
      </c>
      <c r="G214" s="3">
        <v>225</v>
      </c>
      <c r="H214" cm="1">
        <f t="array" ref="H214">_xlfn.XLOOKUP(Data[[#This Row],[Product]],products[[#All],[Product]],products[[#All],[Cost per unit]])</f>
        <v>10.38</v>
      </c>
      <c r="I214">
        <f>Data[[#This Row],[Cost Per Unit]]*Data[[#This Row],[Units]]</f>
        <v>2335.5</v>
      </c>
    </row>
    <row r="215" spans="3:9" x14ac:dyDescent="0.35">
      <c r="C215" t="s">
        <v>2</v>
      </c>
      <c r="D215" t="s">
        <v>37</v>
      </c>
      <c r="E215" t="s">
        <v>14</v>
      </c>
      <c r="F215" s="2">
        <v>1057</v>
      </c>
      <c r="G215" s="3">
        <v>54</v>
      </c>
      <c r="H215" cm="1">
        <f t="array" ref="H215">_xlfn.XLOOKUP(Data[[#This Row],[Product]],products[[#All],[Product]],products[[#All],[Cost per unit]])</f>
        <v>11.7</v>
      </c>
      <c r="I215">
        <f>Data[[#This Row],[Cost Per Unit]]*Data[[#This Row],[Units]]</f>
        <v>631.79999999999995</v>
      </c>
    </row>
    <row r="216" spans="3:9" x14ac:dyDescent="0.35">
      <c r="C216" t="s">
        <v>10</v>
      </c>
      <c r="D216" t="s">
        <v>38</v>
      </c>
      <c r="E216" t="s">
        <v>14</v>
      </c>
      <c r="F216" s="2">
        <v>5586</v>
      </c>
      <c r="G216" s="3">
        <v>525</v>
      </c>
      <c r="H216" cm="1">
        <f t="array" ref="H216">_xlfn.XLOOKUP(Data[[#This Row],[Product]],products[[#All],[Product]],products[[#All],[Cost per unit]])</f>
        <v>11.7</v>
      </c>
      <c r="I216">
        <f>Data[[#This Row],[Cost Per Unit]]*Data[[#This Row],[Units]]</f>
        <v>6142.5</v>
      </c>
    </row>
    <row r="217" spans="3:9" x14ac:dyDescent="0.35">
      <c r="C217" t="s">
        <v>5</v>
      </c>
      <c r="D217" t="s">
        <v>39</v>
      </c>
      <c r="E217" t="s">
        <v>24</v>
      </c>
      <c r="F217" s="2">
        <v>4018</v>
      </c>
      <c r="G217" s="3">
        <v>171</v>
      </c>
      <c r="H217" cm="1">
        <f t="array" ref="H217">_xlfn.XLOOKUP(Data[[#This Row],[Product]],products[[#All],[Product]],products[[#All],[Cost per unit]])</f>
        <v>4.97</v>
      </c>
      <c r="I217">
        <f>Data[[#This Row],[Cost Per Unit]]*Data[[#This Row],[Units]]</f>
        <v>849.87</v>
      </c>
    </row>
    <row r="218" spans="3:9" x14ac:dyDescent="0.35">
      <c r="C218" t="s">
        <v>9</v>
      </c>
      <c r="D218" t="s">
        <v>34</v>
      </c>
      <c r="E218" t="s">
        <v>16</v>
      </c>
      <c r="F218" s="2">
        <v>938</v>
      </c>
      <c r="G218" s="3">
        <v>189</v>
      </c>
      <c r="H218" cm="1">
        <f t="array" ref="H218">_xlfn.XLOOKUP(Data[[#This Row],[Product]],products[[#All],[Product]],products[[#All],[Cost per unit]])</f>
        <v>8.7899999999999991</v>
      </c>
      <c r="I218">
        <f>Data[[#This Row],[Cost Per Unit]]*Data[[#This Row],[Units]]</f>
        <v>1661.31</v>
      </c>
    </row>
    <row r="219" spans="3:9" x14ac:dyDescent="0.35">
      <c r="C219" t="s">
        <v>7</v>
      </c>
      <c r="D219" t="s">
        <v>38</v>
      </c>
      <c r="E219" t="s">
        <v>18</v>
      </c>
      <c r="F219" s="2">
        <v>1778</v>
      </c>
      <c r="G219" s="3">
        <v>270</v>
      </c>
      <c r="H219" cm="1">
        <f t="array" ref="H219">_xlfn.XLOOKUP(Data[[#This Row],[Product]],products[[#All],[Product]],products[[#All],[Cost per unit]])</f>
        <v>6.47</v>
      </c>
      <c r="I219">
        <f>Data[[#This Row],[Cost Per Unit]]*Data[[#This Row],[Units]]</f>
        <v>1746.8999999999999</v>
      </c>
    </row>
    <row r="220" spans="3:9" x14ac:dyDescent="0.35">
      <c r="C220" t="s">
        <v>6</v>
      </c>
      <c r="D220" t="s">
        <v>39</v>
      </c>
      <c r="E220" t="s">
        <v>30</v>
      </c>
      <c r="F220" s="2">
        <v>1638</v>
      </c>
      <c r="G220" s="3">
        <v>63</v>
      </c>
      <c r="H220" cm="1">
        <f t="array" ref="H220">_xlfn.XLOOKUP(Data[[#This Row],[Product]],products[[#All],[Product]],products[[#All],[Cost per unit]])</f>
        <v>14.49</v>
      </c>
      <c r="I220">
        <f>Data[[#This Row],[Cost Per Unit]]*Data[[#This Row],[Units]]</f>
        <v>912.87</v>
      </c>
    </row>
    <row r="221" spans="3:9" x14ac:dyDescent="0.35">
      <c r="C221" t="s">
        <v>41</v>
      </c>
      <c r="D221" t="s">
        <v>38</v>
      </c>
      <c r="E221" t="s">
        <v>25</v>
      </c>
      <c r="F221" s="2">
        <v>154</v>
      </c>
      <c r="G221" s="3">
        <v>21</v>
      </c>
      <c r="H221" cm="1">
        <f t="array" ref="H221">_xlfn.XLOOKUP(Data[[#This Row],[Product]],products[[#All],[Product]],products[[#All],[Cost per unit]])</f>
        <v>13.15</v>
      </c>
      <c r="I221">
        <f>Data[[#This Row],[Cost Per Unit]]*Data[[#This Row],[Units]]</f>
        <v>276.15000000000003</v>
      </c>
    </row>
    <row r="222" spans="3:9" x14ac:dyDescent="0.35">
      <c r="C222" t="s">
        <v>7</v>
      </c>
      <c r="D222" t="s">
        <v>36</v>
      </c>
      <c r="E222" t="s">
        <v>29</v>
      </c>
      <c r="F222" s="2">
        <v>5551</v>
      </c>
      <c r="G222" s="3">
        <v>252</v>
      </c>
      <c r="H222" cm="1">
        <f t="array" ref="H222">_xlfn.XLOOKUP(Data[[#This Row],[Product]],products[[#All],[Product]],products[[#All],[Cost per unit]])</f>
        <v>7.16</v>
      </c>
      <c r="I222">
        <f>Data[[#This Row],[Cost Per Unit]]*Data[[#This Row],[Units]]</f>
        <v>1804.32</v>
      </c>
    </row>
    <row r="223" spans="3:9" x14ac:dyDescent="0.35">
      <c r="C223" t="s">
        <v>5</v>
      </c>
      <c r="D223" t="s">
        <v>38</v>
      </c>
      <c r="E223" t="s">
        <v>19</v>
      </c>
      <c r="F223" s="2">
        <v>5474</v>
      </c>
      <c r="G223" s="3">
        <v>168</v>
      </c>
      <c r="H223" cm="1">
        <f t="array" ref="H223">_xlfn.XLOOKUP(Data[[#This Row],[Product]],products[[#All],[Product]],products[[#All],[Cost per unit]])</f>
        <v>7.64</v>
      </c>
      <c r="I223">
        <f>Data[[#This Row],[Cost Per Unit]]*Data[[#This Row],[Units]]</f>
        <v>1283.52</v>
      </c>
    </row>
    <row r="224" spans="3:9" x14ac:dyDescent="0.35">
      <c r="C224" t="s">
        <v>40</v>
      </c>
      <c r="D224" t="s">
        <v>36</v>
      </c>
      <c r="E224" t="s">
        <v>25</v>
      </c>
      <c r="F224" s="2">
        <v>5439</v>
      </c>
      <c r="G224" s="3">
        <v>30</v>
      </c>
      <c r="H224" cm="1">
        <f t="array" ref="H224">_xlfn.XLOOKUP(Data[[#This Row],[Product]],products[[#All],[Product]],products[[#All],[Cost per unit]])</f>
        <v>13.15</v>
      </c>
      <c r="I224">
        <f>Data[[#This Row],[Cost Per Unit]]*Data[[#This Row],[Units]]</f>
        <v>394.5</v>
      </c>
    </row>
    <row r="225" spans="3:9" x14ac:dyDescent="0.35">
      <c r="C225" t="s">
        <v>9</v>
      </c>
      <c r="D225" t="s">
        <v>39</v>
      </c>
      <c r="E225" t="s">
        <v>24</v>
      </c>
      <c r="F225" s="2">
        <v>3920</v>
      </c>
      <c r="G225" s="3">
        <v>306</v>
      </c>
      <c r="H225" cm="1">
        <f t="array" ref="H225">_xlfn.XLOOKUP(Data[[#This Row],[Product]],products[[#All],[Product]],products[[#All],[Cost per unit]])</f>
        <v>4.97</v>
      </c>
      <c r="I225">
        <f>Data[[#This Row],[Cost Per Unit]]*Data[[#This Row],[Units]]</f>
        <v>1520.82</v>
      </c>
    </row>
    <row r="226" spans="3:9" x14ac:dyDescent="0.35">
      <c r="C226" t="s">
        <v>10</v>
      </c>
      <c r="D226" t="s">
        <v>34</v>
      </c>
      <c r="E226" t="s">
        <v>19</v>
      </c>
      <c r="F226" s="2">
        <v>5355</v>
      </c>
      <c r="G226" s="3">
        <v>204</v>
      </c>
      <c r="H226" cm="1">
        <f t="array" ref="H226">_xlfn.XLOOKUP(Data[[#This Row],[Product]],products[[#All],[Product]],products[[#All],[Cost per unit]])</f>
        <v>7.64</v>
      </c>
      <c r="I226">
        <f>Data[[#This Row],[Cost Per Unit]]*Data[[#This Row],[Units]]</f>
        <v>1558.56</v>
      </c>
    </row>
    <row r="227" spans="3:9" x14ac:dyDescent="0.35">
      <c r="C227" t="s">
        <v>2</v>
      </c>
      <c r="D227" t="s">
        <v>38</v>
      </c>
      <c r="E227" t="s">
        <v>4</v>
      </c>
      <c r="F227" s="2">
        <v>3549</v>
      </c>
      <c r="G227" s="3">
        <v>3</v>
      </c>
      <c r="H227" cm="1">
        <f t="array" ref="H227">_xlfn.XLOOKUP(Data[[#This Row],[Product]],products[[#All],[Product]],products[[#All],[Cost per unit]])</f>
        <v>11.88</v>
      </c>
      <c r="I227">
        <f>Data[[#This Row],[Cost Per Unit]]*Data[[#This Row],[Units]]</f>
        <v>35.64</v>
      </c>
    </row>
    <row r="228" spans="3:9" x14ac:dyDescent="0.35">
      <c r="C228" t="s">
        <v>7</v>
      </c>
      <c r="D228" t="s">
        <v>39</v>
      </c>
      <c r="E228" t="s">
        <v>27</v>
      </c>
      <c r="F228" s="2">
        <v>966</v>
      </c>
      <c r="G228" s="3">
        <v>198</v>
      </c>
      <c r="H228" cm="1">
        <f t="array" ref="H228">_xlfn.XLOOKUP(Data[[#This Row],[Product]],products[[#All],[Product]],products[[#All],[Cost per unit]])</f>
        <v>16.73</v>
      </c>
      <c r="I228">
        <f>Data[[#This Row],[Cost Per Unit]]*Data[[#This Row],[Units]]</f>
        <v>3312.54</v>
      </c>
    </row>
    <row r="229" spans="3:9" x14ac:dyDescent="0.35">
      <c r="C229" t="s">
        <v>5</v>
      </c>
      <c r="D229" t="s">
        <v>39</v>
      </c>
      <c r="E229" t="s">
        <v>18</v>
      </c>
      <c r="F229" s="2">
        <v>385</v>
      </c>
      <c r="G229" s="3">
        <v>249</v>
      </c>
      <c r="H229" cm="1">
        <f t="array" ref="H229">_xlfn.XLOOKUP(Data[[#This Row],[Product]],products[[#All],[Product]],products[[#All],[Cost per unit]])</f>
        <v>6.47</v>
      </c>
      <c r="I229">
        <f>Data[[#This Row],[Cost Per Unit]]*Data[[#This Row],[Units]]</f>
        <v>1611.03</v>
      </c>
    </row>
    <row r="230" spans="3:9" x14ac:dyDescent="0.35">
      <c r="C230" t="s">
        <v>6</v>
      </c>
      <c r="D230" t="s">
        <v>34</v>
      </c>
      <c r="E230" t="s">
        <v>16</v>
      </c>
      <c r="F230" s="2">
        <v>2219</v>
      </c>
      <c r="G230" s="3">
        <v>75</v>
      </c>
      <c r="H230" cm="1">
        <f t="array" ref="H230">_xlfn.XLOOKUP(Data[[#This Row],[Product]],products[[#All],[Product]],products[[#All],[Cost per unit]])</f>
        <v>8.7899999999999991</v>
      </c>
      <c r="I230">
        <f>Data[[#This Row],[Cost Per Unit]]*Data[[#This Row],[Units]]</f>
        <v>659.24999999999989</v>
      </c>
    </row>
    <row r="231" spans="3:9" x14ac:dyDescent="0.35">
      <c r="C231" t="s">
        <v>9</v>
      </c>
      <c r="D231" t="s">
        <v>36</v>
      </c>
      <c r="E231" t="s">
        <v>32</v>
      </c>
      <c r="F231" s="2">
        <v>2954</v>
      </c>
      <c r="G231" s="3">
        <v>189</v>
      </c>
      <c r="H231" cm="1">
        <f t="array" ref="H231">_xlfn.XLOOKUP(Data[[#This Row],[Product]],products[[#All],[Product]],products[[#All],[Cost per unit]])</f>
        <v>8.65</v>
      </c>
      <c r="I231">
        <f>Data[[#This Row],[Cost Per Unit]]*Data[[#This Row],[Units]]</f>
        <v>1634.8500000000001</v>
      </c>
    </row>
    <row r="232" spans="3:9" x14ac:dyDescent="0.35">
      <c r="C232" t="s">
        <v>7</v>
      </c>
      <c r="D232" t="s">
        <v>36</v>
      </c>
      <c r="E232" t="s">
        <v>32</v>
      </c>
      <c r="F232" s="2">
        <v>280</v>
      </c>
      <c r="G232" s="3">
        <v>87</v>
      </c>
      <c r="H232" cm="1">
        <f t="array" ref="H232">_xlfn.XLOOKUP(Data[[#This Row],[Product]],products[[#All],[Product]],products[[#All],[Cost per unit]])</f>
        <v>8.65</v>
      </c>
      <c r="I232">
        <f>Data[[#This Row],[Cost Per Unit]]*Data[[#This Row],[Units]]</f>
        <v>752.55000000000007</v>
      </c>
    </row>
    <row r="233" spans="3:9" x14ac:dyDescent="0.35">
      <c r="C233" t="s">
        <v>7</v>
      </c>
      <c r="D233" t="s">
        <v>37</v>
      </c>
      <c r="E233" t="s">
        <v>26</v>
      </c>
      <c r="F233" s="2">
        <v>5306</v>
      </c>
      <c r="G233" s="3">
        <v>0</v>
      </c>
      <c r="H233" cm="1">
        <f t="array" ref="H233">_xlfn.XLOOKUP(Data[[#This Row],[Product]],products[[#All],[Product]],products[[#All],[Cost per unit]])</f>
        <v>5.6</v>
      </c>
      <c r="I233">
        <f>Data[[#This Row],[Cost Per Unit]]*Data[[#This Row],[Units]]</f>
        <v>0</v>
      </c>
    </row>
    <row r="234" spans="3:9" x14ac:dyDescent="0.35">
      <c r="C234" t="s">
        <v>5</v>
      </c>
      <c r="D234" t="s">
        <v>39</v>
      </c>
      <c r="E234" t="s">
        <v>26</v>
      </c>
      <c r="F234" s="2">
        <v>5236</v>
      </c>
      <c r="G234" s="3">
        <v>51</v>
      </c>
      <c r="H234" cm="1">
        <f t="array" ref="H234">_xlfn.XLOOKUP(Data[[#This Row],[Product]],products[[#All],[Product]],products[[#All],[Cost per unit]])</f>
        <v>5.6</v>
      </c>
      <c r="I234">
        <f>Data[[#This Row],[Cost Per Unit]]*Data[[#This Row],[Units]]</f>
        <v>285.59999999999997</v>
      </c>
    </row>
    <row r="235" spans="3:9" x14ac:dyDescent="0.35">
      <c r="C235" t="s">
        <v>7</v>
      </c>
      <c r="D235" t="s">
        <v>35</v>
      </c>
      <c r="E235" t="s">
        <v>28</v>
      </c>
      <c r="F235" s="2">
        <v>5194</v>
      </c>
      <c r="G235" s="3">
        <v>288</v>
      </c>
      <c r="H235" cm="1">
        <f t="array" ref="H235">_xlfn.XLOOKUP(Data[[#This Row],[Product]],products[[#All],[Product]],products[[#All],[Cost per unit]])</f>
        <v>10.38</v>
      </c>
      <c r="I235">
        <f>Data[[#This Row],[Cost Per Unit]]*Data[[#This Row],[Units]]</f>
        <v>2989.44</v>
      </c>
    </row>
    <row r="236" spans="3:9" x14ac:dyDescent="0.35">
      <c r="C236" t="s">
        <v>3</v>
      </c>
      <c r="D236" t="s">
        <v>35</v>
      </c>
      <c r="E236" t="s">
        <v>23</v>
      </c>
      <c r="F236" s="2">
        <v>2023</v>
      </c>
      <c r="G236" s="3">
        <v>78</v>
      </c>
      <c r="H236" cm="1">
        <f t="array" ref="H236">_xlfn.XLOOKUP(Data[[#This Row],[Product]],products[[#All],[Product]],products[[#All],[Cost per unit]])</f>
        <v>6.49</v>
      </c>
      <c r="I236">
        <f>Data[[#This Row],[Cost Per Unit]]*Data[[#This Row],[Units]]</f>
        <v>506.22</v>
      </c>
    </row>
    <row r="237" spans="3:9" x14ac:dyDescent="0.35">
      <c r="C237" t="s">
        <v>5</v>
      </c>
      <c r="D237" t="s">
        <v>38</v>
      </c>
      <c r="E237" t="s">
        <v>32</v>
      </c>
      <c r="F237" s="2">
        <v>5075</v>
      </c>
      <c r="G237" s="3">
        <v>21</v>
      </c>
      <c r="H237" cm="1">
        <f t="array" ref="H237">_xlfn.XLOOKUP(Data[[#This Row],[Product]],products[[#All],[Product]],products[[#All],[Cost per unit]])</f>
        <v>8.65</v>
      </c>
      <c r="I237">
        <f>Data[[#This Row],[Cost Per Unit]]*Data[[#This Row],[Units]]</f>
        <v>181.65</v>
      </c>
    </row>
    <row r="238" spans="3:9" x14ac:dyDescent="0.35">
      <c r="C238" t="s">
        <v>9</v>
      </c>
      <c r="D238" t="s">
        <v>37</v>
      </c>
      <c r="E238" t="s">
        <v>28</v>
      </c>
      <c r="F238" s="2">
        <v>2919</v>
      </c>
      <c r="G238" s="3">
        <v>45</v>
      </c>
      <c r="H238" cm="1">
        <f t="array" ref="H238">_xlfn.XLOOKUP(Data[[#This Row],[Product]],products[[#All],[Product]],products[[#All],[Cost per unit]])</f>
        <v>10.38</v>
      </c>
      <c r="I238">
        <f>Data[[#This Row],[Cost Per Unit]]*Data[[#This Row],[Units]]</f>
        <v>467.1</v>
      </c>
    </row>
    <row r="239" spans="3:9" x14ac:dyDescent="0.35">
      <c r="C239" t="s">
        <v>40</v>
      </c>
      <c r="D239" t="s">
        <v>34</v>
      </c>
      <c r="E239" t="s">
        <v>17</v>
      </c>
      <c r="F239" s="2">
        <v>5019</v>
      </c>
      <c r="G239" s="3">
        <v>156</v>
      </c>
      <c r="H239" cm="1">
        <f t="array" ref="H239">_xlfn.XLOOKUP(Data[[#This Row],[Product]],products[[#All],[Product]],products[[#All],[Cost per unit]])</f>
        <v>3.11</v>
      </c>
      <c r="I239">
        <f>Data[[#This Row],[Cost Per Unit]]*Data[[#This Row],[Units]]</f>
        <v>485.15999999999997</v>
      </c>
    </row>
    <row r="240" spans="3:9" x14ac:dyDescent="0.35">
      <c r="C240" t="s">
        <v>10</v>
      </c>
      <c r="D240" t="s">
        <v>35</v>
      </c>
      <c r="E240" t="s">
        <v>15</v>
      </c>
      <c r="F240" s="2">
        <v>2562</v>
      </c>
      <c r="G240" s="3">
        <v>6</v>
      </c>
      <c r="H240" cm="1">
        <f t="array" ref="H240">_xlfn.XLOOKUP(Data[[#This Row],[Product]],products[[#All],[Product]],products[[#All],[Cost per unit]])</f>
        <v>11.73</v>
      </c>
      <c r="I240">
        <f>Data[[#This Row],[Cost Per Unit]]*Data[[#This Row],[Units]]</f>
        <v>70.38</v>
      </c>
    </row>
    <row r="241" spans="3:9" x14ac:dyDescent="0.35">
      <c r="C241" t="s">
        <v>8</v>
      </c>
      <c r="D241" t="s">
        <v>36</v>
      </c>
      <c r="E241" t="s">
        <v>23</v>
      </c>
      <c r="F241" s="2">
        <v>5019</v>
      </c>
      <c r="G241" s="3">
        <v>150</v>
      </c>
      <c r="H241" cm="1">
        <f t="array" ref="H241">_xlfn.XLOOKUP(Data[[#This Row],[Product]],products[[#All],[Product]],products[[#All],[Cost per unit]])</f>
        <v>6.49</v>
      </c>
      <c r="I241">
        <f>Data[[#This Row],[Cost Per Unit]]*Data[[#This Row],[Units]]</f>
        <v>973.5</v>
      </c>
    </row>
    <row r="242" spans="3:9" x14ac:dyDescent="0.35">
      <c r="C242" t="s">
        <v>8</v>
      </c>
      <c r="D242" t="s">
        <v>35</v>
      </c>
      <c r="E242" t="s">
        <v>22</v>
      </c>
      <c r="F242" s="2">
        <v>5012</v>
      </c>
      <c r="G242" s="3">
        <v>210</v>
      </c>
      <c r="H242" cm="1">
        <f t="array" ref="H242">_xlfn.XLOOKUP(Data[[#This Row],[Product]],products[[#All],[Product]],products[[#All],[Cost per unit]])</f>
        <v>9.77</v>
      </c>
      <c r="I242">
        <f>Data[[#This Row],[Cost Per Unit]]*Data[[#This Row],[Units]]</f>
        <v>2051.6999999999998</v>
      </c>
    </row>
    <row r="243" spans="3:9" x14ac:dyDescent="0.35">
      <c r="C243" t="s">
        <v>8</v>
      </c>
      <c r="D243" t="s">
        <v>34</v>
      </c>
      <c r="E243" t="s">
        <v>31</v>
      </c>
      <c r="F243" s="2">
        <v>3507</v>
      </c>
      <c r="G243" s="3">
        <v>288</v>
      </c>
      <c r="H243" cm="1">
        <f t="array" ref="H243">_xlfn.XLOOKUP(Data[[#This Row],[Product]],products[[#All],[Product]],products[[#All],[Cost per unit]])</f>
        <v>5.79</v>
      </c>
      <c r="I243">
        <f>Data[[#This Row],[Cost Per Unit]]*Data[[#This Row],[Units]]</f>
        <v>1667.52</v>
      </c>
    </row>
    <row r="244" spans="3:9" x14ac:dyDescent="0.35">
      <c r="C244" t="s">
        <v>5</v>
      </c>
      <c r="D244" t="s">
        <v>37</v>
      </c>
      <c r="E244" t="s">
        <v>14</v>
      </c>
      <c r="F244" s="2">
        <v>4991</v>
      </c>
      <c r="G244" s="3">
        <v>12</v>
      </c>
      <c r="H244" cm="1">
        <f t="array" ref="H244">_xlfn.XLOOKUP(Data[[#This Row],[Product]],products[[#All],[Product]],products[[#All],[Cost per unit]])</f>
        <v>11.7</v>
      </c>
      <c r="I244">
        <f>Data[[#This Row],[Cost Per Unit]]*Data[[#This Row],[Units]]</f>
        <v>140.39999999999998</v>
      </c>
    </row>
    <row r="245" spans="3:9" x14ac:dyDescent="0.35">
      <c r="C245" t="s">
        <v>40</v>
      </c>
      <c r="D245" t="s">
        <v>38</v>
      </c>
      <c r="E245" t="s">
        <v>26</v>
      </c>
      <c r="F245" s="2">
        <v>609</v>
      </c>
      <c r="G245" s="3">
        <v>87</v>
      </c>
      <c r="H245" cm="1">
        <f t="array" ref="H245">_xlfn.XLOOKUP(Data[[#This Row],[Product]],products[[#All],[Product]],products[[#All],[Cost per unit]])</f>
        <v>5.6</v>
      </c>
      <c r="I245">
        <f>Data[[#This Row],[Cost Per Unit]]*Data[[#This Row],[Units]]</f>
        <v>487.2</v>
      </c>
    </row>
    <row r="246" spans="3:9" x14ac:dyDescent="0.35">
      <c r="C246" t="s">
        <v>10</v>
      </c>
      <c r="D246" t="s">
        <v>34</v>
      </c>
      <c r="E246" t="s">
        <v>26</v>
      </c>
      <c r="F246" s="2">
        <v>4991</v>
      </c>
      <c r="G246" s="3">
        <v>9</v>
      </c>
      <c r="H246" cm="1">
        <f t="array" ref="H246">_xlfn.XLOOKUP(Data[[#This Row],[Product]],products[[#All],[Product]],products[[#All],[Cost per unit]])</f>
        <v>5.6</v>
      </c>
      <c r="I246">
        <f>Data[[#This Row],[Cost Per Unit]]*Data[[#This Row],[Units]]</f>
        <v>50.4</v>
      </c>
    </row>
    <row r="247" spans="3:9" x14ac:dyDescent="0.35">
      <c r="C247" t="s">
        <v>6</v>
      </c>
      <c r="D247" t="s">
        <v>36</v>
      </c>
      <c r="E247" t="s">
        <v>17</v>
      </c>
      <c r="F247" s="2">
        <v>4970</v>
      </c>
      <c r="G247" s="3">
        <v>156</v>
      </c>
      <c r="H247" cm="1">
        <f t="array" ref="H247">_xlfn.XLOOKUP(Data[[#This Row],[Product]],products[[#All],[Product]],products[[#All],[Cost per unit]])</f>
        <v>3.11</v>
      </c>
      <c r="I247">
        <f>Data[[#This Row],[Cost Per Unit]]*Data[[#This Row],[Units]]</f>
        <v>485.15999999999997</v>
      </c>
    </row>
    <row r="248" spans="3:9" x14ac:dyDescent="0.35">
      <c r="C248" t="s">
        <v>40</v>
      </c>
      <c r="D248" t="s">
        <v>36</v>
      </c>
      <c r="E248" t="s">
        <v>27</v>
      </c>
      <c r="F248" s="2">
        <v>3164</v>
      </c>
      <c r="G248" s="3">
        <v>306</v>
      </c>
      <c r="H248" cm="1">
        <f t="array" ref="H248">_xlfn.XLOOKUP(Data[[#This Row],[Product]],products[[#All],[Product]],products[[#All],[Cost per unit]])</f>
        <v>16.73</v>
      </c>
      <c r="I248">
        <f>Data[[#This Row],[Cost Per Unit]]*Data[[#This Row],[Units]]</f>
        <v>5119.38</v>
      </c>
    </row>
    <row r="249" spans="3:9" x14ac:dyDescent="0.35">
      <c r="C249" t="s">
        <v>6</v>
      </c>
      <c r="D249" t="s">
        <v>35</v>
      </c>
      <c r="E249" t="s">
        <v>4</v>
      </c>
      <c r="F249" s="2">
        <v>1302</v>
      </c>
      <c r="G249" s="3">
        <v>402</v>
      </c>
      <c r="H249" cm="1">
        <f t="array" ref="H249">_xlfn.XLOOKUP(Data[[#This Row],[Product]],products[[#All],[Product]],products[[#All],[Cost per unit]])</f>
        <v>11.88</v>
      </c>
      <c r="I249">
        <f>Data[[#This Row],[Cost Per Unit]]*Data[[#This Row],[Units]]</f>
        <v>4775.76</v>
      </c>
    </row>
    <row r="250" spans="3:9" x14ac:dyDescent="0.35">
      <c r="C250" t="s">
        <v>3</v>
      </c>
      <c r="D250" t="s">
        <v>39</v>
      </c>
      <c r="E250" t="s">
        <v>26</v>
      </c>
      <c r="F250" s="2">
        <v>4956</v>
      </c>
      <c r="G250" s="3">
        <v>171</v>
      </c>
      <c r="H250" cm="1">
        <f t="array" ref="H250">_xlfn.XLOOKUP(Data[[#This Row],[Product]],products[[#All],[Product]],products[[#All],[Cost per unit]])</f>
        <v>5.6</v>
      </c>
      <c r="I250">
        <f>Data[[#This Row],[Cost Per Unit]]*Data[[#This Row],[Units]]</f>
        <v>957.59999999999991</v>
      </c>
    </row>
    <row r="251" spans="3:9" x14ac:dyDescent="0.35">
      <c r="C251" t="s">
        <v>6</v>
      </c>
      <c r="D251" t="s">
        <v>37</v>
      </c>
      <c r="E251" t="s">
        <v>23</v>
      </c>
      <c r="F251" s="2">
        <v>4949</v>
      </c>
      <c r="G251" s="3">
        <v>189</v>
      </c>
      <c r="H251" cm="1">
        <f t="array" ref="H251">_xlfn.XLOOKUP(Data[[#This Row],[Product]],products[[#All],[Product]],products[[#All],[Cost per unit]])</f>
        <v>6.49</v>
      </c>
      <c r="I251">
        <f>Data[[#This Row],[Cost Per Unit]]*Data[[#This Row],[Units]]</f>
        <v>1226.6100000000001</v>
      </c>
    </row>
    <row r="252" spans="3:9" x14ac:dyDescent="0.35">
      <c r="C252" t="s">
        <v>10</v>
      </c>
      <c r="D252" t="s">
        <v>35</v>
      </c>
      <c r="E252" t="s">
        <v>14</v>
      </c>
      <c r="F252" s="2">
        <v>3472</v>
      </c>
      <c r="G252" s="3">
        <v>96</v>
      </c>
      <c r="H252" cm="1">
        <f t="array" ref="H252">_xlfn.XLOOKUP(Data[[#This Row],[Product]],products[[#All],[Product]],products[[#All],[Cost per unit]])</f>
        <v>11.7</v>
      </c>
      <c r="I252">
        <f>Data[[#This Row],[Cost Per Unit]]*Data[[#This Row],[Units]]</f>
        <v>1123.1999999999998</v>
      </c>
    </row>
    <row r="253" spans="3:9" x14ac:dyDescent="0.35">
      <c r="C253" t="s">
        <v>41</v>
      </c>
      <c r="D253" t="s">
        <v>34</v>
      </c>
      <c r="E253" t="s">
        <v>23</v>
      </c>
      <c r="F253" s="2">
        <v>4935</v>
      </c>
      <c r="G253" s="3">
        <v>126</v>
      </c>
      <c r="H253" cm="1">
        <f t="array" ref="H253">_xlfn.XLOOKUP(Data[[#This Row],[Product]],products[[#All],[Product]],products[[#All],[Cost per unit]])</f>
        <v>6.49</v>
      </c>
      <c r="I253">
        <f>Data[[#This Row],[Cost Per Unit]]*Data[[#This Row],[Units]]</f>
        <v>817.74</v>
      </c>
    </row>
    <row r="254" spans="3:9" x14ac:dyDescent="0.35">
      <c r="C254" t="s">
        <v>9</v>
      </c>
      <c r="D254" t="s">
        <v>38</v>
      </c>
      <c r="E254" t="s">
        <v>26</v>
      </c>
      <c r="F254" s="2">
        <v>2436</v>
      </c>
      <c r="G254" s="3">
        <v>99</v>
      </c>
      <c r="H254" cm="1">
        <f t="array" ref="H254">_xlfn.XLOOKUP(Data[[#This Row],[Product]],products[[#All],[Product]],products[[#All],[Cost per unit]])</f>
        <v>5.6</v>
      </c>
      <c r="I254">
        <f>Data[[#This Row],[Cost Per Unit]]*Data[[#This Row],[Units]]</f>
        <v>554.4</v>
      </c>
    </row>
    <row r="255" spans="3:9" x14ac:dyDescent="0.35">
      <c r="C255" t="s">
        <v>10</v>
      </c>
      <c r="D255" t="s">
        <v>39</v>
      </c>
      <c r="E255" t="s">
        <v>21</v>
      </c>
      <c r="F255" s="2">
        <v>4858</v>
      </c>
      <c r="G255" s="3">
        <v>279</v>
      </c>
      <c r="H255" cm="1">
        <f t="array" ref="H255">_xlfn.XLOOKUP(Data[[#This Row],[Product]],products[[#All],[Product]],products[[#All],[Cost per unit]])</f>
        <v>9</v>
      </c>
      <c r="I255">
        <f>Data[[#This Row],[Cost Per Unit]]*Data[[#This Row],[Units]]</f>
        <v>2511</v>
      </c>
    </row>
    <row r="256" spans="3:9" x14ac:dyDescent="0.35">
      <c r="C256" t="s">
        <v>10</v>
      </c>
      <c r="D256" t="s">
        <v>37</v>
      </c>
      <c r="E256" t="s">
        <v>21</v>
      </c>
      <c r="F256" s="2">
        <v>245</v>
      </c>
      <c r="G256" s="3">
        <v>288</v>
      </c>
      <c r="H256" cm="1">
        <f t="array" ref="H256">_xlfn.XLOOKUP(Data[[#This Row],[Product]],products[[#All],[Product]],products[[#All],[Cost per unit]])</f>
        <v>9</v>
      </c>
      <c r="I256">
        <f>Data[[#This Row],[Cost Per Unit]]*Data[[#This Row],[Units]]</f>
        <v>2592</v>
      </c>
    </row>
    <row r="257" spans="3:9" x14ac:dyDescent="0.35">
      <c r="C257" t="s">
        <v>8</v>
      </c>
      <c r="D257" t="s">
        <v>35</v>
      </c>
      <c r="E257" t="s">
        <v>20</v>
      </c>
      <c r="F257" s="2">
        <v>2702</v>
      </c>
      <c r="G257" s="3">
        <v>363</v>
      </c>
      <c r="H257" cm="1">
        <f t="array" ref="H257">_xlfn.XLOOKUP(Data[[#This Row],[Product]],products[[#All],[Product]],products[[#All],[Cost per unit]])</f>
        <v>10.62</v>
      </c>
      <c r="I257">
        <f>Data[[#This Row],[Cost Per Unit]]*Data[[#This Row],[Units]]</f>
        <v>3855.0599999999995</v>
      </c>
    </row>
    <row r="258" spans="3:9" x14ac:dyDescent="0.35">
      <c r="C258" t="s">
        <v>10</v>
      </c>
      <c r="D258" t="s">
        <v>34</v>
      </c>
      <c r="E258" t="s">
        <v>17</v>
      </c>
      <c r="F258" s="2">
        <v>700</v>
      </c>
      <c r="G258" s="3">
        <v>87</v>
      </c>
      <c r="H258" cm="1">
        <f t="array" ref="H258">_xlfn.XLOOKUP(Data[[#This Row],[Product]],products[[#All],[Product]],products[[#All],[Cost per unit]])</f>
        <v>3.11</v>
      </c>
      <c r="I258">
        <f>Data[[#This Row],[Cost Per Unit]]*Data[[#This Row],[Units]]</f>
        <v>270.57</v>
      </c>
    </row>
    <row r="259" spans="3:9" x14ac:dyDescent="0.35">
      <c r="C259" t="s">
        <v>6</v>
      </c>
      <c r="D259" t="s">
        <v>34</v>
      </c>
      <c r="E259" t="s">
        <v>17</v>
      </c>
      <c r="F259" s="2">
        <v>3759</v>
      </c>
      <c r="G259" s="3">
        <v>150</v>
      </c>
      <c r="H259" cm="1">
        <f t="array" ref="H259">_xlfn.XLOOKUP(Data[[#This Row],[Product]],products[[#All],[Product]],products[[#All],[Cost per unit]])</f>
        <v>3.11</v>
      </c>
      <c r="I259">
        <f>Data[[#This Row],[Cost Per Unit]]*Data[[#This Row],[Units]]</f>
        <v>466.5</v>
      </c>
    </row>
    <row r="260" spans="3:9" x14ac:dyDescent="0.35">
      <c r="C260" t="s">
        <v>2</v>
      </c>
      <c r="D260" t="s">
        <v>35</v>
      </c>
      <c r="E260" t="s">
        <v>17</v>
      </c>
      <c r="F260" s="2">
        <v>1589</v>
      </c>
      <c r="G260" s="3">
        <v>303</v>
      </c>
      <c r="H260" cm="1">
        <f t="array" ref="H260">_xlfn.XLOOKUP(Data[[#This Row],[Product]],products[[#All],[Product]],products[[#All],[Cost per unit]])</f>
        <v>3.11</v>
      </c>
      <c r="I260">
        <f>Data[[#This Row],[Cost Per Unit]]*Data[[#This Row],[Units]]</f>
        <v>942.32999999999993</v>
      </c>
    </row>
    <row r="261" spans="3:9" x14ac:dyDescent="0.35">
      <c r="C261" t="s">
        <v>2</v>
      </c>
      <c r="D261" t="s">
        <v>39</v>
      </c>
      <c r="E261" t="s">
        <v>15</v>
      </c>
      <c r="F261" s="2">
        <v>4802</v>
      </c>
      <c r="G261" s="3">
        <v>36</v>
      </c>
      <c r="H261" cm="1">
        <f t="array" ref="H261">_xlfn.XLOOKUP(Data[[#This Row],[Product]],products[[#All],[Product]],products[[#All],[Cost per unit]])</f>
        <v>11.73</v>
      </c>
      <c r="I261">
        <f>Data[[#This Row],[Cost Per Unit]]*Data[[#This Row],[Units]]</f>
        <v>422.28000000000003</v>
      </c>
    </row>
    <row r="262" spans="3:9" x14ac:dyDescent="0.35">
      <c r="C262" t="s">
        <v>10</v>
      </c>
      <c r="D262" t="s">
        <v>36</v>
      </c>
      <c r="E262" t="s">
        <v>13</v>
      </c>
      <c r="F262" s="2">
        <v>945</v>
      </c>
      <c r="G262" s="3">
        <v>75</v>
      </c>
      <c r="H262" cm="1">
        <f t="array" ref="H262">_xlfn.XLOOKUP(Data[[#This Row],[Product]],products[[#All],[Product]],products[[#All],[Cost per unit]])</f>
        <v>9.33</v>
      </c>
      <c r="I262">
        <f>Data[[#This Row],[Cost Per Unit]]*Data[[#This Row],[Units]]</f>
        <v>699.75</v>
      </c>
    </row>
    <row r="263" spans="3:9" x14ac:dyDescent="0.35">
      <c r="C263" t="s">
        <v>40</v>
      </c>
      <c r="D263" t="s">
        <v>38</v>
      </c>
      <c r="E263" t="s">
        <v>31</v>
      </c>
      <c r="F263" s="2">
        <v>1988</v>
      </c>
      <c r="G263" s="3">
        <v>39</v>
      </c>
      <c r="H263" cm="1">
        <f t="array" ref="H263">_xlfn.XLOOKUP(Data[[#This Row],[Product]],products[[#All],[Product]],products[[#All],[Cost per unit]])</f>
        <v>5.79</v>
      </c>
      <c r="I263">
        <f>Data[[#This Row],[Cost Per Unit]]*Data[[#This Row],[Units]]</f>
        <v>225.81</v>
      </c>
    </row>
    <row r="264" spans="3:9" x14ac:dyDescent="0.35">
      <c r="C264" t="s">
        <v>6</v>
      </c>
      <c r="D264" t="s">
        <v>35</v>
      </c>
      <c r="E264" t="s">
        <v>30</v>
      </c>
      <c r="F264" s="2">
        <v>4781</v>
      </c>
      <c r="G264" s="3">
        <v>123</v>
      </c>
      <c r="H264" cm="1">
        <f t="array" ref="H264">_xlfn.XLOOKUP(Data[[#This Row],[Product]],products[[#All],[Product]],products[[#All],[Cost per unit]])</f>
        <v>14.49</v>
      </c>
      <c r="I264">
        <f>Data[[#This Row],[Cost Per Unit]]*Data[[#This Row],[Units]]</f>
        <v>1782.27</v>
      </c>
    </row>
    <row r="265" spans="3:9" x14ac:dyDescent="0.35">
      <c r="C265" t="s">
        <v>40</v>
      </c>
      <c r="D265" t="s">
        <v>36</v>
      </c>
      <c r="E265" t="s">
        <v>4</v>
      </c>
      <c r="F265" s="2">
        <v>217</v>
      </c>
      <c r="G265" s="3">
        <v>36</v>
      </c>
      <c r="H265" cm="1">
        <f t="array" ref="H265">_xlfn.XLOOKUP(Data[[#This Row],[Product]],products[[#All],[Product]],products[[#All],[Cost per unit]])</f>
        <v>11.88</v>
      </c>
      <c r="I265">
        <f>Data[[#This Row],[Cost Per Unit]]*Data[[#This Row],[Units]]</f>
        <v>427.68</v>
      </c>
    </row>
    <row r="266" spans="3:9" x14ac:dyDescent="0.35">
      <c r="C266" t="s">
        <v>41</v>
      </c>
      <c r="D266" t="s">
        <v>35</v>
      </c>
      <c r="E266" t="s">
        <v>13</v>
      </c>
      <c r="F266" s="2">
        <v>4760</v>
      </c>
      <c r="G266" s="3">
        <v>69</v>
      </c>
      <c r="H266" cm="1">
        <f t="array" ref="H266">_xlfn.XLOOKUP(Data[[#This Row],[Product]],products[[#All],[Product]],products[[#All],[Cost per unit]])</f>
        <v>9.33</v>
      </c>
      <c r="I266">
        <f>Data[[#This Row],[Cost Per Unit]]*Data[[#This Row],[Units]]</f>
        <v>643.77</v>
      </c>
    </row>
    <row r="267" spans="3:9" x14ac:dyDescent="0.35">
      <c r="C267" t="s">
        <v>8</v>
      </c>
      <c r="D267" t="s">
        <v>35</v>
      </c>
      <c r="E267" t="s">
        <v>27</v>
      </c>
      <c r="F267" s="2">
        <v>4753</v>
      </c>
      <c r="G267" s="3">
        <v>300</v>
      </c>
      <c r="H267" cm="1">
        <f t="array" ref="H267">_xlfn.XLOOKUP(Data[[#This Row],[Product]],products[[#All],[Product]],products[[#All],[Cost per unit]])</f>
        <v>16.73</v>
      </c>
      <c r="I267">
        <f>Data[[#This Row],[Cost Per Unit]]*Data[[#This Row],[Units]]</f>
        <v>5019</v>
      </c>
    </row>
    <row r="268" spans="3:9" x14ac:dyDescent="0.35">
      <c r="C268" t="s">
        <v>2</v>
      </c>
      <c r="D268" t="s">
        <v>36</v>
      </c>
      <c r="E268" t="s">
        <v>17</v>
      </c>
      <c r="F268" s="2">
        <v>189</v>
      </c>
      <c r="G268" s="3">
        <v>48</v>
      </c>
      <c r="H268" cm="1">
        <f t="array" ref="H268">_xlfn.XLOOKUP(Data[[#This Row],[Product]],products[[#All],[Product]],products[[#All],[Cost per unit]])</f>
        <v>3.11</v>
      </c>
      <c r="I268">
        <f>Data[[#This Row],[Cost Per Unit]]*Data[[#This Row],[Units]]</f>
        <v>149.28</v>
      </c>
    </row>
    <row r="269" spans="3:9" x14ac:dyDescent="0.35">
      <c r="C269" t="s">
        <v>5</v>
      </c>
      <c r="D269" t="s">
        <v>35</v>
      </c>
      <c r="E269" t="s">
        <v>22</v>
      </c>
      <c r="F269" s="2">
        <v>490</v>
      </c>
      <c r="G269" s="3">
        <v>84</v>
      </c>
      <c r="H269" cm="1">
        <f t="array" ref="H269">_xlfn.XLOOKUP(Data[[#This Row],[Product]],products[[#All],[Product]],products[[#All],[Cost per unit]])</f>
        <v>9.77</v>
      </c>
      <c r="I269">
        <f>Data[[#This Row],[Cost Per Unit]]*Data[[#This Row],[Units]]</f>
        <v>820.68</v>
      </c>
    </row>
    <row r="270" spans="3:9" x14ac:dyDescent="0.35">
      <c r="C270" t="s">
        <v>8</v>
      </c>
      <c r="D270" t="s">
        <v>37</v>
      </c>
      <c r="E270" t="s">
        <v>21</v>
      </c>
      <c r="F270" s="2">
        <v>434</v>
      </c>
      <c r="G270" s="3">
        <v>87</v>
      </c>
      <c r="H270" cm="1">
        <f t="array" ref="H270">_xlfn.XLOOKUP(Data[[#This Row],[Product]],products[[#All],[Product]],products[[#All],[Cost per unit]])</f>
        <v>9</v>
      </c>
      <c r="I270">
        <f>Data[[#This Row],[Cost Per Unit]]*Data[[#This Row],[Units]]</f>
        <v>783</v>
      </c>
    </row>
    <row r="271" spans="3:9" x14ac:dyDescent="0.35">
      <c r="C271" t="s">
        <v>5</v>
      </c>
      <c r="D271" t="s">
        <v>35</v>
      </c>
      <c r="E271" t="s">
        <v>31</v>
      </c>
      <c r="F271" s="2">
        <v>4753</v>
      </c>
      <c r="G271" s="3">
        <v>246</v>
      </c>
      <c r="H271" cm="1">
        <f t="array" ref="H271">_xlfn.XLOOKUP(Data[[#This Row],[Product]],products[[#All],[Product]],products[[#All],[Cost per unit]])</f>
        <v>5.79</v>
      </c>
      <c r="I271">
        <f>Data[[#This Row],[Cost Per Unit]]*Data[[#This Row],[Units]]</f>
        <v>1424.34</v>
      </c>
    </row>
    <row r="272" spans="3:9" x14ac:dyDescent="0.35">
      <c r="C272" t="s">
        <v>3</v>
      </c>
      <c r="D272" t="s">
        <v>39</v>
      </c>
      <c r="E272" t="s">
        <v>28</v>
      </c>
      <c r="F272" s="2">
        <v>1652</v>
      </c>
      <c r="G272" s="3">
        <v>102</v>
      </c>
      <c r="H272" cm="1">
        <f t="array" ref="H272">_xlfn.XLOOKUP(Data[[#This Row],[Product]],products[[#All],[Product]],products[[#All],[Cost per unit]])</f>
        <v>10.38</v>
      </c>
      <c r="I272">
        <f>Data[[#This Row],[Cost Per Unit]]*Data[[#This Row],[Units]]</f>
        <v>1058.76</v>
      </c>
    </row>
    <row r="273" spans="3:9" x14ac:dyDescent="0.35">
      <c r="C273" t="s">
        <v>40</v>
      </c>
      <c r="D273" t="s">
        <v>35</v>
      </c>
      <c r="E273" t="s">
        <v>16</v>
      </c>
      <c r="F273" s="2">
        <v>4725</v>
      </c>
      <c r="G273" s="3">
        <v>174</v>
      </c>
      <c r="H273" cm="1">
        <f t="array" ref="H273">_xlfn.XLOOKUP(Data[[#This Row],[Product]],products[[#All],[Product]],products[[#All],[Cost per unit]])</f>
        <v>8.7899999999999991</v>
      </c>
      <c r="I273">
        <f>Data[[#This Row],[Cost Per Unit]]*Data[[#This Row],[Units]]</f>
        <v>1529.4599999999998</v>
      </c>
    </row>
    <row r="274" spans="3:9" x14ac:dyDescent="0.35">
      <c r="C274" t="s">
        <v>3</v>
      </c>
      <c r="D274" t="s">
        <v>34</v>
      </c>
      <c r="E274" t="s">
        <v>23</v>
      </c>
      <c r="F274" s="2">
        <v>2212</v>
      </c>
      <c r="G274" s="3">
        <v>117</v>
      </c>
      <c r="H274" cm="1">
        <f t="array" ref="H274">_xlfn.XLOOKUP(Data[[#This Row],[Product]],products[[#All],[Product]],products[[#All],[Cost per unit]])</f>
        <v>6.49</v>
      </c>
      <c r="I274">
        <f>Data[[#This Row],[Cost Per Unit]]*Data[[#This Row],[Units]]</f>
        <v>759.33</v>
      </c>
    </row>
    <row r="275" spans="3:9" x14ac:dyDescent="0.35">
      <c r="C275" t="s">
        <v>41</v>
      </c>
      <c r="D275" t="s">
        <v>35</v>
      </c>
      <c r="E275" t="s">
        <v>19</v>
      </c>
      <c r="F275" s="2">
        <v>609</v>
      </c>
      <c r="G275" s="3">
        <v>99</v>
      </c>
      <c r="H275" cm="1">
        <f t="array" ref="H275">_xlfn.XLOOKUP(Data[[#This Row],[Product]],products[[#All],[Product]],products[[#All],[Cost per unit]])</f>
        <v>7.64</v>
      </c>
      <c r="I275">
        <f>Data[[#This Row],[Cost Per Unit]]*Data[[#This Row],[Units]]</f>
        <v>756.36</v>
      </c>
    </row>
    <row r="276" spans="3:9" x14ac:dyDescent="0.35">
      <c r="C276" t="s">
        <v>40</v>
      </c>
      <c r="D276" t="s">
        <v>35</v>
      </c>
      <c r="E276" t="s">
        <v>24</v>
      </c>
      <c r="F276" s="2">
        <v>1638</v>
      </c>
      <c r="G276" s="3">
        <v>48</v>
      </c>
      <c r="H276" cm="1">
        <f t="array" ref="H276">_xlfn.XLOOKUP(Data[[#This Row],[Product]],products[[#All],[Product]],products[[#All],[Cost per unit]])</f>
        <v>4.97</v>
      </c>
      <c r="I276">
        <f>Data[[#This Row],[Cost Per Unit]]*Data[[#This Row],[Units]]</f>
        <v>238.56</v>
      </c>
    </row>
    <row r="277" spans="3:9" x14ac:dyDescent="0.35">
      <c r="C277" t="s">
        <v>7</v>
      </c>
      <c r="D277" t="s">
        <v>34</v>
      </c>
      <c r="E277" t="s">
        <v>15</v>
      </c>
      <c r="F277" s="2">
        <v>3829</v>
      </c>
      <c r="G277" s="3">
        <v>24</v>
      </c>
      <c r="H277" cm="1">
        <f t="array" ref="H277">_xlfn.XLOOKUP(Data[[#This Row],[Product]],products[[#All],[Product]],products[[#All],[Cost per unit]])</f>
        <v>11.73</v>
      </c>
      <c r="I277">
        <f>Data[[#This Row],[Cost Per Unit]]*Data[[#This Row],[Units]]</f>
        <v>281.52</v>
      </c>
    </row>
    <row r="278" spans="3:9" x14ac:dyDescent="0.35">
      <c r="C278" t="s">
        <v>10</v>
      </c>
      <c r="D278" t="s">
        <v>37</v>
      </c>
      <c r="E278" t="s">
        <v>23</v>
      </c>
      <c r="F278" s="2">
        <v>4683</v>
      </c>
      <c r="G278" s="3">
        <v>30</v>
      </c>
      <c r="H278" cm="1">
        <f t="array" ref="H278">_xlfn.XLOOKUP(Data[[#This Row],[Product]],products[[#All],[Product]],products[[#All],[Cost per unit]])</f>
        <v>6.49</v>
      </c>
      <c r="I278">
        <f>Data[[#This Row],[Cost Per Unit]]*Data[[#This Row],[Units]]</f>
        <v>194.70000000000002</v>
      </c>
    </row>
    <row r="279" spans="3:9" x14ac:dyDescent="0.35">
      <c r="C279" t="s">
        <v>6</v>
      </c>
      <c r="D279" t="s">
        <v>35</v>
      </c>
      <c r="E279" t="s">
        <v>20</v>
      </c>
      <c r="F279" s="2">
        <v>1071</v>
      </c>
      <c r="G279" s="3">
        <v>270</v>
      </c>
      <c r="H279" cm="1">
        <f t="array" ref="H279">_xlfn.XLOOKUP(Data[[#This Row],[Product]],products[[#All],[Product]],products[[#All],[Cost per unit]])</f>
        <v>10.62</v>
      </c>
      <c r="I279">
        <f>Data[[#This Row],[Cost Per Unit]]*Data[[#This Row],[Units]]</f>
        <v>2867.3999999999996</v>
      </c>
    </row>
    <row r="280" spans="3:9" x14ac:dyDescent="0.35">
      <c r="C280" t="s">
        <v>7</v>
      </c>
      <c r="D280" t="s">
        <v>35</v>
      </c>
      <c r="E280" t="s">
        <v>14</v>
      </c>
      <c r="F280" s="2">
        <v>4606</v>
      </c>
      <c r="G280" s="3">
        <v>63</v>
      </c>
      <c r="H280" cm="1">
        <f t="array" ref="H280">_xlfn.XLOOKUP(Data[[#This Row],[Product]],products[[#All],[Product]],products[[#All],[Cost per unit]])</f>
        <v>11.7</v>
      </c>
      <c r="I280">
        <f>Data[[#This Row],[Cost Per Unit]]*Data[[#This Row],[Units]]</f>
        <v>737.09999999999991</v>
      </c>
    </row>
    <row r="281" spans="3:9" x14ac:dyDescent="0.35">
      <c r="C281" t="s">
        <v>2</v>
      </c>
      <c r="D281" t="s">
        <v>37</v>
      </c>
      <c r="E281" t="s">
        <v>15</v>
      </c>
      <c r="F281" s="2">
        <v>2863</v>
      </c>
      <c r="G281" s="3">
        <v>42</v>
      </c>
      <c r="H281" cm="1">
        <f t="array" ref="H281">_xlfn.XLOOKUP(Data[[#This Row],[Product]],products[[#All],[Product]],products[[#All],[Cost per unit]])</f>
        <v>11.73</v>
      </c>
      <c r="I281">
        <f>Data[[#This Row],[Cost Per Unit]]*Data[[#This Row],[Units]]</f>
        <v>492.66</v>
      </c>
    </row>
    <row r="282" spans="3:9" x14ac:dyDescent="0.35">
      <c r="C282" t="s">
        <v>40</v>
      </c>
      <c r="D282" t="s">
        <v>35</v>
      </c>
      <c r="E282" t="s">
        <v>29</v>
      </c>
      <c r="F282" s="2">
        <v>1617</v>
      </c>
      <c r="G282" s="3">
        <v>126</v>
      </c>
      <c r="H282" cm="1">
        <f t="array" ref="H282">_xlfn.XLOOKUP(Data[[#This Row],[Product]],products[[#All],[Product]],products[[#All],[Cost per unit]])</f>
        <v>7.16</v>
      </c>
      <c r="I282">
        <f>Data[[#This Row],[Cost Per Unit]]*Data[[#This Row],[Units]]</f>
        <v>902.16</v>
      </c>
    </row>
    <row r="283" spans="3:9" x14ac:dyDescent="0.35">
      <c r="C283" t="s">
        <v>3</v>
      </c>
      <c r="D283" t="s">
        <v>37</v>
      </c>
      <c r="E283" t="s">
        <v>29</v>
      </c>
      <c r="F283" s="2">
        <v>4592</v>
      </c>
      <c r="G283" s="3">
        <v>324</v>
      </c>
      <c r="H283" cm="1">
        <f t="array" ref="H283">_xlfn.XLOOKUP(Data[[#This Row],[Product]],products[[#All],[Product]],products[[#All],[Cost per unit]])</f>
        <v>7.16</v>
      </c>
      <c r="I283">
        <f>Data[[#This Row],[Cost Per Unit]]*Data[[#This Row],[Units]]</f>
        <v>2319.84</v>
      </c>
    </row>
    <row r="284" spans="3:9" x14ac:dyDescent="0.35">
      <c r="C284" t="s">
        <v>7</v>
      </c>
      <c r="D284" t="s">
        <v>35</v>
      </c>
      <c r="E284" t="s">
        <v>19</v>
      </c>
      <c r="F284" s="2">
        <v>4585</v>
      </c>
      <c r="G284" s="3">
        <v>240</v>
      </c>
      <c r="H284" cm="1">
        <f t="array" ref="H284">_xlfn.XLOOKUP(Data[[#This Row],[Product]],products[[#All],[Product]],products[[#All],[Cost per unit]])</f>
        <v>7.64</v>
      </c>
      <c r="I284">
        <f>Data[[#This Row],[Cost Per Unit]]*Data[[#This Row],[Units]]</f>
        <v>1833.6</v>
      </c>
    </row>
    <row r="285" spans="3:9" x14ac:dyDescent="0.35">
      <c r="C285" t="s">
        <v>3</v>
      </c>
      <c r="D285" t="s">
        <v>34</v>
      </c>
      <c r="E285" t="s">
        <v>17</v>
      </c>
      <c r="F285" s="2">
        <v>2919</v>
      </c>
      <c r="G285" s="3">
        <v>93</v>
      </c>
      <c r="H285" cm="1">
        <f t="array" ref="H285">_xlfn.XLOOKUP(Data[[#This Row],[Product]],products[[#All],[Product]],products[[#All],[Cost per unit]])</f>
        <v>3.11</v>
      </c>
      <c r="I285">
        <f>Data[[#This Row],[Cost Per Unit]]*Data[[#This Row],[Units]]</f>
        <v>289.22999999999996</v>
      </c>
    </row>
    <row r="286" spans="3:9" x14ac:dyDescent="0.35">
      <c r="C286" t="s">
        <v>2</v>
      </c>
      <c r="D286" t="s">
        <v>36</v>
      </c>
      <c r="E286" t="s">
        <v>31</v>
      </c>
      <c r="F286" s="2">
        <v>3094</v>
      </c>
      <c r="G286" s="3">
        <v>246</v>
      </c>
      <c r="H286" cm="1">
        <f t="array" ref="H286">_xlfn.XLOOKUP(Data[[#This Row],[Product]],products[[#All],[Product]],products[[#All],[Cost per unit]])</f>
        <v>5.79</v>
      </c>
      <c r="I286">
        <f>Data[[#This Row],[Cost Per Unit]]*Data[[#This Row],[Units]]</f>
        <v>1424.34</v>
      </c>
    </row>
    <row r="287" spans="3:9" x14ac:dyDescent="0.35">
      <c r="C287" t="s">
        <v>6</v>
      </c>
      <c r="D287" t="s">
        <v>39</v>
      </c>
      <c r="E287" t="s">
        <v>24</v>
      </c>
      <c r="F287" s="2">
        <v>2989</v>
      </c>
      <c r="G287" s="3">
        <v>3</v>
      </c>
      <c r="H287" cm="1">
        <f t="array" ref="H287">_xlfn.XLOOKUP(Data[[#This Row],[Product]],products[[#All],[Product]],products[[#All],[Cost per unit]])</f>
        <v>4.97</v>
      </c>
      <c r="I287">
        <f>Data[[#This Row],[Cost Per Unit]]*Data[[#This Row],[Units]]</f>
        <v>14.91</v>
      </c>
    </row>
    <row r="288" spans="3:9" x14ac:dyDescent="0.35">
      <c r="C288" t="s">
        <v>8</v>
      </c>
      <c r="D288" t="s">
        <v>38</v>
      </c>
      <c r="E288" t="s">
        <v>27</v>
      </c>
      <c r="F288" s="2">
        <v>2268</v>
      </c>
      <c r="G288" s="3">
        <v>63</v>
      </c>
      <c r="H288" cm="1">
        <f t="array" ref="H288">_xlfn.XLOOKUP(Data[[#This Row],[Product]],products[[#All],[Product]],products[[#All],[Cost per unit]])</f>
        <v>16.73</v>
      </c>
      <c r="I288">
        <f>Data[[#This Row],[Cost Per Unit]]*Data[[#This Row],[Units]]</f>
        <v>1053.99</v>
      </c>
    </row>
    <row r="289" spans="3:9" x14ac:dyDescent="0.35">
      <c r="C289" t="s">
        <v>7</v>
      </c>
      <c r="D289" t="s">
        <v>37</v>
      </c>
      <c r="E289" t="s">
        <v>17</v>
      </c>
      <c r="F289" s="2">
        <v>4487</v>
      </c>
      <c r="G289" s="3">
        <v>111</v>
      </c>
      <c r="H289" cm="1">
        <f t="array" ref="H289">_xlfn.XLOOKUP(Data[[#This Row],[Product]],products[[#All],[Product]],products[[#All],[Cost per unit]])</f>
        <v>3.11</v>
      </c>
      <c r="I289">
        <f>Data[[#This Row],[Cost Per Unit]]*Data[[#This Row],[Units]]</f>
        <v>345.21</v>
      </c>
    </row>
    <row r="290" spans="3:9" x14ac:dyDescent="0.35">
      <c r="C290" t="s">
        <v>7</v>
      </c>
      <c r="D290" t="s">
        <v>37</v>
      </c>
      <c r="E290" t="s">
        <v>16</v>
      </c>
      <c r="F290" s="2">
        <v>4487</v>
      </c>
      <c r="G290" s="3">
        <v>333</v>
      </c>
      <c r="H290" cm="1">
        <f t="array" ref="H290">_xlfn.XLOOKUP(Data[[#This Row],[Product]],products[[#All],[Product]],products[[#All],[Cost per unit]])</f>
        <v>8.7899999999999991</v>
      </c>
      <c r="I290">
        <f>Data[[#This Row],[Cost Per Unit]]*Data[[#This Row],[Units]]</f>
        <v>2927.0699999999997</v>
      </c>
    </row>
    <row r="291" spans="3:9" x14ac:dyDescent="0.35">
      <c r="C291" t="s">
        <v>5</v>
      </c>
      <c r="D291" t="s">
        <v>35</v>
      </c>
      <c r="E291" t="s">
        <v>29</v>
      </c>
      <c r="F291" s="2">
        <v>4480</v>
      </c>
      <c r="G291" s="3">
        <v>357</v>
      </c>
      <c r="H291" cm="1">
        <f t="array" ref="H291">_xlfn.XLOOKUP(Data[[#This Row],[Product]],products[[#All],[Product]],products[[#All],[Cost per unit]])</f>
        <v>7.16</v>
      </c>
      <c r="I291">
        <f>Data[[#This Row],[Cost Per Unit]]*Data[[#This Row],[Units]]</f>
        <v>2556.12</v>
      </c>
    </row>
    <row r="292" spans="3:9" x14ac:dyDescent="0.35">
      <c r="C292" t="s">
        <v>7</v>
      </c>
      <c r="D292" t="s">
        <v>39</v>
      </c>
      <c r="E292" t="s">
        <v>17</v>
      </c>
      <c r="F292" s="2">
        <v>4438</v>
      </c>
      <c r="G292" s="3">
        <v>246</v>
      </c>
      <c r="H292" cm="1">
        <f t="array" ref="H292">_xlfn.XLOOKUP(Data[[#This Row],[Product]],products[[#All],[Product]],products[[#All],[Cost per unit]])</f>
        <v>3.11</v>
      </c>
      <c r="I292">
        <f>Data[[#This Row],[Cost Per Unit]]*Data[[#This Row],[Units]]</f>
        <v>765.06</v>
      </c>
    </row>
    <row r="293" spans="3:9" x14ac:dyDescent="0.35">
      <c r="C293" t="s">
        <v>40</v>
      </c>
      <c r="D293" t="s">
        <v>36</v>
      </c>
      <c r="E293" t="s">
        <v>13</v>
      </c>
      <c r="F293" s="2">
        <v>4424</v>
      </c>
      <c r="G293" s="3">
        <v>201</v>
      </c>
      <c r="H293" cm="1">
        <f t="array" ref="H293">_xlfn.XLOOKUP(Data[[#This Row],[Product]],products[[#All],[Product]],products[[#All],[Cost per unit]])</f>
        <v>9.33</v>
      </c>
      <c r="I293">
        <f>Data[[#This Row],[Cost Per Unit]]*Data[[#This Row],[Units]]</f>
        <v>1875.33</v>
      </c>
    </row>
    <row r="294" spans="3:9" x14ac:dyDescent="0.35">
      <c r="C294" t="s">
        <v>2</v>
      </c>
      <c r="D294" t="s">
        <v>38</v>
      </c>
      <c r="E294" t="s">
        <v>23</v>
      </c>
      <c r="F294" s="2">
        <v>4417</v>
      </c>
      <c r="G294" s="3">
        <v>153</v>
      </c>
      <c r="H294" cm="1">
        <f t="array" ref="H294">_xlfn.XLOOKUP(Data[[#This Row],[Product]],products[[#All],[Product]],products[[#All],[Cost per unit]])</f>
        <v>6.49</v>
      </c>
      <c r="I294">
        <f>Data[[#This Row],[Cost Per Unit]]*Data[[#This Row],[Units]]</f>
        <v>992.97</v>
      </c>
    </row>
    <row r="295" spans="3:9" x14ac:dyDescent="0.35">
      <c r="C295" t="s">
        <v>2</v>
      </c>
      <c r="D295" t="s">
        <v>38</v>
      </c>
      <c r="E295" t="s">
        <v>31</v>
      </c>
      <c r="F295" s="2">
        <v>4326</v>
      </c>
      <c r="G295" s="3">
        <v>348</v>
      </c>
      <c r="H295" cm="1">
        <f t="array" ref="H295">_xlfn.XLOOKUP(Data[[#This Row],[Product]],products[[#All],[Product]],products[[#All],[Cost per unit]])</f>
        <v>5.79</v>
      </c>
      <c r="I295">
        <f>Data[[#This Row],[Cost Per Unit]]*Data[[#This Row],[Units]]</f>
        <v>2014.92</v>
      </c>
    </row>
    <row r="296" spans="3:9" x14ac:dyDescent="0.35">
      <c r="C296" t="s">
        <v>6</v>
      </c>
      <c r="D296" t="s">
        <v>36</v>
      </c>
      <c r="E296" t="s">
        <v>13</v>
      </c>
      <c r="F296" s="2">
        <v>4319</v>
      </c>
      <c r="G296" s="3">
        <v>30</v>
      </c>
      <c r="H296" cm="1">
        <f t="array" ref="H296">_xlfn.XLOOKUP(Data[[#This Row],[Product]],products[[#All],[Product]],products[[#All],[Cost per unit]])</f>
        <v>9.33</v>
      </c>
      <c r="I296">
        <f>Data[[#This Row],[Cost Per Unit]]*Data[[#This Row],[Units]]</f>
        <v>279.89999999999998</v>
      </c>
    </row>
    <row r="297" spans="3:9" x14ac:dyDescent="0.35">
      <c r="C297" t="s">
        <v>6</v>
      </c>
      <c r="D297" t="s">
        <v>36</v>
      </c>
      <c r="E297" t="s">
        <v>29</v>
      </c>
      <c r="F297" s="2">
        <v>1400</v>
      </c>
      <c r="G297" s="3">
        <v>135</v>
      </c>
      <c r="H297" cm="1">
        <f t="array" ref="H297">_xlfn.XLOOKUP(Data[[#This Row],[Product]],products[[#All],[Product]],products[[#All],[Cost per unit]])</f>
        <v>7.16</v>
      </c>
      <c r="I297">
        <f>Data[[#This Row],[Cost Per Unit]]*Data[[#This Row],[Units]]</f>
        <v>966.6</v>
      </c>
    </row>
    <row r="298" spans="3:9" x14ac:dyDescent="0.35">
      <c r="C298" t="s">
        <v>10</v>
      </c>
      <c r="D298" t="s">
        <v>34</v>
      </c>
      <c r="E298" t="s">
        <v>22</v>
      </c>
      <c r="F298" s="2">
        <v>4053</v>
      </c>
      <c r="G298" s="3">
        <v>24</v>
      </c>
      <c r="H298" cm="1">
        <f t="array" ref="H298">_xlfn.XLOOKUP(Data[[#This Row],[Product]],products[[#All],[Product]],products[[#All],[Cost per unit]])</f>
        <v>9.77</v>
      </c>
      <c r="I298">
        <f>Data[[#This Row],[Cost Per Unit]]*Data[[#This Row],[Units]]</f>
        <v>234.48</v>
      </c>
    </row>
    <row r="299" spans="3:9" x14ac:dyDescent="0.35">
      <c r="C299" t="s">
        <v>7</v>
      </c>
      <c r="D299" t="s">
        <v>36</v>
      </c>
      <c r="E299" t="s">
        <v>31</v>
      </c>
      <c r="F299" s="2">
        <v>2149</v>
      </c>
      <c r="G299" s="3">
        <v>117</v>
      </c>
      <c r="H299" cm="1">
        <f t="array" ref="H299">_xlfn.XLOOKUP(Data[[#This Row],[Product]],products[[#All],[Product]],products[[#All],[Cost per unit]])</f>
        <v>5.79</v>
      </c>
      <c r="I299">
        <f>Data[[#This Row],[Cost Per Unit]]*Data[[#This Row],[Units]]</f>
        <v>677.43</v>
      </c>
    </row>
    <row r="300" spans="3:9" x14ac:dyDescent="0.35">
      <c r="C300" t="s">
        <v>3</v>
      </c>
      <c r="D300" t="s">
        <v>39</v>
      </c>
      <c r="E300" t="s">
        <v>29</v>
      </c>
      <c r="F300" s="2">
        <v>3640</v>
      </c>
      <c r="G300" s="3">
        <v>51</v>
      </c>
      <c r="H300" cm="1">
        <f t="array" ref="H300">_xlfn.XLOOKUP(Data[[#This Row],[Product]],products[[#All],[Product]],products[[#All],[Cost per unit]])</f>
        <v>7.16</v>
      </c>
      <c r="I300">
        <f>Data[[#This Row],[Cost Per Unit]]*Data[[#This Row],[Units]]</f>
        <v>365.16</v>
      </c>
    </row>
    <row r="301" spans="3:9" x14ac:dyDescent="0.35">
      <c r="C301" t="s">
        <v>2</v>
      </c>
      <c r="D301" t="s">
        <v>39</v>
      </c>
      <c r="E301" t="s">
        <v>23</v>
      </c>
      <c r="F301" s="2">
        <v>630</v>
      </c>
      <c r="G301" s="3">
        <v>36</v>
      </c>
      <c r="H301" cm="1">
        <f t="array" ref="H301">_xlfn.XLOOKUP(Data[[#This Row],[Product]],products[[#All],[Product]],products[[#All],[Cost per unit]])</f>
        <v>6.49</v>
      </c>
      <c r="I301">
        <f>Data[[#This Row],[Cost Per Unit]]*Data[[#This Row],[Units]]</f>
        <v>233.64000000000001</v>
      </c>
    </row>
    <row r="302" spans="3:9" x14ac:dyDescent="0.35">
      <c r="C302" t="s">
        <v>9</v>
      </c>
      <c r="D302" t="s">
        <v>35</v>
      </c>
      <c r="E302" t="s">
        <v>27</v>
      </c>
      <c r="F302" s="2">
        <v>2429</v>
      </c>
      <c r="G302" s="3">
        <v>144</v>
      </c>
      <c r="H302" cm="1">
        <f t="array" ref="H302">_xlfn.XLOOKUP(Data[[#This Row],[Product]],products[[#All],[Product]],products[[#All],[Cost per unit]])</f>
        <v>16.73</v>
      </c>
      <c r="I302">
        <f>Data[[#This Row],[Cost Per Unit]]*Data[[#This Row],[Units]]</f>
        <v>2409.12</v>
      </c>
    </row>
    <row r="303" spans="3:9" x14ac:dyDescent="0.35">
      <c r="C303" t="s">
        <v>9</v>
      </c>
      <c r="D303" t="s">
        <v>36</v>
      </c>
      <c r="E303" t="s">
        <v>25</v>
      </c>
      <c r="F303" s="2">
        <v>2142</v>
      </c>
      <c r="G303" s="3">
        <v>114</v>
      </c>
      <c r="H303" cm="1">
        <f t="array" ref="H303">_xlfn.XLOOKUP(Data[[#This Row],[Product]],products[[#All],[Product]],products[[#All],[Cost per unit]])</f>
        <v>13.15</v>
      </c>
      <c r="I303">
        <f>Data[[#This Row],[Cost Per Unit]]*Data[[#This Row],[Units]]</f>
        <v>1499.1000000000001</v>
      </c>
    </row>
    <row r="304" spans="3:9" x14ac:dyDescent="0.35">
      <c r="C304" t="s">
        <v>9</v>
      </c>
      <c r="D304" t="s">
        <v>37</v>
      </c>
      <c r="E304" t="s">
        <v>25</v>
      </c>
      <c r="F304" s="2">
        <v>4305</v>
      </c>
      <c r="G304" s="3">
        <v>156</v>
      </c>
      <c r="H304" cm="1">
        <f t="array" ref="H304">_xlfn.XLOOKUP(Data[[#This Row],[Product]],products[[#All],[Product]],products[[#All],[Cost per unit]])</f>
        <v>13.15</v>
      </c>
      <c r="I304">
        <f>Data[[#This Row],[Cost Per Unit]]*Data[[#This Row],[Units]]</f>
        <v>2051.4</v>
      </c>
    </row>
    <row r="305" spans="3:9" x14ac:dyDescent="0.35">
      <c r="C305" t="s">
        <v>6</v>
      </c>
      <c r="D305" t="s">
        <v>34</v>
      </c>
      <c r="E305" t="s">
        <v>27</v>
      </c>
      <c r="F305" s="2">
        <v>4242</v>
      </c>
      <c r="G305" s="3">
        <v>207</v>
      </c>
      <c r="H305" cm="1">
        <f t="array" ref="H305">_xlfn.XLOOKUP(Data[[#This Row],[Product]],products[[#All],[Product]],products[[#All],[Cost per unit]])</f>
        <v>16.73</v>
      </c>
      <c r="I305">
        <f>Data[[#This Row],[Cost Per Unit]]*Data[[#This Row],[Units]]</f>
        <v>3463.11</v>
      </c>
    </row>
    <row r="306" spans="3:9" x14ac:dyDescent="0.35">
      <c r="C306" t="s">
        <v>3</v>
      </c>
      <c r="D306" t="s">
        <v>37</v>
      </c>
      <c r="E306" t="s">
        <v>4</v>
      </c>
      <c r="F306" s="2">
        <v>938</v>
      </c>
      <c r="G306" s="3">
        <v>366</v>
      </c>
      <c r="H306" cm="1">
        <f t="array" ref="H306">_xlfn.XLOOKUP(Data[[#This Row],[Product]],products[[#All],[Product]],products[[#All],[Cost per unit]])</f>
        <v>11.88</v>
      </c>
      <c r="I306">
        <f>Data[[#This Row],[Cost Per Unit]]*Data[[#This Row],[Units]]</f>
        <v>4348.08</v>
      </c>
    </row>
    <row r="307" spans="3:9" x14ac:dyDescent="0.35">
      <c r="C307" t="s">
        <v>9</v>
      </c>
      <c r="D307" t="s">
        <v>38</v>
      </c>
      <c r="E307" t="s">
        <v>24</v>
      </c>
      <c r="F307" s="2">
        <v>4137</v>
      </c>
      <c r="G307" s="3">
        <v>60</v>
      </c>
      <c r="H307" cm="1">
        <f t="array" ref="H307">_xlfn.XLOOKUP(Data[[#This Row],[Product]],products[[#All],[Product]],products[[#All],[Cost per unit]])</f>
        <v>4.97</v>
      </c>
      <c r="I307">
        <f>Data[[#This Row],[Cost Per Unit]]*Data[[#This Row],[Units]]</f>
        <v>298.2</v>
      </c>
    </row>
    <row r="308" spans="3:9" x14ac:dyDescent="0.35">
      <c r="C308" t="s">
        <v>2</v>
      </c>
      <c r="D308" t="s">
        <v>39</v>
      </c>
      <c r="E308" t="s">
        <v>33</v>
      </c>
      <c r="F308" s="2">
        <v>4018</v>
      </c>
      <c r="G308" s="3">
        <v>126</v>
      </c>
      <c r="H308" cm="1">
        <f t="array" ref="H308">_xlfn.XLOOKUP(Data[[#This Row],[Product]],products[[#All],[Product]],products[[#All],[Cost per unit]])</f>
        <v>12.37</v>
      </c>
      <c r="I308">
        <f>Data[[#This Row],[Cost Per Unit]]*Data[[#This Row],[Units]]</f>
        <v>1558.62</v>
      </c>
    </row>
    <row r="309" spans="3:9" x14ac:dyDescent="0.35">
      <c r="C309" t="s">
        <v>41</v>
      </c>
      <c r="D309" t="s">
        <v>37</v>
      </c>
      <c r="E309" t="s">
        <v>15</v>
      </c>
      <c r="F309" s="2">
        <v>714</v>
      </c>
      <c r="G309" s="3">
        <v>231</v>
      </c>
      <c r="H309" cm="1">
        <f t="array" ref="H309">_xlfn.XLOOKUP(Data[[#This Row],[Product]],products[[#All],[Product]],products[[#All],[Cost per unit]])</f>
        <v>11.73</v>
      </c>
      <c r="I309">
        <f>Data[[#This Row],[Cost Per Unit]]*Data[[#This Row],[Units]]</f>
        <v>2709.63</v>
      </c>
    </row>
    <row r="310" spans="3:9" x14ac:dyDescent="0.35">
      <c r="C310" t="s">
        <v>9</v>
      </c>
      <c r="D310" t="s">
        <v>38</v>
      </c>
      <c r="E310" t="s">
        <v>25</v>
      </c>
      <c r="F310" s="2">
        <v>3850</v>
      </c>
      <c r="G310" s="3">
        <v>102</v>
      </c>
      <c r="H310" cm="1">
        <f t="array" ref="H310">_xlfn.XLOOKUP(Data[[#This Row],[Product]],products[[#All],[Product]],products[[#All],[Cost per unit]])</f>
        <v>13.15</v>
      </c>
      <c r="I310">
        <f>Data[[#This Row],[Cost Per Unit]]*Data[[#This Row],[Units]]</f>
        <v>1341.3</v>
      </c>
    </row>
    <row r="311" spans="3:9" x14ac:dyDescent="0.35">
      <c r="F311" s="2"/>
      <c r="G311" s="3"/>
    </row>
    <row r="312" spans="3:9" x14ac:dyDescent="0.35">
      <c r="F312" s="2"/>
      <c r="G312" s="3"/>
    </row>
    <row r="313" spans="3:9" x14ac:dyDescent="0.35">
      <c r="F313" s="2"/>
      <c r="G313" s="3"/>
    </row>
    <row r="314" spans="3:9" x14ac:dyDescent="0.35">
      <c r="F314" s="2"/>
      <c r="G314" s="3"/>
    </row>
    <row r="315" spans="3:9" x14ac:dyDescent="0.35">
      <c r="F315" s="2"/>
      <c r="G315" s="3"/>
    </row>
    <row r="316" spans="3:9" x14ac:dyDescent="0.35">
      <c r="F316" s="2"/>
      <c r="G316" s="3"/>
    </row>
    <row r="317" spans="3:9" x14ac:dyDescent="0.35">
      <c r="F317" s="2"/>
      <c r="G317" s="3"/>
    </row>
    <row r="318" spans="3:9" x14ac:dyDescent="0.35">
      <c r="F318" s="2"/>
      <c r="G318" s="3"/>
    </row>
    <row r="319" spans="3:9" x14ac:dyDescent="0.35">
      <c r="F319" s="2"/>
      <c r="G319" s="3"/>
    </row>
    <row r="320" spans="3:9" x14ac:dyDescent="0.35">
      <c r="F320" s="2"/>
      <c r="G320" s="3"/>
    </row>
    <row r="321" spans="6:7" x14ac:dyDescent="0.35">
      <c r="F321" s="2"/>
      <c r="G321" s="3"/>
    </row>
    <row r="322" spans="6:7" x14ac:dyDescent="0.35">
      <c r="F322" s="2"/>
      <c r="G322" s="3"/>
    </row>
    <row r="323" spans="6:7" x14ac:dyDescent="0.35">
      <c r="F323" s="2"/>
      <c r="G323" s="3"/>
    </row>
    <row r="324" spans="6:7" x14ac:dyDescent="0.35">
      <c r="F324" s="2"/>
      <c r="G324" s="3"/>
    </row>
    <row r="325" spans="6:7" x14ac:dyDescent="0.35">
      <c r="F325" s="2"/>
      <c r="G325" s="3"/>
    </row>
    <row r="326" spans="6:7" x14ac:dyDescent="0.35">
      <c r="F326" s="2"/>
      <c r="G326" s="3"/>
    </row>
    <row r="327" spans="6:7" x14ac:dyDescent="0.35">
      <c r="F327" s="2"/>
      <c r="G327" s="3"/>
    </row>
    <row r="328" spans="6:7" x14ac:dyDescent="0.35">
      <c r="F328" s="2"/>
      <c r="G328" s="3"/>
    </row>
    <row r="329" spans="6:7" x14ac:dyDescent="0.35">
      <c r="F329" s="2"/>
      <c r="G329" s="3"/>
    </row>
    <row r="330" spans="6:7" x14ac:dyDescent="0.35">
      <c r="F330" s="2"/>
      <c r="G330" s="3"/>
    </row>
    <row r="331" spans="6:7" x14ac:dyDescent="0.35">
      <c r="F331" s="2"/>
      <c r="G331" s="3"/>
    </row>
    <row r="332" spans="6:7" x14ac:dyDescent="0.35">
      <c r="F332" s="2"/>
      <c r="G332" s="3"/>
    </row>
    <row r="333" spans="6:7" x14ac:dyDescent="0.35">
      <c r="F333" s="2"/>
      <c r="G333" s="3"/>
    </row>
    <row r="334" spans="6:7" x14ac:dyDescent="0.35">
      <c r="F334" s="2"/>
      <c r="G334" s="3"/>
    </row>
    <row r="335" spans="6:7" x14ac:dyDescent="0.35">
      <c r="F335" s="2"/>
      <c r="G335" s="3"/>
    </row>
    <row r="336" spans="6:7" x14ac:dyDescent="0.35">
      <c r="F336" s="2"/>
      <c r="G336" s="3"/>
    </row>
    <row r="337" spans="6:7" x14ac:dyDescent="0.35">
      <c r="F337" s="2"/>
      <c r="G337" s="3"/>
    </row>
    <row r="338" spans="6:7" x14ac:dyDescent="0.35">
      <c r="F338" s="2"/>
      <c r="G338" s="3"/>
    </row>
    <row r="339" spans="6:7" x14ac:dyDescent="0.35">
      <c r="F339" s="2"/>
      <c r="G339" s="3"/>
    </row>
    <row r="340" spans="6:7" x14ac:dyDescent="0.35">
      <c r="F340" s="2"/>
      <c r="G340" s="3"/>
    </row>
    <row r="341" spans="6:7" x14ac:dyDescent="0.35">
      <c r="F341" s="2"/>
      <c r="G341" s="3"/>
    </row>
    <row r="342" spans="6:7" x14ac:dyDescent="0.35">
      <c r="F342" s="2"/>
      <c r="G342" s="3"/>
    </row>
    <row r="343" spans="6:7" x14ac:dyDescent="0.35">
      <c r="F343" s="2"/>
      <c r="G343" s="3"/>
    </row>
    <row r="344" spans="6:7" x14ac:dyDescent="0.35">
      <c r="F344" s="2"/>
      <c r="G344" s="3"/>
    </row>
    <row r="345" spans="6:7" x14ac:dyDescent="0.35">
      <c r="F345" s="2"/>
      <c r="G345" s="3"/>
    </row>
    <row r="346" spans="6:7" x14ac:dyDescent="0.35">
      <c r="F346" s="2"/>
      <c r="G346" s="3"/>
    </row>
    <row r="347" spans="6:7" x14ac:dyDescent="0.35">
      <c r="F347" s="2"/>
      <c r="G347" s="3"/>
    </row>
    <row r="348" spans="6:7" x14ac:dyDescent="0.35">
      <c r="F348" s="2"/>
      <c r="G348" s="3"/>
    </row>
    <row r="349" spans="6:7" x14ac:dyDescent="0.35">
      <c r="F349" s="2"/>
      <c r="G349" s="3"/>
    </row>
    <row r="350" spans="6:7" x14ac:dyDescent="0.35">
      <c r="F350" s="2"/>
      <c r="G350" s="3"/>
    </row>
    <row r="351" spans="6:7" x14ac:dyDescent="0.35">
      <c r="F351" s="2"/>
      <c r="G351" s="3"/>
    </row>
    <row r="352" spans="6:7" x14ac:dyDescent="0.35">
      <c r="F352" s="2"/>
      <c r="G352" s="3"/>
    </row>
    <row r="353" spans="6:7" x14ac:dyDescent="0.35">
      <c r="F353" s="2"/>
      <c r="G353" s="3"/>
    </row>
    <row r="354" spans="6:7" x14ac:dyDescent="0.35">
      <c r="F354" s="2"/>
      <c r="G354" s="3"/>
    </row>
    <row r="355" spans="6:7" x14ac:dyDescent="0.35">
      <c r="F355" s="2"/>
      <c r="G355" s="3"/>
    </row>
    <row r="356" spans="6:7" x14ac:dyDescent="0.35">
      <c r="F356" s="2"/>
      <c r="G356" s="3"/>
    </row>
    <row r="357" spans="6:7" x14ac:dyDescent="0.35">
      <c r="F357" s="2"/>
      <c r="G357" s="3"/>
    </row>
    <row r="358" spans="6:7" x14ac:dyDescent="0.35">
      <c r="F358" s="2"/>
      <c r="G358" s="3"/>
    </row>
    <row r="359" spans="6:7" x14ac:dyDescent="0.35">
      <c r="F359" s="2"/>
      <c r="G359" s="3"/>
    </row>
    <row r="360" spans="6:7" x14ac:dyDescent="0.35">
      <c r="F360" s="2"/>
      <c r="G360" s="3"/>
    </row>
    <row r="361" spans="6:7" x14ac:dyDescent="0.35">
      <c r="F361" s="2"/>
      <c r="G361" s="3"/>
    </row>
    <row r="362" spans="6:7" x14ac:dyDescent="0.35">
      <c r="F362" s="2"/>
      <c r="G362" s="3"/>
    </row>
    <row r="363" spans="6:7" x14ac:dyDescent="0.35">
      <c r="F363" s="2"/>
      <c r="G363" s="3"/>
    </row>
    <row r="364" spans="6:7" x14ac:dyDescent="0.35">
      <c r="F364" s="2"/>
      <c r="G364" s="3"/>
    </row>
    <row r="365" spans="6:7" x14ac:dyDescent="0.35">
      <c r="F365" s="2"/>
      <c r="G365" s="3"/>
    </row>
    <row r="366" spans="6:7" x14ac:dyDescent="0.35">
      <c r="F366" s="2"/>
      <c r="G366" s="3"/>
    </row>
    <row r="367" spans="6:7" x14ac:dyDescent="0.35">
      <c r="F367" s="2"/>
      <c r="G367" s="3"/>
    </row>
    <row r="368" spans="6:7" x14ac:dyDescent="0.35">
      <c r="F368" s="2"/>
      <c r="G368" s="3"/>
    </row>
    <row r="369" spans="6:7" x14ac:dyDescent="0.35">
      <c r="F369" s="2"/>
      <c r="G369" s="3"/>
    </row>
    <row r="370" spans="6:7" x14ac:dyDescent="0.35">
      <c r="F370" s="2"/>
      <c r="G370" s="3"/>
    </row>
    <row r="371" spans="6:7" x14ac:dyDescent="0.35">
      <c r="F371" s="2"/>
      <c r="G371" s="3"/>
    </row>
    <row r="372" spans="6:7" x14ac:dyDescent="0.35">
      <c r="F372" s="2"/>
      <c r="G372" s="3"/>
    </row>
    <row r="373" spans="6:7" x14ac:dyDescent="0.35">
      <c r="F373" s="2"/>
      <c r="G373" s="3"/>
    </row>
    <row r="374" spans="6:7" x14ac:dyDescent="0.35">
      <c r="F374" s="2"/>
      <c r="G374" s="3"/>
    </row>
    <row r="375" spans="6:7" x14ac:dyDescent="0.35">
      <c r="F375" s="2"/>
      <c r="G375" s="3"/>
    </row>
    <row r="376" spans="6:7" x14ac:dyDescent="0.35">
      <c r="F376" s="2"/>
      <c r="G376" s="3"/>
    </row>
    <row r="377" spans="6:7" x14ac:dyDescent="0.35">
      <c r="F377" s="2"/>
      <c r="G377" s="3"/>
    </row>
    <row r="378" spans="6:7" x14ac:dyDescent="0.35">
      <c r="F378" s="2"/>
      <c r="G378" s="3"/>
    </row>
    <row r="379" spans="6:7" x14ac:dyDescent="0.35">
      <c r="F379" s="2"/>
      <c r="G379" s="3"/>
    </row>
    <row r="380" spans="6:7" x14ac:dyDescent="0.35">
      <c r="F380" s="2"/>
      <c r="G380" s="3"/>
    </row>
    <row r="381" spans="6:7" x14ac:dyDescent="0.35">
      <c r="F381" s="2"/>
      <c r="G381" s="3"/>
    </row>
    <row r="382" spans="6:7" x14ac:dyDescent="0.35">
      <c r="F382" s="2"/>
      <c r="G382" s="3"/>
    </row>
    <row r="383" spans="6:7" x14ac:dyDescent="0.35">
      <c r="F383" s="2"/>
      <c r="G383" s="3"/>
    </row>
    <row r="384" spans="6:7" x14ac:dyDescent="0.35">
      <c r="F384" s="2"/>
      <c r="G384" s="3"/>
    </row>
    <row r="385" spans="6:7" x14ac:dyDescent="0.35">
      <c r="F385" s="2"/>
      <c r="G385" s="3"/>
    </row>
    <row r="386" spans="6:7" x14ac:dyDescent="0.35">
      <c r="F386" s="2"/>
      <c r="G386" s="3"/>
    </row>
    <row r="387" spans="6:7" x14ac:dyDescent="0.35">
      <c r="F387" s="2"/>
      <c r="G387" s="3"/>
    </row>
    <row r="388" spans="6:7" x14ac:dyDescent="0.35">
      <c r="F388" s="2"/>
      <c r="G388" s="3"/>
    </row>
    <row r="389" spans="6:7" x14ac:dyDescent="0.35">
      <c r="F389" s="2"/>
      <c r="G389" s="3"/>
    </row>
    <row r="390" spans="6:7" x14ac:dyDescent="0.35">
      <c r="F390" s="2"/>
      <c r="G390" s="3"/>
    </row>
    <row r="391" spans="6:7" x14ac:dyDescent="0.35">
      <c r="F391" s="2"/>
      <c r="G391" s="3"/>
    </row>
    <row r="392" spans="6:7" x14ac:dyDescent="0.35">
      <c r="F392" s="2"/>
      <c r="G392" s="3"/>
    </row>
    <row r="393" spans="6:7" x14ac:dyDescent="0.35">
      <c r="F393" s="2"/>
      <c r="G393" s="3"/>
    </row>
    <row r="394" spans="6:7" x14ac:dyDescent="0.35">
      <c r="F394" s="2"/>
      <c r="G394" s="3"/>
    </row>
    <row r="395" spans="6:7" x14ac:dyDescent="0.35">
      <c r="F395" s="2"/>
      <c r="G395" s="3"/>
    </row>
    <row r="396" spans="6:7" x14ac:dyDescent="0.35">
      <c r="F396" s="2"/>
      <c r="G396" s="3"/>
    </row>
    <row r="397" spans="6:7" x14ac:dyDescent="0.35">
      <c r="F397" s="2"/>
      <c r="G397" s="3"/>
    </row>
    <row r="398" spans="6:7" x14ac:dyDescent="0.35">
      <c r="F398" s="2"/>
      <c r="G398" s="3"/>
    </row>
    <row r="399" spans="6:7" x14ac:dyDescent="0.35">
      <c r="F399" s="2"/>
      <c r="G399" s="3"/>
    </row>
    <row r="400" spans="6:7" x14ac:dyDescent="0.35">
      <c r="F400" s="2"/>
      <c r="G400" s="3"/>
    </row>
    <row r="401" spans="6:7" x14ac:dyDescent="0.35">
      <c r="F401" s="2"/>
      <c r="G401" s="3"/>
    </row>
    <row r="402" spans="6:7" x14ac:dyDescent="0.35">
      <c r="F402" s="2"/>
      <c r="G402" s="3"/>
    </row>
    <row r="403" spans="6:7" x14ac:dyDescent="0.35">
      <c r="F403" s="2"/>
      <c r="G403" s="3"/>
    </row>
    <row r="404" spans="6:7" x14ac:dyDescent="0.35">
      <c r="F404" s="2"/>
      <c r="G404" s="3"/>
    </row>
    <row r="405" spans="6:7" x14ac:dyDescent="0.35">
      <c r="F405" s="2"/>
      <c r="G405" s="3"/>
    </row>
    <row r="406" spans="6:7" x14ac:dyDescent="0.35">
      <c r="F406" s="2"/>
      <c r="G406" s="3"/>
    </row>
    <row r="407" spans="6:7" x14ac:dyDescent="0.35">
      <c r="F407" s="2"/>
      <c r="G407" s="3"/>
    </row>
    <row r="408" spans="6:7" x14ac:dyDescent="0.35">
      <c r="F408" s="2"/>
      <c r="G408" s="3"/>
    </row>
    <row r="409" spans="6:7" x14ac:dyDescent="0.35">
      <c r="F409" s="2"/>
      <c r="G409" s="3"/>
    </row>
    <row r="410" spans="6:7" x14ac:dyDescent="0.35">
      <c r="F410" s="2"/>
      <c r="G410" s="3"/>
    </row>
    <row r="411" spans="6:7" x14ac:dyDescent="0.35">
      <c r="F411" s="2"/>
      <c r="G411" s="3"/>
    </row>
    <row r="412" spans="6:7" x14ac:dyDescent="0.35">
      <c r="F412" s="2"/>
      <c r="G412" s="3"/>
    </row>
    <row r="413" spans="6:7" x14ac:dyDescent="0.35">
      <c r="F413" s="2"/>
      <c r="G413" s="3"/>
    </row>
    <row r="414" spans="6:7" x14ac:dyDescent="0.35">
      <c r="F414" s="2"/>
      <c r="G414" s="3"/>
    </row>
    <row r="415" spans="6:7" x14ac:dyDescent="0.35">
      <c r="F415" s="2"/>
      <c r="G415" s="3"/>
    </row>
    <row r="416" spans="6:7" x14ac:dyDescent="0.35">
      <c r="F416" s="2"/>
      <c r="G416" s="3"/>
    </row>
    <row r="417" spans="6:7" x14ac:dyDescent="0.35">
      <c r="F417" s="2"/>
      <c r="G417" s="3"/>
    </row>
    <row r="418" spans="6:7" x14ac:dyDescent="0.35">
      <c r="F418" s="2"/>
      <c r="G418" s="3"/>
    </row>
    <row r="419" spans="6:7" x14ac:dyDescent="0.35">
      <c r="F419" s="2"/>
      <c r="G419" s="3"/>
    </row>
    <row r="420" spans="6:7" x14ac:dyDescent="0.35">
      <c r="F420" s="2"/>
      <c r="G420" s="3"/>
    </row>
    <row r="421" spans="6:7" x14ac:dyDescent="0.35">
      <c r="F421" s="2"/>
      <c r="G421" s="3"/>
    </row>
    <row r="422" spans="6:7" x14ac:dyDescent="0.35">
      <c r="F422" s="2"/>
      <c r="G422" s="3"/>
    </row>
    <row r="423" spans="6:7" x14ac:dyDescent="0.35">
      <c r="F423" s="2"/>
      <c r="G423" s="3"/>
    </row>
    <row r="424" spans="6:7" x14ac:dyDescent="0.35">
      <c r="F424" s="2"/>
      <c r="G424" s="3"/>
    </row>
    <row r="425" spans="6:7" x14ac:dyDescent="0.35">
      <c r="F425" s="2"/>
      <c r="G425" s="3"/>
    </row>
    <row r="426" spans="6:7" x14ac:dyDescent="0.35">
      <c r="F426" s="2"/>
      <c r="G426" s="3"/>
    </row>
    <row r="427" spans="6:7" x14ac:dyDescent="0.35">
      <c r="F427" s="2"/>
      <c r="G427" s="3"/>
    </row>
    <row r="428" spans="6:7" x14ac:dyDescent="0.35">
      <c r="F428" s="2"/>
      <c r="G428" s="3"/>
    </row>
    <row r="429" spans="6:7" x14ac:dyDescent="0.35">
      <c r="F429" s="2"/>
      <c r="G429" s="3"/>
    </row>
    <row r="430" spans="6:7" x14ac:dyDescent="0.35">
      <c r="F430" s="2"/>
      <c r="G430" s="3"/>
    </row>
    <row r="431" spans="6:7" x14ac:dyDescent="0.35">
      <c r="F431" s="2"/>
      <c r="G431" s="3"/>
    </row>
    <row r="432" spans="6:7" x14ac:dyDescent="0.35">
      <c r="F432" s="2"/>
      <c r="G432" s="3"/>
    </row>
    <row r="433" spans="6:7" x14ac:dyDescent="0.35">
      <c r="F433" s="2"/>
      <c r="G433" s="3"/>
    </row>
    <row r="434" spans="6:7" x14ac:dyDescent="0.35">
      <c r="F434" s="2"/>
      <c r="G434" s="3"/>
    </row>
    <row r="435" spans="6:7" x14ac:dyDescent="0.35">
      <c r="F435" s="2"/>
      <c r="G435" s="3"/>
    </row>
    <row r="436" spans="6:7" x14ac:dyDescent="0.35">
      <c r="F436" s="2"/>
      <c r="G436" s="3"/>
    </row>
    <row r="437" spans="6:7" x14ac:dyDescent="0.35">
      <c r="F437" s="2"/>
      <c r="G437" s="3"/>
    </row>
    <row r="438" spans="6:7" x14ac:dyDescent="0.35">
      <c r="F438" s="2"/>
      <c r="G438" s="3"/>
    </row>
    <row r="439" spans="6:7" x14ac:dyDescent="0.35">
      <c r="F439" s="2"/>
      <c r="G439" s="3"/>
    </row>
    <row r="440" spans="6:7" x14ac:dyDescent="0.35">
      <c r="F440" s="2"/>
      <c r="G440" s="3"/>
    </row>
    <row r="441" spans="6:7" x14ac:dyDescent="0.35">
      <c r="F441" s="2"/>
      <c r="G441" s="3"/>
    </row>
    <row r="442" spans="6:7" x14ac:dyDescent="0.35">
      <c r="F442" s="2"/>
      <c r="G442" s="3"/>
    </row>
    <row r="443" spans="6:7" x14ac:dyDescent="0.35">
      <c r="F443" s="2"/>
      <c r="G443" s="3"/>
    </row>
    <row r="444" spans="6:7" x14ac:dyDescent="0.35">
      <c r="F444" s="2"/>
      <c r="G444" s="3"/>
    </row>
    <row r="445" spans="6:7" x14ac:dyDescent="0.35">
      <c r="F445" s="2"/>
      <c r="G445" s="3"/>
    </row>
    <row r="446" spans="6:7" x14ac:dyDescent="0.35">
      <c r="F446" s="2"/>
      <c r="G446" s="3"/>
    </row>
    <row r="447" spans="6:7" x14ac:dyDescent="0.35">
      <c r="F447" s="2"/>
      <c r="G447" s="3"/>
    </row>
    <row r="448" spans="6:7" x14ac:dyDescent="0.35">
      <c r="F448" s="2"/>
      <c r="G448" s="3"/>
    </row>
    <row r="449" spans="6:7" x14ac:dyDescent="0.35">
      <c r="F449" s="2"/>
      <c r="G449" s="3"/>
    </row>
    <row r="450" spans="6:7" x14ac:dyDescent="0.35">
      <c r="F450" s="2"/>
      <c r="G450" s="3"/>
    </row>
    <row r="451" spans="6:7" x14ac:dyDescent="0.35">
      <c r="F451" s="2"/>
      <c r="G451" s="3"/>
    </row>
    <row r="452" spans="6:7" x14ac:dyDescent="0.35">
      <c r="F452" s="2"/>
      <c r="G452" s="3"/>
    </row>
    <row r="453" spans="6:7" x14ac:dyDescent="0.35">
      <c r="F453" s="2"/>
      <c r="G453" s="3"/>
    </row>
    <row r="454" spans="6:7" x14ac:dyDescent="0.35">
      <c r="F454" s="2"/>
      <c r="G454" s="3"/>
    </row>
    <row r="455" spans="6:7" x14ac:dyDescent="0.35">
      <c r="F455" s="2"/>
      <c r="G455" s="3"/>
    </row>
    <row r="456" spans="6:7" x14ac:dyDescent="0.35">
      <c r="F456" s="2"/>
      <c r="G456" s="3"/>
    </row>
    <row r="457" spans="6:7" x14ac:dyDescent="0.35">
      <c r="F457" s="2"/>
      <c r="G457" s="3"/>
    </row>
    <row r="458" spans="6:7" x14ac:dyDescent="0.35">
      <c r="F458" s="2"/>
      <c r="G458" s="3"/>
    </row>
    <row r="459" spans="6:7" x14ac:dyDescent="0.35">
      <c r="F459" s="2"/>
      <c r="G459" s="3"/>
    </row>
    <row r="460" spans="6:7" x14ac:dyDescent="0.35">
      <c r="F460" s="2"/>
      <c r="G460" s="3"/>
    </row>
    <row r="461" spans="6:7" x14ac:dyDescent="0.35">
      <c r="F461" s="2"/>
      <c r="G461" s="3"/>
    </row>
    <row r="462" spans="6:7" x14ac:dyDescent="0.35">
      <c r="F462" s="2"/>
      <c r="G462" s="3"/>
    </row>
    <row r="463" spans="6:7" x14ac:dyDescent="0.35">
      <c r="F463" s="2"/>
      <c r="G463" s="3"/>
    </row>
    <row r="464" spans="6:7" x14ac:dyDescent="0.35">
      <c r="F464" s="2"/>
      <c r="G464" s="3"/>
    </row>
    <row r="465" spans="6:7" x14ac:dyDescent="0.35">
      <c r="F465" s="2"/>
      <c r="G465" s="3"/>
    </row>
    <row r="466" spans="6:7" x14ac:dyDescent="0.35">
      <c r="F466" s="2"/>
      <c r="G466" s="3"/>
    </row>
    <row r="467" spans="6:7" x14ac:dyDescent="0.35">
      <c r="F467" s="2"/>
      <c r="G467" s="3"/>
    </row>
    <row r="468" spans="6:7" x14ac:dyDescent="0.35">
      <c r="F468" s="2"/>
      <c r="G468" s="3"/>
    </row>
    <row r="469" spans="6:7" x14ac:dyDescent="0.35">
      <c r="F469" s="2"/>
      <c r="G469" s="3"/>
    </row>
    <row r="470" spans="6:7" x14ac:dyDescent="0.35">
      <c r="F470" s="2"/>
      <c r="G470" s="3"/>
    </row>
    <row r="471" spans="6:7" x14ac:dyDescent="0.35">
      <c r="F471" s="2"/>
      <c r="G471" s="3"/>
    </row>
    <row r="472" spans="6:7" x14ac:dyDescent="0.35">
      <c r="F472" s="2"/>
      <c r="G472" s="3"/>
    </row>
    <row r="473" spans="6:7" x14ac:dyDescent="0.35">
      <c r="F473" s="2"/>
      <c r="G473" s="3"/>
    </row>
    <row r="474" spans="6:7" x14ac:dyDescent="0.35">
      <c r="F474" s="2"/>
      <c r="G474" s="3"/>
    </row>
    <row r="475" spans="6:7" x14ac:dyDescent="0.35">
      <c r="F475" s="2"/>
      <c r="G475" s="3"/>
    </row>
    <row r="476" spans="6:7" x14ac:dyDescent="0.35">
      <c r="F476" s="2"/>
      <c r="G476" s="3"/>
    </row>
    <row r="477" spans="6:7" x14ac:dyDescent="0.35">
      <c r="F477" s="2"/>
      <c r="G477" s="3"/>
    </row>
    <row r="478" spans="6:7" x14ac:dyDescent="0.35">
      <c r="F478" s="2"/>
      <c r="G478" s="3"/>
    </row>
    <row r="479" spans="6:7" x14ac:dyDescent="0.35">
      <c r="F479" s="2"/>
      <c r="G479" s="3"/>
    </row>
    <row r="480" spans="6:7" x14ac:dyDescent="0.35">
      <c r="F480" s="2"/>
      <c r="G480" s="3"/>
    </row>
    <row r="481" spans="6:7" x14ac:dyDescent="0.35">
      <c r="F481" s="2"/>
      <c r="G481" s="3"/>
    </row>
    <row r="482" spans="6:7" x14ac:dyDescent="0.35">
      <c r="F482" s="2"/>
      <c r="G482" s="3"/>
    </row>
    <row r="483" spans="6:7" x14ac:dyDescent="0.35">
      <c r="F483" s="2"/>
      <c r="G483" s="3"/>
    </row>
    <row r="484" spans="6:7" x14ac:dyDescent="0.35">
      <c r="F484" s="2"/>
      <c r="G484" s="3"/>
    </row>
    <row r="485" spans="6:7" x14ac:dyDescent="0.35">
      <c r="F485" s="2"/>
      <c r="G485" s="3"/>
    </row>
    <row r="486" spans="6:7" x14ac:dyDescent="0.35">
      <c r="F486" s="2"/>
      <c r="G486" s="3"/>
    </row>
    <row r="487" spans="6:7" x14ac:dyDescent="0.35">
      <c r="F487" s="2"/>
      <c r="G487" s="3"/>
    </row>
    <row r="488" spans="6:7" x14ac:dyDescent="0.35">
      <c r="F488" s="2"/>
      <c r="G488" s="3"/>
    </row>
    <row r="489" spans="6:7" x14ac:dyDescent="0.35">
      <c r="F489" s="2"/>
      <c r="G489" s="3"/>
    </row>
    <row r="490" spans="6:7" x14ac:dyDescent="0.35">
      <c r="F490" s="2"/>
      <c r="G490" s="3"/>
    </row>
    <row r="491" spans="6:7" x14ac:dyDescent="0.35">
      <c r="F491" s="2"/>
      <c r="G491" s="3"/>
    </row>
    <row r="492" spans="6:7" x14ac:dyDescent="0.35">
      <c r="F492" s="2"/>
      <c r="G492" s="3"/>
    </row>
    <row r="493" spans="6:7" x14ac:dyDescent="0.35">
      <c r="F493" s="2"/>
      <c r="G493" s="3"/>
    </row>
    <row r="494" spans="6:7" x14ac:dyDescent="0.35">
      <c r="F494" s="2"/>
      <c r="G494" s="3"/>
    </row>
    <row r="495" spans="6:7" x14ac:dyDescent="0.35">
      <c r="F495" s="2"/>
      <c r="G495" s="3"/>
    </row>
    <row r="496" spans="6:7" x14ac:dyDescent="0.35">
      <c r="F496" s="2"/>
      <c r="G496" s="3"/>
    </row>
    <row r="497" spans="6:7" x14ac:dyDescent="0.35">
      <c r="F497" s="2"/>
      <c r="G497" s="3"/>
    </row>
    <row r="498" spans="6:7" x14ac:dyDescent="0.35">
      <c r="F498" s="2"/>
      <c r="G498" s="3"/>
    </row>
    <row r="499" spans="6:7" x14ac:dyDescent="0.35">
      <c r="F499" s="2"/>
      <c r="G499" s="3"/>
    </row>
    <row r="500" spans="6:7" x14ac:dyDescent="0.35">
      <c r="F500" s="2"/>
      <c r="G500" s="3"/>
    </row>
    <row r="501" spans="6:7" x14ac:dyDescent="0.35">
      <c r="F501" s="2"/>
      <c r="G501" s="3"/>
    </row>
    <row r="502" spans="6:7" x14ac:dyDescent="0.35">
      <c r="F502" s="2"/>
      <c r="G502" s="3"/>
    </row>
    <row r="503" spans="6:7" x14ac:dyDescent="0.35">
      <c r="F503" s="2"/>
      <c r="G503" s="3"/>
    </row>
    <row r="504" spans="6:7" x14ac:dyDescent="0.35">
      <c r="F504" s="2"/>
      <c r="G504" s="3"/>
    </row>
    <row r="505" spans="6:7" x14ac:dyDescent="0.35">
      <c r="F505" s="2"/>
      <c r="G505" s="3"/>
    </row>
    <row r="506" spans="6:7" x14ac:dyDescent="0.35">
      <c r="F506" s="2"/>
      <c r="G506" s="3"/>
    </row>
    <row r="507" spans="6:7" x14ac:dyDescent="0.35">
      <c r="F507" s="2"/>
      <c r="G507" s="3"/>
    </row>
    <row r="508" spans="6:7" x14ac:dyDescent="0.35">
      <c r="F508" s="2"/>
      <c r="G508" s="3"/>
    </row>
    <row r="509" spans="6:7" x14ac:dyDescent="0.35">
      <c r="F509" s="2"/>
      <c r="G509" s="3"/>
    </row>
    <row r="510" spans="6:7" x14ac:dyDescent="0.35">
      <c r="F510" s="2"/>
      <c r="G510" s="3"/>
    </row>
    <row r="511" spans="6:7" x14ac:dyDescent="0.35">
      <c r="F511" s="2"/>
      <c r="G511" s="3"/>
    </row>
    <row r="512" spans="6:7" x14ac:dyDescent="0.35">
      <c r="F512" s="2"/>
      <c r="G512" s="3"/>
    </row>
    <row r="513" spans="6:7" x14ac:dyDescent="0.35">
      <c r="F513" s="2"/>
      <c r="G513" s="3"/>
    </row>
    <row r="514" spans="6:7" x14ac:dyDescent="0.35">
      <c r="F514" s="2"/>
      <c r="G514" s="3"/>
    </row>
    <row r="515" spans="6:7" x14ac:dyDescent="0.35">
      <c r="F515" s="2"/>
      <c r="G515" s="3"/>
    </row>
    <row r="516" spans="6:7" x14ac:dyDescent="0.35">
      <c r="F516" s="2"/>
      <c r="G516" s="3"/>
    </row>
    <row r="517" spans="6:7" x14ac:dyDescent="0.35">
      <c r="F517" s="2"/>
      <c r="G517" s="3"/>
    </row>
    <row r="518" spans="6:7" x14ac:dyDescent="0.35">
      <c r="F518" s="2"/>
      <c r="G518" s="3"/>
    </row>
    <row r="519" spans="6:7" x14ac:dyDescent="0.35">
      <c r="F519" s="2"/>
      <c r="G519" s="3"/>
    </row>
    <row r="520" spans="6:7" x14ac:dyDescent="0.35">
      <c r="F520" s="2"/>
      <c r="G520" s="3"/>
    </row>
    <row r="521" spans="6:7" x14ac:dyDescent="0.35">
      <c r="F521" s="2"/>
      <c r="G521" s="3"/>
    </row>
    <row r="522" spans="6:7" x14ac:dyDescent="0.35">
      <c r="F522" s="2"/>
      <c r="G522" s="3"/>
    </row>
    <row r="523" spans="6:7" x14ac:dyDescent="0.35">
      <c r="F523" s="2"/>
      <c r="G523" s="3"/>
    </row>
    <row r="524" spans="6:7" x14ac:dyDescent="0.35">
      <c r="F524" s="2"/>
      <c r="G524" s="3"/>
    </row>
    <row r="525" spans="6:7" x14ac:dyDescent="0.35">
      <c r="F525" s="2"/>
      <c r="G525" s="3"/>
    </row>
    <row r="526" spans="6:7" x14ac:dyDescent="0.35">
      <c r="F526" s="2"/>
      <c r="G526" s="3"/>
    </row>
    <row r="527" spans="6:7" x14ac:dyDescent="0.35">
      <c r="F527" s="2"/>
      <c r="G527" s="3"/>
    </row>
    <row r="528" spans="6:7" x14ac:dyDescent="0.35">
      <c r="F528" s="2"/>
      <c r="G528" s="3"/>
    </row>
    <row r="529" spans="6:7" x14ac:dyDescent="0.35">
      <c r="F529" s="2"/>
      <c r="G529" s="3"/>
    </row>
    <row r="530" spans="6:7" x14ac:dyDescent="0.35">
      <c r="F530" s="2"/>
      <c r="G530" s="3"/>
    </row>
    <row r="531" spans="6:7" x14ac:dyDescent="0.35">
      <c r="F531" s="2"/>
      <c r="G531" s="3"/>
    </row>
    <row r="532" spans="6:7" x14ac:dyDescent="0.35">
      <c r="F532" s="2"/>
      <c r="G532" s="3"/>
    </row>
    <row r="533" spans="6:7" x14ac:dyDescent="0.35">
      <c r="F533" s="2"/>
      <c r="G533" s="3"/>
    </row>
    <row r="534" spans="6:7" x14ac:dyDescent="0.35">
      <c r="F534" s="2"/>
      <c r="G534" s="3"/>
    </row>
    <row r="535" spans="6:7" x14ac:dyDescent="0.35">
      <c r="F535" s="2"/>
      <c r="G535" s="3"/>
    </row>
    <row r="536" spans="6:7" x14ac:dyDescent="0.35">
      <c r="F536" s="2"/>
      <c r="G536" s="3"/>
    </row>
    <row r="537" spans="6:7" x14ac:dyDescent="0.35">
      <c r="F537" s="2"/>
      <c r="G537" s="3"/>
    </row>
    <row r="538" spans="6:7" x14ac:dyDescent="0.35">
      <c r="F538" s="2"/>
      <c r="G538" s="3"/>
    </row>
    <row r="539" spans="6:7" x14ac:dyDescent="0.35">
      <c r="F539" s="2"/>
      <c r="G539" s="3"/>
    </row>
    <row r="540" spans="6:7" x14ac:dyDescent="0.35">
      <c r="F540" s="2"/>
      <c r="G540" s="3"/>
    </row>
    <row r="541" spans="6:7" x14ac:dyDescent="0.35">
      <c r="F541" s="2"/>
      <c r="G541" s="3"/>
    </row>
    <row r="542" spans="6:7" x14ac:dyDescent="0.35">
      <c r="F542" s="2"/>
      <c r="G542" s="3"/>
    </row>
    <row r="543" spans="6:7" x14ac:dyDescent="0.35">
      <c r="F543" s="2"/>
      <c r="G543" s="3"/>
    </row>
    <row r="544" spans="6:7" x14ac:dyDescent="0.35">
      <c r="F544" s="2"/>
      <c r="G544" s="3"/>
    </row>
    <row r="545" spans="6:7" x14ac:dyDescent="0.35">
      <c r="F545" s="2"/>
      <c r="G545" s="3"/>
    </row>
    <row r="546" spans="6:7" x14ac:dyDescent="0.35">
      <c r="F546" s="2"/>
      <c r="G546" s="3"/>
    </row>
    <row r="547" spans="6:7" x14ac:dyDescent="0.35">
      <c r="F547" s="2"/>
      <c r="G547" s="3"/>
    </row>
    <row r="548" spans="6:7" x14ac:dyDescent="0.35">
      <c r="F548" s="2"/>
      <c r="G548" s="3"/>
    </row>
    <row r="549" spans="6:7" x14ac:dyDescent="0.35">
      <c r="F549" s="2"/>
      <c r="G549" s="3"/>
    </row>
    <row r="550" spans="6:7" x14ac:dyDescent="0.35">
      <c r="F550" s="2"/>
      <c r="G550" s="3"/>
    </row>
    <row r="551" spans="6:7" x14ac:dyDescent="0.35">
      <c r="F551" s="2"/>
      <c r="G551" s="3"/>
    </row>
    <row r="552" spans="6:7" x14ac:dyDescent="0.35">
      <c r="F552" s="2"/>
      <c r="G552" s="3"/>
    </row>
    <row r="553" spans="6:7" x14ac:dyDescent="0.35">
      <c r="F553" s="2"/>
      <c r="G553" s="3"/>
    </row>
    <row r="554" spans="6:7" x14ac:dyDescent="0.35">
      <c r="F554" s="2"/>
      <c r="G554" s="3"/>
    </row>
    <row r="555" spans="6:7" x14ac:dyDescent="0.35">
      <c r="F555" s="2"/>
      <c r="G555" s="3"/>
    </row>
    <row r="556" spans="6:7" x14ac:dyDescent="0.35">
      <c r="F556" s="2"/>
      <c r="G556" s="3"/>
    </row>
    <row r="557" spans="6:7" x14ac:dyDescent="0.35">
      <c r="F557" s="2"/>
      <c r="G557" s="3"/>
    </row>
    <row r="558" spans="6:7" x14ac:dyDescent="0.35">
      <c r="F558" s="2"/>
      <c r="G558" s="3"/>
    </row>
    <row r="559" spans="6:7" x14ac:dyDescent="0.35">
      <c r="F559" s="2"/>
      <c r="G559" s="3"/>
    </row>
    <row r="560" spans="6:7" x14ac:dyDescent="0.35">
      <c r="F560" s="2"/>
      <c r="G560" s="3"/>
    </row>
    <row r="561" spans="6:7" x14ac:dyDescent="0.35">
      <c r="F561" s="2"/>
      <c r="G561" s="3"/>
    </row>
    <row r="562" spans="6:7" x14ac:dyDescent="0.35">
      <c r="F562" s="2"/>
      <c r="G562" s="3"/>
    </row>
    <row r="563" spans="6:7" x14ac:dyDescent="0.35">
      <c r="F563" s="2"/>
      <c r="G563" s="3"/>
    </row>
    <row r="564" spans="6:7" x14ac:dyDescent="0.35">
      <c r="F564" s="2"/>
      <c r="G564" s="3"/>
    </row>
    <row r="565" spans="6:7" x14ac:dyDescent="0.35">
      <c r="F565" s="2"/>
      <c r="G565" s="3"/>
    </row>
    <row r="566" spans="6:7" x14ac:dyDescent="0.35">
      <c r="F566" s="2"/>
      <c r="G566" s="3"/>
    </row>
    <row r="567" spans="6:7" x14ac:dyDescent="0.35">
      <c r="F567" s="2"/>
      <c r="G567" s="3"/>
    </row>
    <row r="568" spans="6:7" x14ac:dyDescent="0.35">
      <c r="F568" s="2"/>
      <c r="G568" s="3"/>
    </row>
    <row r="569" spans="6:7" x14ac:dyDescent="0.35">
      <c r="F569" s="2"/>
      <c r="G569" s="3"/>
    </row>
    <row r="570" spans="6:7" x14ac:dyDescent="0.35">
      <c r="F570" s="2"/>
      <c r="G570" s="3"/>
    </row>
    <row r="571" spans="6:7" x14ac:dyDescent="0.35">
      <c r="F571" s="2"/>
      <c r="G571" s="3"/>
    </row>
    <row r="572" spans="6:7" x14ac:dyDescent="0.35">
      <c r="F572" s="2"/>
      <c r="G572" s="3"/>
    </row>
    <row r="573" spans="6:7" x14ac:dyDescent="0.35">
      <c r="F573" s="2"/>
      <c r="G573" s="3"/>
    </row>
    <row r="574" spans="6:7" x14ac:dyDescent="0.35">
      <c r="F574" s="2"/>
      <c r="G574" s="3"/>
    </row>
    <row r="575" spans="6:7" x14ac:dyDescent="0.35">
      <c r="F575" s="2"/>
      <c r="G575" s="3"/>
    </row>
    <row r="576" spans="6:7" x14ac:dyDescent="0.35">
      <c r="F576" s="2"/>
      <c r="G576" s="3"/>
    </row>
    <row r="577" spans="6:7" x14ac:dyDescent="0.35">
      <c r="F577" s="2"/>
      <c r="G577" s="3"/>
    </row>
    <row r="578" spans="6:7" x14ac:dyDescent="0.35">
      <c r="F578" s="2"/>
      <c r="G578" s="3"/>
    </row>
    <row r="579" spans="6:7" x14ac:dyDescent="0.35">
      <c r="F579" s="2"/>
      <c r="G579" s="3"/>
    </row>
    <row r="580" spans="6:7" x14ac:dyDescent="0.35">
      <c r="F580" s="2"/>
      <c r="G580" s="3"/>
    </row>
    <row r="581" spans="6:7" x14ac:dyDescent="0.35">
      <c r="F581" s="2"/>
      <c r="G581" s="3"/>
    </row>
    <row r="582" spans="6:7" x14ac:dyDescent="0.35">
      <c r="F582" s="2"/>
      <c r="G582" s="3"/>
    </row>
    <row r="583" spans="6:7" x14ac:dyDescent="0.35">
      <c r="F583" s="2"/>
      <c r="G583" s="3"/>
    </row>
    <row r="584" spans="6:7" x14ac:dyDescent="0.35">
      <c r="F584" s="2"/>
      <c r="G584" s="3"/>
    </row>
    <row r="585" spans="6:7" x14ac:dyDescent="0.35">
      <c r="F585" s="2"/>
      <c r="G585" s="3"/>
    </row>
    <row r="586" spans="6:7" x14ac:dyDescent="0.35">
      <c r="F586" s="2"/>
      <c r="G586" s="3"/>
    </row>
    <row r="587" spans="6:7" x14ac:dyDescent="0.35">
      <c r="F587" s="2"/>
      <c r="G587" s="3"/>
    </row>
    <row r="588" spans="6:7" x14ac:dyDescent="0.35">
      <c r="F588" s="2"/>
      <c r="G588" s="3"/>
    </row>
    <row r="589" spans="6:7" x14ac:dyDescent="0.35">
      <c r="F589" s="2"/>
      <c r="G589" s="3"/>
    </row>
    <row r="590" spans="6:7" x14ac:dyDescent="0.35">
      <c r="F590" s="2"/>
      <c r="G590" s="3"/>
    </row>
    <row r="591" spans="6:7" x14ac:dyDescent="0.35">
      <c r="F591" s="2"/>
      <c r="G591" s="3"/>
    </row>
    <row r="592" spans="6:7" x14ac:dyDescent="0.35">
      <c r="F592" s="2"/>
      <c r="G592" s="3"/>
    </row>
    <row r="593" spans="6:7" x14ac:dyDescent="0.35">
      <c r="F593" s="2"/>
      <c r="G593" s="3"/>
    </row>
    <row r="594" spans="6:7" x14ac:dyDescent="0.35">
      <c r="F594" s="2"/>
      <c r="G594" s="3"/>
    </row>
    <row r="595" spans="6:7" x14ac:dyDescent="0.35">
      <c r="F595" s="2"/>
      <c r="G595" s="3"/>
    </row>
    <row r="596" spans="6:7" x14ac:dyDescent="0.35">
      <c r="F596" s="2"/>
      <c r="G596" s="3"/>
    </row>
    <row r="597" spans="6:7" x14ac:dyDescent="0.35">
      <c r="F597" s="2"/>
      <c r="G597" s="3"/>
    </row>
    <row r="598" spans="6:7" x14ac:dyDescent="0.35">
      <c r="F598" s="2"/>
      <c r="G598" s="3"/>
    </row>
    <row r="599" spans="6:7" x14ac:dyDescent="0.35">
      <c r="F599" s="2"/>
      <c r="G599" s="3"/>
    </row>
    <row r="600" spans="6:7" x14ac:dyDescent="0.35">
      <c r="F600" s="2"/>
      <c r="G600" s="3"/>
    </row>
    <row r="601" spans="6:7" x14ac:dyDescent="0.35">
      <c r="F601" s="2"/>
      <c r="G601" s="3"/>
    </row>
    <row r="602" spans="6:7" x14ac:dyDescent="0.35">
      <c r="F602" s="2"/>
      <c r="G602" s="3"/>
    </row>
    <row r="603" spans="6:7" x14ac:dyDescent="0.35">
      <c r="F603" s="2"/>
      <c r="G603" s="3"/>
    </row>
    <row r="604" spans="6:7" x14ac:dyDescent="0.35">
      <c r="F604" s="2"/>
      <c r="G604" s="3"/>
    </row>
    <row r="605" spans="6:7" x14ac:dyDescent="0.35">
      <c r="F605" s="2"/>
      <c r="G605" s="3"/>
    </row>
    <row r="606" spans="6:7" x14ac:dyDescent="0.35">
      <c r="F606" s="2"/>
      <c r="G606" s="3"/>
    </row>
    <row r="607" spans="6:7" x14ac:dyDescent="0.35">
      <c r="F607" s="2"/>
      <c r="G607" s="3"/>
    </row>
    <row r="608" spans="6:7" x14ac:dyDescent="0.35">
      <c r="F608" s="2"/>
      <c r="G608" s="3"/>
    </row>
    <row r="609" spans="6:7" x14ac:dyDescent="0.35">
      <c r="F609" s="2"/>
      <c r="G609" s="3"/>
    </row>
    <row r="610" spans="6:7" x14ac:dyDescent="0.35">
      <c r="F610" s="2"/>
      <c r="G610" s="3"/>
    </row>
    <row r="611" spans="6:7" x14ac:dyDescent="0.35">
      <c r="F611" s="2"/>
      <c r="G611" s="3"/>
    </row>
    <row r="612" spans="6:7" x14ac:dyDescent="0.35">
      <c r="F612" s="2"/>
      <c r="G612" s="3"/>
    </row>
    <row r="613" spans="6:7" x14ac:dyDescent="0.35">
      <c r="F613" s="2"/>
      <c r="G613" s="3"/>
    </row>
    <row r="614" spans="6:7" x14ac:dyDescent="0.35">
      <c r="F614" s="2"/>
      <c r="G614" s="3"/>
    </row>
    <row r="615" spans="6:7" x14ac:dyDescent="0.35">
      <c r="F615" s="2"/>
      <c r="G615" s="3"/>
    </row>
    <row r="616" spans="6:7" x14ac:dyDescent="0.35">
      <c r="F616" s="2"/>
      <c r="G616" s="3"/>
    </row>
    <row r="617" spans="6:7" x14ac:dyDescent="0.35">
      <c r="F617" s="2"/>
      <c r="G617" s="3"/>
    </row>
    <row r="618" spans="6:7" x14ac:dyDescent="0.35">
      <c r="F618" s="2"/>
      <c r="G618" s="3"/>
    </row>
    <row r="619" spans="6:7" x14ac:dyDescent="0.35">
      <c r="F619" s="2"/>
      <c r="G619" s="3"/>
    </row>
    <row r="620" spans="6:7" x14ac:dyDescent="0.35">
      <c r="F620" s="2"/>
      <c r="G620" s="3"/>
    </row>
    <row r="621" spans="6:7" x14ac:dyDescent="0.35">
      <c r="F621" s="2"/>
      <c r="G621" s="3"/>
    </row>
    <row r="622" spans="6:7" x14ac:dyDescent="0.35">
      <c r="F622" s="2"/>
      <c r="G622" s="3"/>
    </row>
    <row r="623" spans="6:7" x14ac:dyDescent="0.35">
      <c r="F623" s="2"/>
      <c r="G623" s="3"/>
    </row>
    <row r="624" spans="6:7" x14ac:dyDescent="0.35">
      <c r="F624" s="2"/>
      <c r="G624" s="3"/>
    </row>
    <row r="625" spans="6:7" x14ac:dyDescent="0.35">
      <c r="F625" s="2"/>
      <c r="G625" s="3"/>
    </row>
    <row r="626" spans="6:7" x14ac:dyDescent="0.35">
      <c r="F626" s="2"/>
      <c r="G626" s="3"/>
    </row>
    <row r="627" spans="6:7" x14ac:dyDescent="0.35">
      <c r="F627" s="2"/>
      <c r="G627" s="3"/>
    </row>
    <row r="628" spans="6:7" x14ac:dyDescent="0.35">
      <c r="F628" s="2"/>
      <c r="G628" s="3"/>
    </row>
    <row r="629" spans="6:7" x14ac:dyDescent="0.35">
      <c r="F629" s="2"/>
      <c r="G629" s="3"/>
    </row>
    <row r="630" spans="6:7" x14ac:dyDescent="0.35">
      <c r="F630" s="2"/>
      <c r="G630" s="3"/>
    </row>
    <row r="631" spans="6:7" x14ac:dyDescent="0.35">
      <c r="F631" s="2"/>
      <c r="G631" s="3"/>
    </row>
    <row r="632" spans="6:7" x14ac:dyDescent="0.35">
      <c r="F632" s="2"/>
      <c r="G632" s="3"/>
    </row>
    <row r="633" spans="6:7" x14ac:dyDescent="0.35">
      <c r="F633" s="2"/>
      <c r="G633" s="3"/>
    </row>
    <row r="634" spans="6:7" x14ac:dyDescent="0.35">
      <c r="F634" s="2"/>
      <c r="G634" s="3"/>
    </row>
    <row r="635" spans="6:7" x14ac:dyDescent="0.35">
      <c r="F635" s="2"/>
      <c r="G635" s="3"/>
    </row>
    <row r="636" spans="6:7" x14ac:dyDescent="0.35">
      <c r="F636" s="2"/>
      <c r="G636" s="3"/>
    </row>
    <row r="637" spans="6:7" x14ac:dyDescent="0.35">
      <c r="F637" s="2"/>
      <c r="G637" s="3"/>
    </row>
    <row r="638" spans="6:7" x14ac:dyDescent="0.35">
      <c r="F638" s="2"/>
      <c r="G638" s="3"/>
    </row>
    <row r="639" spans="6:7" x14ac:dyDescent="0.35">
      <c r="F639" s="2"/>
      <c r="G639" s="3"/>
    </row>
    <row r="640" spans="6:7" x14ac:dyDescent="0.35">
      <c r="F640" s="2"/>
      <c r="G640" s="3"/>
    </row>
    <row r="641" spans="6:7" x14ac:dyDescent="0.35">
      <c r="F641" s="2"/>
      <c r="G641" s="3"/>
    </row>
    <row r="642" spans="6:7" x14ac:dyDescent="0.35">
      <c r="F642" s="2"/>
      <c r="G642" s="3"/>
    </row>
    <row r="643" spans="6:7" x14ac:dyDescent="0.35">
      <c r="F643" s="2"/>
      <c r="G643" s="3"/>
    </row>
    <row r="644" spans="6:7" x14ac:dyDescent="0.35">
      <c r="F644" s="2"/>
      <c r="G644" s="3"/>
    </row>
    <row r="645" spans="6:7" x14ac:dyDescent="0.35">
      <c r="F645" s="2"/>
      <c r="G645" s="3"/>
    </row>
    <row r="646" spans="6:7" x14ac:dyDescent="0.35">
      <c r="F646" s="2"/>
      <c r="G646" s="3"/>
    </row>
    <row r="647" spans="6:7" x14ac:dyDescent="0.35">
      <c r="F647" s="2"/>
      <c r="G647" s="3"/>
    </row>
    <row r="648" spans="6:7" x14ac:dyDescent="0.35">
      <c r="F648" s="2"/>
      <c r="G648" s="3"/>
    </row>
    <row r="649" spans="6:7" x14ac:dyDescent="0.35">
      <c r="F649" s="2"/>
      <c r="G649" s="3"/>
    </row>
    <row r="650" spans="6:7" x14ac:dyDescent="0.35">
      <c r="F650" s="2"/>
      <c r="G650" s="3"/>
    </row>
    <row r="651" spans="6:7" x14ac:dyDescent="0.35">
      <c r="F651" s="2"/>
      <c r="G651" s="3"/>
    </row>
    <row r="652" spans="6:7" x14ac:dyDescent="0.35">
      <c r="F652" s="2"/>
      <c r="G652" s="3"/>
    </row>
    <row r="653" spans="6:7" x14ac:dyDescent="0.35">
      <c r="F653" s="2"/>
      <c r="G653" s="3"/>
    </row>
    <row r="654" spans="6:7" x14ac:dyDescent="0.35">
      <c r="F654" s="2"/>
      <c r="G654" s="3"/>
    </row>
    <row r="655" spans="6:7" x14ac:dyDescent="0.35">
      <c r="F655" s="2"/>
      <c r="G655" s="3"/>
    </row>
    <row r="656" spans="6:7" x14ac:dyDescent="0.35">
      <c r="F656" s="2"/>
      <c r="G656" s="3"/>
    </row>
    <row r="657" spans="6:7" x14ac:dyDescent="0.35">
      <c r="F657" s="2"/>
      <c r="G657" s="3"/>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F87D0-C90A-4A5C-8EB5-697F48CAD422}">
  <dimension ref="A1:K34"/>
  <sheetViews>
    <sheetView zoomScaleNormal="100" workbookViewId="0">
      <selection activeCell="D22" sqref="D22"/>
    </sheetView>
  </sheetViews>
  <sheetFormatPr defaultRowHeight="14.5" x14ac:dyDescent="0.35"/>
  <cols>
    <col min="2" max="2" width="32.36328125" bestFit="1" customWidth="1"/>
    <col min="3" max="3" width="11.08984375" bestFit="1" customWidth="1"/>
  </cols>
  <sheetData>
    <row r="1" spans="1:6" x14ac:dyDescent="0.35">
      <c r="A1" s="61">
        <v>1</v>
      </c>
      <c r="B1" s="60" t="s">
        <v>53</v>
      </c>
      <c r="C1" s="60"/>
      <c r="D1" s="60"/>
      <c r="E1" s="60"/>
    </row>
    <row r="2" spans="1:6" x14ac:dyDescent="0.35">
      <c r="A2" s="61"/>
      <c r="B2" s="60"/>
      <c r="C2" s="60"/>
      <c r="D2" s="60"/>
      <c r="E2" s="60"/>
    </row>
    <row r="5" spans="1:6" x14ac:dyDescent="0.35">
      <c r="C5" t="s">
        <v>1</v>
      </c>
      <c r="D5" t="s">
        <v>47</v>
      </c>
    </row>
    <row r="6" spans="1:6" x14ac:dyDescent="0.35">
      <c r="B6" t="s">
        <v>54</v>
      </c>
      <c r="C6" s="10">
        <f>AVERAGE(Data[Amount])</f>
        <v>4136.2299999999996</v>
      </c>
      <c r="D6">
        <f>AVERAGE(Data[Units])</f>
        <v>152.19999999999999</v>
      </c>
      <c r="F6" t="s">
        <v>59</v>
      </c>
    </row>
    <row r="7" spans="1:6" x14ac:dyDescent="0.35">
      <c r="B7" t="s">
        <v>55</v>
      </c>
      <c r="C7" s="10">
        <f>MEDIAN(Data[Amount])</f>
        <v>3437</v>
      </c>
      <c r="D7">
        <f>MEDIAN(Data[Units])</f>
        <v>124.5</v>
      </c>
      <c r="F7" t="s">
        <v>62</v>
      </c>
    </row>
    <row r="8" spans="1:6" x14ac:dyDescent="0.35">
      <c r="B8" t="s">
        <v>56</v>
      </c>
      <c r="C8" s="10">
        <f>MIN(Data[Amount])</f>
        <v>0</v>
      </c>
      <c r="D8">
        <f>MIN(Data[Units])</f>
        <v>0</v>
      </c>
      <c r="F8" t="s">
        <v>60</v>
      </c>
    </row>
    <row r="9" spans="1:6" x14ac:dyDescent="0.35">
      <c r="B9" t="s">
        <v>57</v>
      </c>
      <c r="C9" s="10">
        <f>MAX(Data[Amount])</f>
        <v>16184</v>
      </c>
      <c r="D9">
        <f>MAX(Data[Units])</f>
        <v>525</v>
      </c>
      <c r="F9" t="s">
        <v>61</v>
      </c>
    </row>
    <row r="10" spans="1:6" x14ac:dyDescent="0.35">
      <c r="B10" t="s">
        <v>58</v>
      </c>
      <c r="C10" s="10">
        <f>C9-C8</f>
        <v>16184</v>
      </c>
      <c r="D10">
        <f>D9-D8</f>
        <v>525</v>
      </c>
      <c r="F10" t="s">
        <v>63</v>
      </c>
    </row>
    <row r="12" spans="1:6" x14ac:dyDescent="0.35">
      <c r="B12" t="s">
        <v>64</v>
      </c>
      <c r="F12" t="s">
        <v>68</v>
      </c>
    </row>
    <row r="13" spans="1:6" x14ac:dyDescent="0.35">
      <c r="B13" t="s">
        <v>65</v>
      </c>
      <c r="C13" s="10">
        <f>_xlfn.QUARTILE.EXC(Data[Amount],1)</f>
        <v>1652</v>
      </c>
      <c r="D13" s="11">
        <f>_xlfn.QUARTILE.EXC(Data[Units],1)</f>
        <v>54</v>
      </c>
    </row>
    <row r="14" spans="1:6" x14ac:dyDescent="0.35">
      <c r="B14" t="s">
        <v>66</v>
      </c>
      <c r="C14" s="10">
        <f>_xlfn.QUARTILE.EXC(Data[Amount],2)</f>
        <v>3437</v>
      </c>
      <c r="D14" s="11">
        <f>_xlfn.QUARTILE.EXC(Data[Units],2)</f>
        <v>124.5</v>
      </c>
    </row>
    <row r="15" spans="1:6" x14ac:dyDescent="0.35">
      <c r="B15" t="s">
        <v>67</v>
      </c>
      <c r="C15" s="10">
        <f>_xlfn.QUARTILE.EXC(Data[Amount],3)</f>
        <v>6245.75</v>
      </c>
      <c r="D15" s="11">
        <f>_xlfn.QUARTILE.EXC(Data[Units],3)</f>
        <v>223.5</v>
      </c>
    </row>
    <row r="17" spans="2:11" x14ac:dyDescent="0.35">
      <c r="B17" t="s">
        <v>69</v>
      </c>
      <c r="D17">
        <f>COUNTA(_xlfn.UNIQUE(Data[Product]))</f>
        <v>22</v>
      </c>
      <c r="J17" s="4" t="s">
        <v>72</v>
      </c>
      <c r="K17" t="s">
        <v>70</v>
      </c>
    </row>
    <row r="18" spans="2:11" x14ac:dyDescent="0.35">
      <c r="B18" t="s">
        <v>74</v>
      </c>
      <c r="D18">
        <f>COUNTIF(Data[Amount],"&gt;1000")</f>
        <v>250</v>
      </c>
    </row>
    <row r="19" spans="2:11" x14ac:dyDescent="0.35">
      <c r="B19" t="s">
        <v>75</v>
      </c>
      <c r="D19">
        <f>COUNTIF(Data[Sales Person],"*Barr*")</f>
        <v>29</v>
      </c>
      <c r="E19" t="s">
        <v>76</v>
      </c>
    </row>
    <row r="20" spans="2:11" x14ac:dyDescent="0.35">
      <c r="D20">
        <f>COUNTIF(Data[Sales Person],"Barr Faughny")</f>
        <v>29</v>
      </c>
      <c r="E20" t="s">
        <v>77</v>
      </c>
    </row>
    <row r="22" spans="2:11" x14ac:dyDescent="0.35">
      <c r="B22" t="s">
        <v>78</v>
      </c>
      <c r="D22">
        <f>COUNTIFS(Data[Sales Person],"*Ram*",Data[Geography],"*India*")</f>
        <v>6</v>
      </c>
    </row>
    <row r="34" spans="10:11" x14ac:dyDescent="0.35">
      <c r="J34" s="4" t="s">
        <v>73</v>
      </c>
      <c r="K34" t="s">
        <v>71</v>
      </c>
    </row>
  </sheetData>
  <mergeCells count="2">
    <mergeCell ref="B1:E2"/>
    <mergeCell ref="A1:A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2488-8A2B-4853-8E76-71E57A5B98FE}">
  <dimension ref="A1:M305"/>
  <sheetViews>
    <sheetView zoomScaleNormal="100" workbookViewId="0">
      <selection activeCell="D6" sqref="D6"/>
    </sheetView>
  </sheetViews>
  <sheetFormatPr defaultRowHeight="14.5" x14ac:dyDescent="0.35"/>
  <cols>
    <col min="2" max="2" width="19.54296875" customWidth="1"/>
    <col min="3" max="3" width="14.7265625" customWidth="1"/>
    <col min="4" max="4" width="21.81640625" bestFit="1" customWidth="1"/>
    <col min="5" max="5" width="13.54296875" customWidth="1"/>
    <col min="6" max="6" width="11.7265625" customWidth="1"/>
    <col min="8" max="8" width="19.54296875" customWidth="1"/>
    <col min="9" max="9" width="14.7265625" customWidth="1"/>
    <col min="10" max="10" width="21.81640625" bestFit="1" customWidth="1"/>
    <col min="11" max="11" width="13.54296875" customWidth="1"/>
    <col min="12" max="12" width="11.7265625" customWidth="1"/>
  </cols>
  <sheetData>
    <row r="1" spans="1:13" ht="14.5" customHeight="1" x14ac:dyDescent="0.35">
      <c r="A1" s="62">
        <v>2</v>
      </c>
      <c r="B1" s="63" t="s">
        <v>79</v>
      </c>
      <c r="C1" s="63"/>
      <c r="D1" s="63"/>
      <c r="E1" s="63"/>
      <c r="F1" s="63"/>
      <c r="G1" s="63"/>
      <c r="H1" s="63"/>
      <c r="I1" s="63"/>
      <c r="J1" s="63"/>
      <c r="K1" s="63"/>
      <c r="L1" s="63"/>
      <c r="M1" s="63"/>
    </row>
    <row r="2" spans="1:13" ht="14.5" customHeight="1" x14ac:dyDescent="0.35">
      <c r="A2" s="62"/>
      <c r="B2" s="63"/>
      <c r="C2" s="63"/>
      <c r="D2" s="63"/>
      <c r="E2" s="63"/>
      <c r="F2" s="63"/>
      <c r="G2" s="63"/>
      <c r="H2" s="63"/>
      <c r="I2" s="63"/>
      <c r="J2" s="63"/>
      <c r="K2" s="63"/>
      <c r="L2" s="63"/>
      <c r="M2" s="63"/>
    </row>
    <row r="5" spans="1:13" x14ac:dyDescent="0.35">
      <c r="B5" s="4" t="s">
        <v>80</v>
      </c>
      <c r="C5" s="4"/>
      <c r="D5" s="4"/>
      <c r="E5" s="8"/>
      <c r="F5" s="8"/>
      <c r="H5" s="4" t="s">
        <v>82</v>
      </c>
    </row>
    <row r="6" spans="1:13" x14ac:dyDescent="0.35">
      <c r="B6" s="16" t="s">
        <v>11</v>
      </c>
      <c r="C6" s="17" t="s">
        <v>12</v>
      </c>
      <c r="D6" s="17" t="s">
        <v>0</v>
      </c>
      <c r="E6" s="18" t="s">
        <v>1</v>
      </c>
      <c r="F6" s="19" t="s">
        <v>47</v>
      </c>
      <c r="H6" s="16" t="s">
        <v>11</v>
      </c>
      <c r="I6" s="17" t="s">
        <v>12</v>
      </c>
      <c r="J6" s="17" t="s">
        <v>0</v>
      </c>
      <c r="K6" s="18" t="s">
        <v>1</v>
      </c>
      <c r="L6" s="19" t="s">
        <v>47</v>
      </c>
    </row>
    <row r="7" spans="1:13" x14ac:dyDescent="0.35">
      <c r="B7" s="14" t="s">
        <v>5</v>
      </c>
      <c r="C7" s="15" t="s">
        <v>34</v>
      </c>
      <c r="D7" s="15" t="s">
        <v>20</v>
      </c>
      <c r="E7" s="20">
        <v>15610</v>
      </c>
      <c r="F7" s="21">
        <v>339</v>
      </c>
      <c r="H7" s="14" t="s">
        <v>5</v>
      </c>
      <c r="I7" s="15" t="s">
        <v>36</v>
      </c>
      <c r="J7" s="15" t="s">
        <v>16</v>
      </c>
      <c r="K7" s="20">
        <v>16184</v>
      </c>
      <c r="L7" s="21">
        <v>39</v>
      </c>
    </row>
    <row r="8" spans="1:13" x14ac:dyDescent="0.35">
      <c r="B8" s="12" t="s">
        <v>41</v>
      </c>
      <c r="C8" s="13" t="s">
        <v>36</v>
      </c>
      <c r="D8" s="13" t="s">
        <v>13</v>
      </c>
      <c r="E8" s="22">
        <v>10311</v>
      </c>
      <c r="F8" s="23">
        <v>231</v>
      </c>
      <c r="H8" s="12" t="s">
        <v>5</v>
      </c>
      <c r="I8" s="13" t="s">
        <v>34</v>
      </c>
      <c r="J8" s="13" t="s">
        <v>20</v>
      </c>
      <c r="K8" s="22">
        <v>15610</v>
      </c>
      <c r="L8" s="23">
        <v>339</v>
      </c>
    </row>
    <row r="9" spans="1:13" x14ac:dyDescent="0.35">
      <c r="B9" s="14" t="s">
        <v>5</v>
      </c>
      <c r="C9" s="15" t="s">
        <v>36</v>
      </c>
      <c r="D9" s="15" t="s">
        <v>16</v>
      </c>
      <c r="E9" s="20">
        <v>16184</v>
      </c>
      <c r="F9" s="21">
        <v>39</v>
      </c>
      <c r="H9" s="14" t="s">
        <v>9</v>
      </c>
      <c r="I9" s="15" t="s">
        <v>34</v>
      </c>
      <c r="J9" s="15" t="s">
        <v>28</v>
      </c>
      <c r="K9" s="20">
        <v>14329</v>
      </c>
      <c r="L9" s="21">
        <v>150</v>
      </c>
    </row>
    <row r="10" spans="1:13" x14ac:dyDescent="0.35">
      <c r="B10" s="12" t="s">
        <v>9</v>
      </c>
      <c r="C10" s="13" t="s">
        <v>34</v>
      </c>
      <c r="D10" s="13" t="s">
        <v>28</v>
      </c>
      <c r="E10" s="22">
        <v>14329</v>
      </c>
      <c r="F10" s="23">
        <v>150</v>
      </c>
      <c r="H10" s="12" t="s">
        <v>5</v>
      </c>
      <c r="I10" s="13" t="s">
        <v>35</v>
      </c>
      <c r="J10" s="13" t="s">
        <v>15</v>
      </c>
      <c r="K10" s="22">
        <v>13391</v>
      </c>
      <c r="L10" s="23">
        <v>201</v>
      </c>
    </row>
    <row r="11" spans="1:13" x14ac:dyDescent="0.35">
      <c r="B11" s="14" t="s">
        <v>5</v>
      </c>
      <c r="C11" s="15" t="s">
        <v>35</v>
      </c>
      <c r="D11" s="15" t="s">
        <v>15</v>
      </c>
      <c r="E11" s="20">
        <v>13391</v>
      </c>
      <c r="F11" s="21">
        <v>201</v>
      </c>
      <c r="H11" s="14" t="s">
        <v>10</v>
      </c>
      <c r="I11" s="15" t="s">
        <v>39</v>
      </c>
      <c r="J11" s="15" t="s">
        <v>33</v>
      </c>
      <c r="K11" s="20">
        <v>12950</v>
      </c>
      <c r="L11" s="21">
        <v>30</v>
      </c>
    </row>
    <row r="12" spans="1:13" x14ac:dyDescent="0.35">
      <c r="B12" s="12" t="s">
        <v>40</v>
      </c>
      <c r="C12" s="13" t="s">
        <v>35</v>
      </c>
      <c r="D12" s="13" t="s">
        <v>32</v>
      </c>
      <c r="E12" s="22">
        <v>12348</v>
      </c>
      <c r="F12" s="23">
        <v>234</v>
      </c>
      <c r="H12" s="12" t="s">
        <v>40</v>
      </c>
      <c r="I12" s="13" t="s">
        <v>35</v>
      </c>
      <c r="J12" s="13" t="s">
        <v>32</v>
      </c>
      <c r="K12" s="22">
        <v>12348</v>
      </c>
      <c r="L12" s="23">
        <v>234</v>
      </c>
    </row>
    <row r="13" spans="1:13" x14ac:dyDescent="0.35">
      <c r="B13" s="14" t="s">
        <v>2</v>
      </c>
      <c r="C13" s="15" t="s">
        <v>36</v>
      </c>
      <c r="D13" s="15" t="s">
        <v>16</v>
      </c>
      <c r="E13" s="20">
        <v>11417</v>
      </c>
      <c r="F13" s="21">
        <v>21</v>
      </c>
      <c r="H13" s="14" t="s">
        <v>2</v>
      </c>
      <c r="I13" s="15" t="s">
        <v>37</v>
      </c>
      <c r="J13" s="15" t="s">
        <v>18</v>
      </c>
      <c r="K13" s="20">
        <v>11571</v>
      </c>
      <c r="L13" s="21">
        <v>138</v>
      </c>
    </row>
    <row r="14" spans="1:13" x14ac:dyDescent="0.35">
      <c r="B14" s="12" t="s">
        <v>2</v>
      </c>
      <c r="C14" s="13" t="s">
        <v>37</v>
      </c>
      <c r="D14" s="13" t="s">
        <v>18</v>
      </c>
      <c r="E14" s="22">
        <v>11571</v>
      </c>
      <c r="F14" s="23">
        <v>138</v>
      </c>
      <c r="H14" s="12" t="s">
        <v>9</v>
      </c>
      <c r="I14" s="13" t="s">
        <v>36</v>
      </c>
      <c r="J14" s="13" t="s">
        <v>27</v>
      </c>
      <c r="K14" s="22">
        <v>11522</v>
      </c>
      <c r="L14" s="23">
        <v>204</v>
      </c>
    </row>
    <row r="15" spans="1:13" x14ac:dyDescent="0.35">
      <c r="B15" s="14" t="s">
        <v>10</v>
      </c>
      <c r="C15" s="15" t="s">
        <v>39</v>
      </c>
      <c r="D15" s="15" t="s">
        <v>33</v>
      </c>
      <c r="E15" s="20">
        <v>12950</v>
      </c>
      <c r="F15" s="21">
        <v>30</v>
      </c>
      <c r="H15" s="14" t="s">
        <v>2</v>
      </c>
      <c r="I15" s="15" t="s">
        <v>36</v>
      </c>
      <c r="J15" s="15" t="s">
        <v>16</v>
      </c>
      <c r="K15" s="20">
        <v>11417</v>
      </c>
      <c r="L15" s="21">
        <v>21</v>
      </c>
    </row>
    <row r="16" spans="1:13" x14ac:dyDescent="0.35">
      <c r="B16" s="12" t="s">
        <v>9</v>
      </c>
      <c r="C16" s="13" t="s">
        <v>36</v>
      </c>
      <c r="D16" s="13" t="s">
        <v>27</v>
      </c>
      <c r="E16" s="22">
        <v>11522</v>
      </c>
      <c r="F16" s="23">
        <v>204</v>
      </c>
      <c r="H16" s="12" t="s">
        <v>41</v>
      </c>
      <c r="I16" s="13" t="s">
        <v>36</v>
      </c>
      <c r="J16" s="13" t="s">
        <v>13</v>
      </c>
      <c r="K16" s="22">
        <v>10311</v>
      </c>
      <c r="L16" s="23">
        <v>231</v>
      </c>
    </row>
    <row r="17" spans="2:12" x14ac:dyDescent="0.35">
      <c r="E17" s="2"/>
      <c r="F17" s="3"/>
      <c r="H17" s="14" t="s">
        <v>41</v>
      </c>
      <c r="I17" s="15" t="s">
        <v>36</v>
      </c>
      <c r="J17" s="15" t="s">
        <v>32</v>
      </c>
      <c r="K17" s="20">
        <v>10304</v>
      </c>
      <c r="L17" s="21">
        <v>84</v>
      </c>
    </row>
    <row r="18" spans="2:12" x14ac:dyDescent="0.35">
      <c r="B18" s="4" t="s">
        <v>81</v>
      </c>
      <c r="E18" s="2"/>
      <c r="F18" s="3"/>
      <c r="H18" s="12" t="s">
        <v>7</v>
      </c>
      <c r="I18" s="13" t="s">
        <v>38</v>
      </c>
      <c r="J18" s="13" t="s">
        <v>30</v>
      </c>
      <c r="K18" s="22">
        <v>10129</v>
      </c>
      <c r="L18" s="23">
        <v>312</v>
      </c>
    </row>
    <row r="19" spans="2:12" x14ac:dyDescent="0.35">
      <c r="B19" s="16" t="s">
        <v>11</v>
      </c>
      <c r="C19" s="17" t="s">
        <v>12</v>
      </c>
      <c r="D19" s="17" t="s">
        <v>0</v>
      </c>
      <c r="E19" s="18" t="s">
        <v>1</v>
      </c>
      <c r="F19" s="19" t="s">
        <v>47</v>
      </c>
      <c r="H19" s="14" t="s">
        <v>6</v>
      </c>
      <c r="I19" s="15" t="s">
        <v>36</v>
      </c>
      <c r="J19" s="15" t="s">
        <v>4</v>
      </c>
      <c r="K19" s="20">
        <v>10073</v>
      </c>
      <c r="L19" s="21">
        <v>120</v>
      </c>
    </row>
    <row r="20" spans="2:12" x14ac:dyDescent="0.35">
      <c r="B20" s="14" t="s">
        <v>3</v>
      </c>
      <c r="C20" s="15" t="s">
        <v>39</v>
      </c>
      <c r="D20" s="15" t="s">
        <v>16</v>
      </c>
      <c r="E20" s="20">
        <v>21</v>
      </c>
      <c r="F20" s="21">
        <v>168</v>
      </c>
      <c r="H20" s="12" t="s">
        <v>2</v>
      </c>
      <c r="I20" s="13" t="s">
        <v>37</v>
      </c>
      <c r="J20" s="13" t="s">
        <v>17</v>
      </c>
      <c r="K20" s="22">
        <v>9926</v>
      </c>
      <c r="L20" s="23">
        <v>201</v>
      </c>
    </row>
    <row r="21" spans="2:12" x14ac:dyDescent="0.35">
      <c r="B21" s="12" t="s">
        <v>5</v>
      </c>
      <c r="C21" s="13" t="s">
        <v>37</v>
      </c>
      <c r="D21" s="13" t="s">
        <v>31</v>
      </c>
      <c r="E21" s="22">
        <v>182</v>
      </c>
      <c r="F21" s="23">
        <v>48</v>
      </c>
      <c r="H21" s="14" t="s">
        <v>7</v>
      </c>
      <c r="I21" s="15" t="s">
        <v>37</v>
      </c>
      <c r="J21" s="15" t="s">
        <v>22</v>
      </c>
      <c r="K21" s="20">
        <v>9835</v>
      </c>
      <c r="L21" s="21">
        <v>207</v>
      </c>
    </row>
    <row r="22" spans="2:12" x14ac:dyDescent="0.35">
      <c r="B22" s="14" t="s">
        <v>9</v>
      </c>
      <c r="C22" s="15" t="s">
        <v>35</v>
      </c>
      <c r="D22" s="15" t="s">
        <v>26</v>
      </c>
      <c r="E22" s="20">
        <v>98</v>
      </c>
      <c r="F22" s="21">
        <v>159</v>
      </c>
      <c r="H22" s="12" t="s">
        <v>40</v>
      </c>
      <c r="I22" s="13" t="s">
        <v>36</v>
      </c>
      <c r="J22" s="13" t="s">
        <v>33</v>
      </c>
      <c r="K22" s="22">
        <v>9772</v>
      </c>
      <c r="L22" s="23">
        <v>90</v>
      </c>
    </row>
    <row r="23" spans="2:12" x14ac:dyDescent="0.35">
      <c r="B23" s="12" t="s">
        <v>2</v>
      </c>
      <c r="C23" s="13" t="s">
        <v>38</v>
      </c>
      <c r="D23" s="13" t="s">
        <v>13</v>
      </c>
      <c r="E23" s="22">
        <v>56</v>
      </c>
      <c r="F23" s="23">
        <v>51</v>
      </c>
      <c r="H23" s="14" t="s">
        <v>8</v>
      </c>
      <c r="I23" s="15" t="s">
        <v>37</v>
      </c>
      <c r="J23" s="15" t="s">
        <v>15</v>
      </c>
      <c r="K23" s="20">
        <v>9709</v>
      </c>
      <c r="L23" s="21">
        <v>30</v>
      </c>
    </row>
    <row r="24" spans="2:12" x14ac:dyDescent="0.35">
      <c r="B24" s="14" t="s">
        <v>10</v>
      </c>
      <c r="C24" s="15" t="s">
        <v>38</v>
      </c>
      <c r="D24" s="15" t="s">
        <v>13</v>
      </c>
      <c r="E24" s="20">
        <v>63</v>
      </c>
      <c r="F24" s="21">
        <v>123</v>
      </c>
      <c r="H24" s="12" t="s">
        <v>8</v>
      </c>
      <c r="I24" s="13" t="s">
        <v>39</v>
      </c>
      <c r="J24" s="13" t="s">
        <v>18</v>
      </c>
      <c r="K24" s="22">
        <v>9660</v>
      </c>
      <c r="L24" s="23">
        <v>27</v>
      </c>
    </row>
    <row r="25" spans="2:12" x14ac:dyDescent="0.35">
      <c r="B25" s="12" t="s">
        <v>8</v>
      </c>
      <c r="C25" s="13" t="s">
        <v>38</v>
      </c>
      <c r="D25" s="13" t="s">
        <v>22</v>
      </c>
      <c r="E25" s="22">
        <v>168</v>
      </c>
      <c r="F25" s="23">
        <v>84</v>
      </c>
      <c r="H25" s="14" t="s">
        <v>41</v>
      </c>
      <c r="I25" s="15" t="s">
        <v>36</v>
      </c>
      <c r="J25" s="15" t="s">
        <v>18</v>
      </c>
      <c r="K25" s="20">
        <v>9632</v>
      </c>
      <c r="L25" s="21">
        <v>288</v>
      </c>
    </row>
    <row r="26" spans="2:12" x14ac:dyDescent="0.35">
      <c r="B26" s="14" t="s">
        <v>8</v>
      </c>
      <c r="C26" s="15" t="s">
        <v>37</v>
      </c>
      <c r="D26" s="15" t="s">
        <v>30</v>
      </c>
      <c r="E26" s="20">
        <v>42</v>
      </c>
      <c r="F26" s="21">
        <v>150</v>
      </c>
      <c r="H26" s="12" t="s">
        <v>9</v>
      </c>
      <c r="I26" s="13" t="s">
        <v>38</v>
      </c>
      <c r="J26" s="13" t="s">
        <v>33</v>
      </c>
      <c r="K26" s="22">
        <v>9506</v>
      </c>
      <c r="L26" s="23">
        <v>87</v>
      </c>
    </row>
    <row r="27" spans="2:12" x14ac:dyDescent="0.35">
      <c r="B27" s="12" t="s">
        <v>41</v>
      </c>
      <c r="C27" s="13" t="s">
        <v>36</v>
      </c>
      <c r="D27" s="13" t="s">
        <v>26</v>
      </c>
      <c r="E27" s="22">
        <v>98</v>
      </c>
      <c r="F27" s="23">
        <v>204</v>
      </c>
      <c r="H27" s="14" t="s">
        <v>2</v>
      </c>
      <c r="I27" s="15" t="s">
        <v>39</v>
      </c>
      <c r="J27" s="15" t="s">
        <v>20</v>
      </c>
      <c r="K27" s="20">
        <v>9443</v>
      </c>
      <c r="L27" s="21">
        <v>162</v>
      </c>
    </row>
    <row r="28" spans="2:12" x14ac:dyDescent="0.35">
      <c r="B28" s="14" t="s">
        <v>40</v>
      </c>
      <c r="C28" s="15" t="s">
        <v>39</v>
      </c>
      <c r="D28" s="15" t="s">
        <v>29</v>
      </c>
      <c r="E28" s="20">
        <v>0</v>
      </c>
      <c r="F28" s="21">
        <v>135</v>
      </c>
      <c r="H28" s="12" t="s">
        <v>3</v>
      </c>
      <c r="I28" s="13" t="s">
        <v>36</v>
      </c>
      <c r="J28" s="13" t="s">
        <v>16</v>
      </c>
      <c r="K28" s="22">
        <v>9198</v>
      </c>
      <c r="L28" s="23">
        <v>36</v>
      </c>
    </row>
    <row r="29" spans="2:12" x14ac:dyDescent="0.35">
      <c r="B29" s="12" t="s">
        <v>41</v>
      </c>
      <c r="C29" s="13" t="s">
        <v>38</v>
      </c>
      <c r="D29" s="13" t="s">
        <v>25</v>
      </c>
      <c r="E29" s="22">
        <v>154</v>
      </c>
      <c r="F29" s="23">
        <v>21</v>
      </c>
      <c r="H29" s="14" t="s">
        <v>9</v>
      </c>
      <c r="I29" s="15" t="s">
        <v>36</v>
      </c>
      <c r="J29" s="15" t="s">
        <v>30</v>
      </c>
      <c r="K29" s="20">
        <v>9051</v>
      </c>
      <c r="L29" s="21">
        <v>57</v>
      </c>
    </row>
    <row r="30" spans="2:12" x14ac:dyDescent="0.35">
      <c r="E30" s="2"/>
      <c r="F30" s="3"/>
      <c r="H30" s="12" t="s">
        <v>40</v>
      </c>
      <c r="I30" s="13" t="s">
        <v>37</v>
      </c>
      <c r="J30" s="13" t="s">
        <v>29</v>
      </c>
      <c r="K30" s="22">
        <v>9002</v>
      </c>
      <c r="L30" s="23">
        <v>72</v>
      </c>
    </row>
    <row r="31" spans="2:12" x14ac:dyDescent="0.35">
      <c r="E31" s="2"/>
      <c r="F31" s="3"/>
      <c r="H31" s="14" t="s">
        <v>8</v>
      </c>
      <c r="I31" s="15" t="s">
        <v>39</v>
      </c>
      <c r="J31" s="15" t="s">
        <v>31</v>
      </c>
      <c r="K31" s="20">
        <v>8890</v>
      </c>
      <c r="L31" s="21">
        <v>210</v>
      </c>
    </row>
    <row r="32" spans="2:12" x14ac:dyDescent="0.35">
      <c r="E32" s="2"/>
      <c r="F32" s="3"/>
      <c r="H32" s="12" t="s">
        <v>40</v>
      </c>
      <c r="I32" s="13" t="s">
        <v>35</v>
      </c>
      <c r="J32" s="13" t="s">
        <v>33</v>
      </c>
      <c r="K32" s="22">
        <v>8869</v>
      </c>
      <c r="L32" s="23">
        <v>432</v>
      </c>
    </row>
    <row r="33" spans="5:12" x14ac:dyDescent="0.35">
      <c r="E33" s="2"/>
      <c r="F33" s="3"/>
      <c r="H33" s="14" t="s">
        <v>7</v>
      </c>
      <c r="I33" s="15" t="s">
        <v>34</v>
      </c>
      <c r="J33" s="15" t="s">
        <v>24</v>
      </c>
      <c r="K33" s="20">
        <v>8862</v>
      </c>
      <c r="L33" s="21">
        <v>189</v>
      </c>
    </row>
    <row r="34" spans="5:12" x14ac:dyDescent="0.35">
      <c r="E34" s="2"/>
      <c r="F34" s="3"/>
      <c r="H34" s="12" t="s">
        <v>3</v>
      </c>
      <c r="I34" s="13" t="s">
        <v>38</v>
      </c>
      <c r="J34" s="13" t="s">
        <v>26</v>
      </c>
      <c r="K34" s="22">
        <v>8841</v>
      </c>
      <c r="L34" s="23">
        <v>303</v>
      </c>
    </row>
    <row r="35" spans="5:12" x14ac:dyDescent="0.35">
      <c r="E35" s="2"/>
      <c r="F35" s="3"/>
      <c r="H35" s="14" t="s">
        <v>5</v>
      </c>
      <c r="I35" s="15" t="s">
        <v>37</v>
      </c>
      <c r="J35" s="15" t="s">
        <v>25</v>
      </c>
      <c r="K35" s="20">
        <v>8813</v>
      </c>
      <c r="L35" s="21">
        <v>21</v>
      </c>
    </row>
    <row r="36" spans="5:12" x14ac:dyDescent="0.35">
      <c r="E36" s="2"/>
      <c r="F36" s="3"/>
      <c r="H36" s="12" t="s">
        <v>9</v>
      </c>
      <c r="I36" s="13" t="s">
        <v>34</v>
      </c>
      <c r="J36" s="13" t="s">
        <v>20</v>
      </c>
      <c r="K36" s="22">
        <v>8463</v>
      </c>
      <c r="L36" s="23">
        <v>492</v>
      </c>
    </row>
    <row r="37" spans="5:12" x14ac:dyDescent="0.35">
      <c r="E37" s="2"/>
      <c r="F37" s="3"/>
      <c r="H37" s="14" t="s">
        <v>7</v>
      </c>
      <c r="I37" s="15" t="s">
        <v>36</v>
      </c>
      <c r="J37" s="15" t="s">
        <v>22</v>
      </c>
      <c r="K37" s="20">
        <v>8435</v>
      </c>
      <c r="L37" s="21">
        <v>42</v>
      </c>
    </row>
    <row r="38" spans="5:12" x14ac:dyDescent="0.35">
      <c r="E38" s="2"/>
      <c r="F38" s="3"/>
      <c r="H38" s="12" t="s">
        <v>2</v>
      </c>
      <c r="I38" s="13" t="s">
        <v>36</v>
      </c>
      <c r="J38" s="13" t="s">
        <v>29</v>
      </c>
      <c r="K38" s="22">
        <v>8211</v>
      </c>
      <c r="L38" s="23">
        <v>75</v>
      </c>
    </row>
    <row r="39" spans="5:12" x14ac:dyDescent="0.35">
      <c r="E39" s="2"/>
      <c r="F39" s="3"/>
      <c r="H39" s="14" t="s">
        <v>9</v>
      </c>
      <c r="I39" s="15" t="s">
        <v>34</v>
      </c>
      <c r="J39" s="15" t="s">
        <v>23</v>
      </c>
      <c r="K39" s="20">
        <v>8155</v>
      </c>
      <c r="L39" s="21">
        <v>90</v>
      </c>
    </row>
    <row r="40" spans="5:12" x14ac:dyDescent="0.35">
      <c r="E40" s="2"/>
      <c r="F40" s="3"/>
      <c r="H40" s="12" t="s">
        <v>6</v>
      </c>
      <c r="I40" s="13" t="s">
        <v>34</v>
      </c>
      <c r="J40" s="13" t="s">
        <v>26</v>
      </c>
      <c r="K40" s="22">
        <v>8008</v>
      </c>
      <c r="L40" s="23">
        <v>456</v>
      </c>
    </row>
    <row r="41" spans="5:12" x14ac:dyDescent="0.35">
      <c r="E41" s="2"/>
      <c r="F41" s="3"/>
      <c r="H41" s="14" t="s">
        <v>41</v>
      </c>
      <c r="I41" s="15" t="s">
        <v>34</v>
      </c>
      <c r="J41" s="15" t="s">
        <v>33</v>
      </c>
      <c r="K41" s="20">
        <v>7847</v>
      </c>
      <c r="L41" s="21">
        <v>174</v>
      </c>
    </row>
    <row r="42" spans="5:12" x14ac:dyDescent="0.35">
      <c r="E42" s="2"/>
      <c r="F42" s="3"/>
      <c r="H42" s="12" t="s">
        <v>9</v>
      </c>
      <c r="I42" s="13" t="s">
        <v>35</v>
      </c>
      <c r="J42" s="13" t="s">
        <v>15</v>
      </c>
      <c r="K42" s="22">
        <v>7833</v>
      </c>
      <c r="L42" s="23">
        <v>243</v>
      </c>
    </row>
    <row r="43" spans="5:12" x14ac:dyDescent="0.35">
      <c r="E43" s="2"/>
      <c r="F43" s="3"/>
      <c r="H43" s="14" t="s">
        <v>2</v>
      </c>
      <c r="I43" s="15" t="s">
        <v>39</v>
      </c>
      <c r="J43" s="15" t="s">
        <v>27</v>
      </c>
      <c r="K43" s="20">
        <v>7812</v>
      </c>
      <c r="L43" s="21">
        <v>81</v>
      </c>
    </row>
    <row r="44" spans="5:12" x14ac:dyDescent="0.35">
      <c r="E44" s="2"/>
      <c r="F44" s="3"/>
      <c r="H44" s="12" t="s">
        <v>3</v>
      </c>
      <c r="I44" s="13" t="s">
        <v>34</v>
      </c>
      <c r="J44" s="13" t="s">
        <v>32</v>
      </c>
      <c r="K44" s="22">
        <v>7777</v>
      </c>
      <c r="L44" s="23">
        <v>504</v>
      </c>
    </row>
    <row r="45" spans="5:12" x14ac:dyDescent="0.35">
      <c r="E45" s="2"/>
      <c r="F45" s="3"/>
      <c r="H45" s="14" t="s">
        <v>7</v>
      </c>
      <c r="I45" s="15" t="s">
        <v>34</v>
      </c>
      <c r="J45" s="15" t="s">
        <v>17</v>
      </c>
      <c r="K45" s="20">
        <v>7777</v>
      </c>
      <c r="L45" s="21">
        <v>39</v>
      </c>
    </row>
    <row r="46" spans="5:12" x14ac:dyDescent="0.35">
      <c r="E46" s="2"/>
      <c r="F46" s="3"/>
      <c r="H46" s="12" t="s">
        <v>6</v>
      </c>
      <c r="I46" s="13" t="s">
        <v>37</v>
      </c>
      <c r="J46" s="13" t="s">
        <v>31</v>
      </c>
      <c r="K46" s="22">
        <v>7693</v>
      </c>
      <c r="L46" s="23">
        <v>87</v>
      </c>
    </row>
    <row r="47" spans="5:12" x14ac:dyDescent="0.35">
      <c r="E47" s="2"/>
      <c r="F47" s="3"/>
      <c r="H47" s="14" t="s">
        <v>40</v>
      </c>
      <c r="I47" s="15" t="s">
        <v>37</v>
      </c>
      <c r="J47" s="15" t="s">
        <v>19</v>
      </c>
      <c r="K47" s="20">
        <v>7693</v>
      </c>
      <c r="L47" s="21">
        <v>21</v>
      </c>
    </row>
    <row r="48" spans="5:12" x14ac:dyDescent="0.35">
      <c r="E48" s="2"/>
      <c r="F48" s="3"/>
      <c r="H48" s="12" t="s">
        <v>2</v>
      </c>
      <c r="I48" s="13" t="s">
        <v>39</v>
      </c>
      <c r="J48" s="13" t="s">
        <v>21</v>
      </c>
      <c r="K48" s="22">
        <v>7651</v>
      </c>
      <c r="L48" s="23">
        <v>213</v>
      </c>
    </row>
    <row r="49" spans="5:12" x14ac:dyDescent="0.35">
      <c r="E49" s="2"/>
      <c r="F49" s="3"/>
      <c r="H49" s="14" t="s">
        <v>2</v>
      </c>
      <c r="I49" s="15" t="s">
        <v>34</v>
      </c>
      <c r="J49" s="15" t="s">
        <v>19</v>
      </c>
      <c r="K49" s="20">
        <v>7511</v>
      </c>
      <c r="L49" s="21">
        <v>120</v>
      </c>
    </row>
    <row r="50" spans="5:12" x14ac:dyDescent="0.35">
      <c r="E50" s="2"/>
      <c r="F50" s="3"/>
      <c r="H50" s="12" t="s">
        <v>5</v>
      </c>
      <c r="I50" s="13" t="s">
        <v>38</v>
      </c>
      <c r="J50" s="13" t="s">
        <v>25</v>
      </c>
      <c r="K50" s="22">
        <v>7483</v>
      </c>
      <c r="L50" s="23">
        <v>45</v>
      </c>
    </row>
    <row r="51" spans="5:12" x14ac:dyDescent="0.35">
      <c r="E51" s="2"/>
      <c r="F51" s="3"/>
      <c r="H51" s="14" t="s">
        <v>41</v>
      </c>
      <c r="I51" s="15" t="s">
        <v>35</v>
      </c>
      <c r="J51" s="15" t="s">
        <v>28</v>
      </c>
      <c r="K51" s="20">
        <v>7455</v>
      </c>
      <c r="L51" s="21">
        <v>216</v>
      </c>
    </row>
    <row r="52" spans="5:12" x14ac:dyDescent="0.35">
      <c r="E52" s="2"/>
      <c r="F52" s="3"/>
      <c r="H52" s="12" t="s">
        <v>6</v>
      </c>
      <c r="I52" s="13" t="s">
        <v>38</v>
      </c>
      <c r="J52" s="13" t="s">
        <v>21</v>
      </c>
      <c r="K52" s="22">
        <v>7322</v>
      </c>
      <c r="L52" s="23">
        <v>36</v>
      </c>
    </row>
    <row r="53" spans="5:12" x14ac:dyDescent="0.35">
      <c r="E53" s="2"/>
      <c r="F53" s="3"/>
      <c r="H53" s="14" t="s">
        <v>3</v>
      </c>
      <c r="I53" s="15" t="s">
        <v>37</v>
      </c>
      <c r="J53" s="15" t="s">
        <v>28</v>
      </c>
      <c r="K53" s="20">
        <v>7308</v>
      </c>
      <c r="L53" s="21">
        <v>327</v>
      </c>
    </row>
    <row r="54" spans="5:12" x14ac:dyDescent="0.35">
      <c r="E54" s="2"/>
      <c r="F54" s="3"/>
      <c r="H54" s="12" t="s">
        <v>5</v>
      </c>
      <c r="I54" s="13" t="s">
        <v>34</v>
      </c>
      <c r="J54" s="13" t="s">
        <v>15</v>
      </c>
      <c r="K54" s="22">
        <v>7280</v>
      </c>
      <c r="L54" s="23">
        <v>201</v>
      </c>
    </row>
    <row r="55" spans="5:12" x14ac:dyDescent="0.35">
      <c r="E55" s="2"/>
      <c r="F55" s="3"/>
      <c r="H55" s="14" t="s">
        <v>9</v>
      </c>
      <c r="I55" s="15" t="s">
        <v>37</v>
      </c>
      <c r="J55" s="15" t="s">
        <v>20</v>
      </c>
      <c r="K55" s="20">
        <v>7273</v>
      </c>
      <c r="L55" s="21">
        <v>96</v>
      </c>
    </row>
    <row r="56" spans="5:12" x14ac:dyDescent="0.35">
      <c r="E56" s="2"/>
      <c r="F56" s="3"/>
      <c r="H56" s="12" t="s">
        <v>3</v>
      </c>
      <c r="I56" s="13" t="s">
        <v>34</v>
      </c>
      <c r="J56" s="13" t="s">
        <v>14</v>
      </c>
      <c r="K56" s="22">
        <v>7259</v>
      </c>
      <c r="L56" s="23">
        <v>276</v>
      </c>
    </row>
    <row r="57" spans="5:12" x14ac:dyDescent="0.35">
      <c r="E57" s="2"/>
      <c r="F57" s="3"/>
      <c r="H57" s="14" t="s">
        <v>5</v>
      </c>
      <c r="I57" s="15" t="s">
        <v>38</v>
      </c>
      <c r="J57" s="15" t="s">
        <v>13</v>
      </c>
      <c r="K57" s="20">
        <v>7189</v>
      </c>
      <c r="L57" s="21">
        <v>54</v>
      </c>
    </row>
    <row r="58" spans="5:12" x14ac:dyDescent="0.35">
      <c r="E58" s="2"/>
      <c r="F58" s="3"/>
      <c r="H58" s="12" t="s">
        <v>8</v>
      </c>
      <c r="I58" s="13" t="s">
        <v>39</v>
      </c>
      <c r="J58" s="13" t="s">
        <v>30</v>
      </c>
      <c r="K58" s="22">
        <v>7021</v>
      </c>
      <c r="L58" s="23">
        <v>183</v>
      </c>
    </row>
    <row r="59" spans="5:12" x14ac:dyDescent="0.35">
      <c r="E59" s="2"/>
      <c r="F59" s="3"/>
      <c r="H59" s="14" t="s">
        <v>5</v>
      </c>
      <c r="I59" s="15" t="s">
        <v>34</v>
      </c>
      <c r="J59" s="15" t="s">
        <v>27</v>
      </c>
      <c r="K59" s="20">
        <v>6986</v>
      </c>
      <c r="L59" s="21">
        <v>21</v>
      </c>
    </row>
    <row r="60" spans="5:12" x14ac:dyDescent="0.35">
      <c r="E60" s="2"/>
      <c r="F60" s="3"/>
      <c r="H60" s="12" t="s">
        <v>5</v>
      </c>
      <c r="I60" s="13" t="s">
        <v>39</v>
      </c>
      <c r="J60" s="13" t="s">
        <v>22</v>
      </c>
      <c r="K60" s="22">
        <v>6909</v>
      </c>
      <c r="L60" s="23">
        <v>81</v>
      </c>
    </row>
    <row r="61" spans="5:12" x14ac:dyDescent="0.35">
      <c r="E61" s="2"/>
      <c r="F61" s="3"/>
      <c r="H61" s="14" t="s">
        <v>10</v>
      </c>
      <c r="I61" s="15" t="s">
        <v>38</v>
      </c>
      <c r="J61" s="15" t="s">
        <v>4</v>
      </c>
      <c r="K61" s="20">
        <v>6860</v>
      </c>
      <c r="L61" s="21">
        <v>126</v>
      </c>
    </row>
    <row r="62" spans="5:12" x14ac:dyDescent="0.35">
      <c r="E62" s="2"/>
      <c r="F62" s="3"/>
      <c r="H62" s="12" t="s">
        <v>40</v>
      </c>
      <c r="I62" s="13" t="s">
        <v>35</v>
      </c>
      <c r="J62" s="13" t="s">
        <v>22</v>
      </c>
      <c r="K62" s="22">
        <v>6853</v>
      </c>
      <c r="L62" s="23">
        <v>372</v>
      </c>
    </row>
    <row r="63" spans="5:12" x14ac:dyDescent="0.35">
      <c r="E63" s="2"/>
      <c r="F63" s="3"/>
      <c r="H63" s="14" t="s">
        <v>9</v>
      </c>
      <c r="I63" s="15" t="s">
        <v>34</v>
      </c>
      <c r="J63" s="15" t="s">
        <v>21</v>
      </c>
      <c r="K63" s="20">
        <v>6832</v>
      </c>
      <c r="L63" s="21">
        <v>27</v>
      </c>
    </row>
    <row r="64" spans="5:12" x14ac:dyDescent="0.35">
      <c r="E64" s="2"/>
      <c r="F64" s="3"/>
      <c r="H64" s="12" t="s">
        <v>6</v>
      </c>
      <c r="I64" s="13" t="s">
        <v>37</v>
      </c>
      <c r="J64" s="13" t="s">
        <v>26</v>
      </c>
      <c r="K64" s="22">
        <v>6818</v>
      </c>
      <c r="L64" s="23">
        <v>6</v>
      </c>
    </row>
    <row r="65" spans="5:12" x14ac:dyDescent="0.35">
      <c r="E65" s="2"/>
      <c r="F65" s="3"/>
      <c r="H65" s="14" t="s">
        <v>7</v>
      </c>
      <c r="I65" s="15" t="s">
        <v>35</v>
      </c>
      <c r="J65" s="15" t="s">
        <v>30</v>
      </c>
      <c r="K65" s="20">
        <v>6755</v>
      </c>
      <c r="L65" s="21">
        <v>252</v>
      </c>
    </row>
    <row r="66" spans="5:12" x14ac:dyDescent="0.35">
      <c r="E66" s="2"/>
      <c r="F66" s="3"/>
      <c r="H66" s="12" t="s">
        <v>40</v>
      </c>
      <c r="I66" s="13" t="s">
        <v>34</v>
      </c>
      <c r="J66" s="13" t="s">
        <v>26</v>
      </c>
      <c r="K66" s="22">
        <v>6748</v>
      </c>
      <c r="L66" s="23">
        <v>48</v>
      </c>
    </row>
    <row r="67" spans="5:12" x14ac:dyDescent="0.35">
      <c r="E67" s="2"/>
      <c r="F67" s="3"/>
      <c r="H67" s="14" t="s">
        <v>6</v>
      </c>
      <c r="I67" s="15" t="s">
        <v>34</v>
      </c>
      <c r="J67" s="15" t="s">
        <v>32</v>
      </c>
      <c r="K67" s="20">
        <v>6734</v>
      </c>
      <c r="L67" s="21">
        <v>123</v>
      </c>
    </row>
    <row r="68" spans="5:12" x14ac:dyDescent="0.35">
      <c r="E68" s="2"/>
      <c r="F68" s="3"/>
      <c r="H68" s="12" t="s">
        <v>8</v>
      </c>
      <c r="I68" s="13" t="s">
        <v>35</v>
      </c>
      <c r="J68" s="13" t="s">
        <v>32</v>
      </c>
      <c r="K68" s="22">
        <v>6706</v>
      </c>
      <c r="L68" s="23">
        <v>459</v>
      </c>
    </row>
    <row r="69" spans="5:12" x14ac:dyDescent="0.35">
      <c r="E69" s="2"/>
      <c r="F69" s="3"/>
      <c r="H69" s="14" t="s">
        <v>10</v>
      </c>
      <c r="I69" s="15" t="s">
        <v>36</v>
      </c>
      <c r="J69" s="15" t="s">
        <v>32</v>
      </c>
      <c r="K69" s="20">
        <v>6657</v>
      </c>
      <c r="L69" s="21">
        <v>303</v>
      </c>
    </row>
    <row r="70" spans="5:12" x14ac:dyDescent="0.35">
      <c r="E70" s="2"/>
      <c r="F70" s="3"/>
      <c r="H70" s="12" t="s">
        <v>3</v>
      </c>
      <c r="I70" s="13" t="s">
        <v>35</v>
      </c>
      <c r="J70" s="13" t="s">
        <v>15</v>
      </c>
      <c r="K70" s="22">
        <v>6657</v>
      </c>
      <c r="L70" s="23">
        <v>276</v>
      </c>
    </row>
    <row r="71" spans="5:12" x14ac:dyDescent="0.35">
      <c r="E71" s="2"/>
      <c r="F71" s="3"/>
      <c r="H71" s="14" t="s">
        <v>7</v>
      </c>
      <c r="I71" s="15" t="s">
        <v>37</v>
      </c>
      <c r="J71" s="15" t="s">
        <v>14</v>
      </c>
      <c r="K71" s="20">
        <v>6608</v>
      </c>
      <c r="L71" s="21">
        <v>225</v>
      </c>
    </row>
    <row r="72" spans="5:12" x14ac:dyDescent="0.35">
      <c r="E72" s="2"/>
      <c r="F72" s="3"/>
      <c r="H72" s="12" t="s">
        <v>2</v>
      </c>
      <c r="I72" s="13" t="s">
        <v>38</v>
      </c>
      <c r="J72" s="13" t="s">
        <v>28</v>
      </c>
      <c r="K72" s="22">
        <v>6580</v>
      </c>
      <c r="L72" s="23">
        <v>183</v>
      </c>
    </row>
    <row r="73" spans="5:12" x14ac:dyDescent="0.35">
      <c r="E73" s="2"/>
      <c r="F73" s="3"/>
      <c r="H73" s="14" t="s">
        <v>7</v>
      </c>
      <c r="I73" s="15" t="s">
        <v>37</v>
      </c>
      <c r="J73" s="15" t="s">
        <v>30</v>
      </c>
      <c r="K73" s="20">
        <v>6454</v>
      </c>
      <c r="L73" s="21">
        <v>54</v>
      </c>
    </row>
    <row r="74" spans="5:12" x14ac:dyDescent="0.35">
      <c r="E74" s="2"/>
      <c r="F74" s="3"/>
      <c r="H74" s="12" t="s">
        <v>8</v>
      </c>
      <c r="I74" s="13" t="s">
        <v>38</v>
      </c>
      <c r="J74" s="13" t="s">
        <v>21</v>
      </c>
      <c r="K74" s="22">
        <v>6433</v>
      </c>
      <c r="L74" s="23">
        <v>78</v>
      </c>
    </row>
    <row r="75" spans="5:12" x14ac:dyDescent="0.35">
      <c r="E75" s="2"/>
      <c r="F75" s="3"/>
      <c r="H75" s="14" t="s">
        <v>41</v>
      </c>
      <c r="I75" s="15" t="s">
        <v>37</v>
      </c>
      <c r="J75" s="15" t="s">
        <v>24</v>
      </c>
      <c r="K75" s="20">
        <v>6398</v>
      </c>
      <c r="L75" s="21">
        <v>102</v>
      </c>
    </row>
    <row r="76" spans="5:12" x14ac:dyDescent="0.35">
      <c r="E76" s="2"/>
      <c r="F76" s="3"/>
      <c r="H76" s="12" t="s">
        <v>7</v>
      </c>
      <c r="I76" s="13" t="s">
        <v>37</v>
      </c>
      <c r="J76" s="13" t="s">
        <v>33</v>
      </c>
      <c r="K76" s="22">
        <v>6391</v>
      </c>
      <c r="L76" s="23">
        <v>48</v>
      </c>
    </row>
    <row r="77" spans="5:12" x14ac:dyDescent="0.35">
      <c r="E77" s="2"/>
      <c r="F77" s="3"/>
      <c r="H77" s="14" t="s">
        <v>40</v>
      </c>
      <c r="I77" s="15" t="s">
        <v>39</v>
      </c>
      <c r="J77" s="15" t="s">
        <v>27</v>
      </c>
      <c r="K77" s="20">
        <v>6370</v>
      </c>
      <c r="L77" s="21">
        <v>30</v>
      </c>
    </row>
    <row r="78" spans="5:12" x14ac:dyDescent="0.35">
      <c r="E78" s="2"/>
      <c r="F78" s="3"/>
      <c r="H78" s="12" t="s">
        <v>5</v>
      </c>
      <c r="I78" s="13" t="s">
        <v>36</v>
      </c>
      <c r="J78" s="13" t="s">
        <v>23</v>
      </c>
      <c r="K78" s="22">
        <v>6314</v>
      </c>
      <c r="L78" s="23">
        <v>15</v>
      </c>
    </row>
    <row r="79" spans="5:12" x14ac:dyDescent="0.35">
      <c r="E79" s="2"/>
      <c r="F79" s="3"/>
      <c r="H79" s="14" t="s">
        <v>3</v>
      </c>
      <c r="I79" s="15" t="s">
        <v>34</v>
      </c>
      <c r="J79" s="15" t="s">
        <v>25</v>
      </c>
      <c r="K79" s="20">
        <v>6300</v>
      </c>
      <c r="L79" s="21">
        <v>42</v>
      </c>
    </row>
    <row r="80" spans="5:12" x14ac:dyDescent="0.35">
      <c r="E80" s="2"/>
      <c r="F80" s="3"/>
      <c r="H80" s="12" t="s">
        <v>8</v>
      </c>
      <c r="I80" s="13" t="s">
        <v>37</v>
      </c>
      <c r="J80" s="13" t="s">
        <v>26</v>
      </c>
      <c r="K80" s="22">
        <v>6279</v>
      </c>
      <c r="L80" s="23">
        <v>45</v>
      </c>
    </row>
    <row r="81" spans="5:12" x14ac:dyDescent="0.35">
      <c r="E81" s="2"/>
      <c r="F81" s="3"/>
      <c r="H81" s="14" t="s">
        <v>5</v>
      </c>
      <c r="I81" s="15" t="s">
        <v>34</v>
      </c>
      <c r="J81" s="15" t="s">
        <v>22</v>
      </c>
      <c r="K81" s="20">
        <v>6279</v>
      </c>
      <c r="L81" s="21">
        <v>237</v>
      </c>
    </row>
    <row r="82" spans="5:12" x14ac:dyDescent="0.35">
      <c r="E82" s="2"/>
      <c r="F82" s="3"/>
      <c r="H82" s="12" t="s">
        <v>5</v>
      </c>
      <c r="I82" s="13" t="s">
        <v>36</v>
      </c>
      <c r="J82" s="13" t="s">
        <v>13</v>
      </c>
      <c r="K82" s="22">
        <v>6146</v>
      </c>
      <c r="L82" s="23">
        <v>63</v>
      </c>
    </row>
    <row r="83" spans="5:12" x14ac:dyDescent="0.35">
      <c r="E83" s="2"/>
      <c r="F83" s="3"/>
      <c r="H83" s="14" t="s">
        <v>40</v>
      </c>
      <c r="I83" s="15" t="s">
        <v>37</v>
      </c>
      <c r="J83" s="15" t="s">
        <v>27</v>
      </c>
      <c r="K83" s="20">
        <v>6132</v>
      </c>
      <c r="L83" s="21">
        <v>93</v>
      </c>
    </row>
    <row r="84" spans="5:12" x14ac:dyDescent="0.35">
      <c r="E84" s="2"/>
      <c r="F84" s="3"/>
      <c r="H84" s="12" t="s">
        <v>40</v>
      </c>
      <c r="I84" s="13" t="s">
        <v>38</v>
      </c>
      <c r="J84" s="13" t="s">
        <v>4</v>
      </c>
      <c r="K84" s="22">
        <v>6125</v>
      </c>
      <c r="L84" s="23">
        <v>102</v>
      </c>
    </row>
    <row r="85" spans="5:12" x14ac:dyDescent="0.35">
      <c r="E85" s="2"/>
      <c r="F85" s="3"/>
      <c r="H85" s="14" t="s">
        <v>6</v>
      </c>
      <c r="I85" s="15" t="s">
        <v>36</v>
      </c>
      <c r="J85" s="15" t="s">
        <v>32</v>
      </c>
      <c r="K85" s="20">
        <v>6118</v>
      </c>
      <c r="L85" s="21">
        <v>9</v>
      </c>
    </row>
    <row r="86" spans="5:12" x14ac:dyDescent="0.35">
      <c r="E86" s="2"/>
      <c r="F86" s="3"/>
      <c r="H86" s="12" t="s">
        <v>41</v>
      </c>
      <c r="I86" s="13" t="s">
        <v>36</v>
      </c>
      <c r="J86" s="13" t="s">
        <v>30</v>
      </c>
      <c r="K86" s="22">
        <v>6118</v>
      </c>
      <c r="L86" s="23">
        <v>174</v>
      </c>
    </row>
    <row r="87" spans="5:12" x14ac:dyDescent="0.35">
      <c r="E87" s="2"/>
      <c r="F87" s="3"/>
      <c r="H87" s="14" t="s">
        <v>5</v>
      </c>
      <c r="I87" s="15" t="s">
        <v>36</v>
      </c>
      <c r="J87" s="15" t="s">
        <v>18</v>
      </c>
      <c r="K87" s="20">
        <v>6111</v>
      </c>
      <c r="L87" s="21">
        <v>3</v>
      </c>
    </row>
    <row r="88" spans="5:12" x14ac:dyDescent="0.35">
      <c r="E88" s="2"/>
      <c r="F88" s="3"/>
      <c r="H88" s="12" t="s">
        <v>6</v>
      </c>
      <c r="I88" s="13" t="s">
        <v>39</v>
      </c>
      <c r="J88" s="13" t="s">
        <v>17</v>
      </c>
      <c r="K88" s="22">
        <v>6048</v>
      </c>
      <c r="L88" s="23">
        <v>27</v>
      </c>
    </row>
    <row r="89" spans="5:12" x14ac:dyDescent="0.35">
      <c r="E89" s="2"/>
      <c r="F89" s="3"/>
      <c r="H89" s="14" t="s">
        <v>2</v>
      </c>
      <c r="I89" s="15" t="s">
        <v>39</v>
      </c>
      <c r="J89" s="15" t="s">
        <v>28</v>
      </c>
      <c r="K89" s="20">
        <v>6027</v>
      </c>
      <c r="L89" s="21">
        <v>144</v>
      </c>
    </row>
    <row r="90" spans="5:12" x14ac:dyDescent="0.35">
      <c r="E90" s="2"/>
      <c r="F90" s="3"/>
      <c r="H90" s="12" t="s">
        <v>41</v>
      </c>
      <c r="I90" s="13" t="s">
        <v>38</v>
      </c>
      <c r="J90" s="13" t="s">
        <v>22</v>
      </c>
      <c r="K90" s="22">
        <v>5915</v>
      </c>
      <c r="L90" s="23">
        <v>3</v>
      </c>
    </row>
    <row r="91" spans="5:12" x14ac:dyDescent="0.35">
      <c r="E91" s="2"/>
      <c r="F91" s="3"/>
      <c r="H91" s="14" t="s">
        <v>40</v>
      </c>
      <c r="I91" s="15" t="s">
        <v>39</v>
      </c>
      <c r="J91" s="15" t="s">
        <v>22</v>
      </c>
      <c r="K91" s="20">
        <v>5817</v>
      </c>
      <c r="L91" s="21">
        <v>12</v>
      </c>
    </row>
    <row r="92" spans="5:12" x14ac:dyDescent="0.35">
      <c r="E92" s="2"/>
      <c r="F92" s="3"/>
      <c r="H92" s="12" t="s">
        <v>40</v>
      </c>
      <c r="I92" s="13" t="s">
        <v>39</v>
      </c>
      <c r="J92" s="13" t="s">
        <v>15</v>
      </c>
      <c r="K92" s="22">
        <v>5775</v>
      </c>
      <c r="L92" s="23">
        <v>42</v>
      </c>
    </row>
    <row r="93" spans="5:12" x14ac:dyDescent="0.35">
      <c r="E93" s="2"/>
      <c r="F93" s="3"/>
      <c r="H93" s="14" t="s">
        <v>7</v>
      </c>
      <c r="I93" s="15" t="s">
        <v>38</v>
      </c>
      <c r="J93" s="15" t="s">
        <v>28</v>
      </c>
      <c r="K93" s="20">
        <v>5677</v>
      </c>
      <c r="L93" s="21">
        <v>258</v>
      </c>
    </row>
    <row r="94" spans="5:12" x14ac:dyDescent="0.35">
      <c r="E94" s="2"/>
      <c r="F94" s="3"/>
      <c r="H94" s="12" t="s">
        <v>40</v>
      </c>
      <c r="I94" s="13" t="s">
        <v>38</v>
      </c>
      <c r="J94" s="13" t="s">
        <v>13</v>
      </c>
      <c r="K94" s="22">
        <v>5670</v>
      </c>
      <c r="L94" s="23">
        <v>297</v>
      </c>
    </row>
    <row r="95" spans="5:12" x14ac:dyDescent="0.35">
      <c r="E95" s="2"/>
      <c r="F95" s="3"/>
      <c r="H95" s="14" t="s">
        <v>10</v>
      </c>
      <c r="I95" s="15" t="s">
        <v>38</v>
      </c>
      <c r="J95" s="15" t="s">
        <v>14</v>
      </c>
      <c r="K95" s="20">
        <v>5586</v>
      </c>
      <c r="L95" s="21">
        <v>525</v>
      </c>
    </row>
    <row r="96" spans="5:12" x14ac:dyDescent="0.35">
      <c r="E96" s="2"/>
      <c r="F96" s="3"/>
      <c r="H96" s="12" t="s">
        <v>7</v>
      </c>
      <c r="I96" s="13" t="s">
        <v>36</v>
      </c>
      <c r="J96" s="13" t="s">
        <v>29</v>
      </c>
      <c r="K96" s="22">
        <v>5551</v>
      </c>
      <c r="L96" s="23">
        <v>252</v>
      </c>
    </row>
    <row r="97" spans="5:12" x14ac:dyDescent="0.35">
      <c r="E97" s="2"/>
      <c r="F97" s="3"/>
      <c r="H97" s="14" t="s">
        <v>5</v>
      </c>
      <c r="I97" s="15" t="s">
        <v>38</v>
      </c>
      <c r="J97" s="15" t="s">
        <v>19</v>
      </c>
      <c r="K97" s="20">
        <v>5474</v>
      </c>
      <c r="L97" s="21">
        <v>168</v>
      </c>
    </row>
    <row r="98" spans="5:12" x14ac:dyDescent="0.35">
      <c r="E98" s="2"/>
      <c r="F98" s="3"/>
      <c r="H98" s="12" t="s">
        <v>40</v>
      </c>
      <c r="I98" s="13" t="s">
        <v>36</v>
      </c>
      <c r="J98" s="13" t="s">
        <v>25</v>
      </c>
      <c r="K98" s="22">
        <v>5439</v>
      </c>
      <c r="L98" s="23">
        <v>30</v>
      </c>
    </row>
    <row r="99" spans="5:12" x14ac:dyDescent="0.35">
      <c r="E99" s="2"/>
      <c r="F99" s="3"/>
      <c r="H99" s="14" t="s">
        <v>10</v>
      </c>
      <c r="I99" s="15" t="s">
        <v>34</v>
      </c>
      <c r="J99" s="15" t="s">
        <v>19</v>
      </c>
      <c r="K99" s="20">
        <v>5355</v>
      </c>
      <c r="L99" s="21">
        <v>204</v>
      </c>
    </row>
    <row r="100" spans="5:12" x14ac:dyDescent="0.35">
      <c r="E100" s="2"/>
      <c r="F100" s="3"/>
      <c r="H100" s="12" t="s">
        <v>7</v>
      </c>
      <c r="I100" s="13" t="s">
        <v>37</v>
      </c>
      <c r="J100" s="13" t="s">
        <v>26</v>
      </c>
      <c r="K100" s="22">
        <v>5306</v>
      </c>
      <c r="L100" s="23">
        <v>0</v>
      </c>
    </row>
    <row r="101" spans="5:12" x14ac:dyDescent="0.35">
      <c r="E101" s="2"/>
      <c r="F101" s="3"/>
      <c r="H101" s="14" t="s">
        <v>5</v>
      </c>
      <c r="I101" s="15" t="s">
        <v>39</v>
      </c>
      <c r="J101" s="15" t="s">
        <v>26</v>
      </c>
      <c r="K101" s="20">
        <v>5236</v>
      </c>
      <c r="L101" s="21">
        <v>51</v>
      </c>
    </row>
    <row r="102" spans="5:12" x14ac:dyDescent="0.35">
      <c r="E102" s="2"/>
      <c r="F102" s="3"/>
      <c r="H102" s="12" t="s">
        <v>7</v>
      </c>
      <c r="I102" s="13" t="s">
        <v>35</v>
      </c>
      <c r="J102" s="13" t="s">
        <v>28</v>
      </c>
      <c r="K102" s="22">
        <v>5194</v>
      </c>
      <c r="L102" s="23">
        <v>288</v>
      </c>
    </row>
    <row r="103" spans="5:12" x14ac:dyDescent="0.35">
      <c r="E103" s="2"/>
      <c r="F103" s="3"/>
      <c r="H103" s="14" t="s">
        <v>5</v>
      </c>
      <c r="I103" s="15" t="s">
        <v>38</v>
      </c>
      <c r="J103" s="15" t="s">
        <v>32</v>
      </c>
      <c r="K103" s="20">
        <v>5075</v>
      </c>
      <c r="L103" s="21">
        <v>21</v>
      </c>
    </row>
    <row r="104" spans="5:12" x14ac:dyDescent="0.35">
      <c r="E104" s="2"/>
      <c r="F104" s="3"/>
      <c r="H104" s="12" t="s">
        <v>40</v>
      </c>
      <c r="I104" s="13" t="s">
        <v>34</v>
      </c>
      <c r="J104" s="13" t="s">
        <v>17</v>
      </c>
      <c r="K104" s="22">
        <v>5019</v>
      </c>
      <c r="L104" s="23">
        <v>156</v>
      </c>
    </row>
    <row r="105" spans="5:12" x14ac:dyDescent="0.35">
      <c r="E105" s="2"/>
      <c r="F105" s="3"/>
      <c r="H105" s="14" t="s">
        <v>8</v>
      </c>
      <c r="I105" s="15" t="s">
        <v>36</v>
      </c>
      <c r="J105" s="15" t="s">
        <v>23</v>
      </c>
      <c r="K105" s="20">
        <v>5019</v>
      </c>
      <c r="L105" s="21">
        <v>150</v>
      </c>
    </row>
    <row r="106" spans="5:12" x14ac:dyDescent="0.35">
      <c r="E106" s="2"/>
      <c r="F106" s="3"/>
      <c r="H106" s="12" t="s">
        <v>8</v>
      </c>
      <c r="I106" s="13" t="s">
        <v>35</v>
      </c>
      <c r="J106" s="13" t="s">
        <v>22</v>
      </c>
      <c r="K106" s="22">
        <v>5012</v>
      </c>
      <c r="L106" s="23">
        <v>210</v>
      </c>
    </row>
    <row r="107" spans="5:12" x14ac:dyDescent="0.35">
      <c r="E107" s="2"/>
      <c r="F107" s="3"/>
      <c r="H107" s="14" t="s">
        <v>5</v>
      </c>
      <c r="I107" s="15" t="s">
        <v>37</v>
      </c>
      <c r="J107" s="15" t="s">
        <v>14</v>
      </c>
      <c r="K107" s="20">
        <v>4991</v>
      </c>
      <c r="L107" s="21">
        <v>12</v>
      </c>
    </row>
    <row r="108" spans="5:12" x14ac:dyDescent="0.35">
      <c r="E108" s="2"/>
      <c r="F108" s="3"/>
      <c r="H108" s="12" t="s">
        <v>10</v>
      </c>
      <c r="I108" s="13" t="s">
        <v>34</v>
      </c>
      <c r="J108" s="13" t="s">
        <v>26</v>
      </c>
      <c r="K108" s="22">
        <v>4991</v>
      </c>
      <c r="L108" s="23">
        <v>9</v>
      </c>
    </row>
    <row r="109" spans="5:12" x14ac:dyDescent="0.35">
      <c r="E109" s="2"/>
      <c r="F109" s="3"/>
      <c r="H109" s="14" t="s">
        <v>6</v>
      </c>
      <c r="I109" s="15" t="s">
        <v>36</v>
      </c>
      <c r="J109" s="15" t="s">
        <v>17</v>
      </c>
      <c r="K109" s="20">
        <v>4970</v>
      </c>
      <c r="L109" s="21">
        <v>156</v>
      </c>
    </row>
    <row r="110" spans="5:12" x14ac:dyDescent="0.35">
      <c r="E110" s="2"/>
      <c r="F110" s="3"/>
      <c r="H110" s="12" t="s">
        <v>3</v>
      </c>
      <c r="I110" s="13" t="s">
        <v>39</v>
      </c>
      <c r="J110" s="13" t="s">
        <v>26</v>
      </c>
      <c r="K110" s="22">
        <v>4956</v>
      </c>
      <c r="L110" s="23">
        <v>171</v>
      </c>
    </row>
    <row r="111" spans="5:12" x14ac:dyDescent="0.35">
      <c r="E111" s="2"/>
      <c r="F111" s="3"/>
      <c r="H111" s="14" t="s">
        <v>6</v>
      </c>
      <c r="I111" s="15" t="s">
        <v>37</v>
      </c>
      <c r="J111" s="15" t="s">
        <v>23</v>
      </c>
      <c r="K111" s="20">
        <v>4949</v>
      </c>
      <c r="L111" s="21">
        <v>189</v>
      </c>
    </row>
    <row r="112" spans="5:12" x14ac:dyDescent="0.35">
      <c r="E112" s="2"/>
      <c r="F112" s="3"/>
      <c r="H112" s="12" t="s">
        <v>41</v>
      </c>
      <c r="I112" s="13" t="s">
        <v>34</v>
      </c>
      <c r="J112" s="13" t="s">
        <v>23</v>
      </c>
      <c r="K112" s="22">
        <v>4935</v>
      </c>
      <c r="L112" s="23">
        <v>126</v>
      </c>
    </row>
    <row r="113" spans="5:12" x14ac:dyDescent="0.35">
      <c r="E113" s="2"/>
      <c r="F113" s="3"/>
      <c r="H113" s="14" t="s">
        <v>10</v>
      </c>
      <c r="I113" s="15" t="s">
        <v>39</v>
      </c>
      <c r="J113" s="15" t="s">
        <v>21</v>
      </c>
      <c r="K113" s="20">
        <v>4858</v>
      </c>
      <c r="L113" s="21">
        <v>279</v>
      </c>
    </row>
    <row r="114" spans="5:12" x14ac:dyDescent="0.35">
      <c r="E114" s="2"/>
      <c r="F114" s="3"/>
      <c r="H114" s="12" t="s">
        <v>2</v>
      </c>
      <c r="I114" s="13" t="s">
        <v>39</v>
      </c>
      <c r="J114" s="13" t="s">
        <v>15</v>
      </c>
      <c r="K114" s="22">
        <v>4802</v>
      </c>
      <c r="L114" s="23">
        <v>36</v>
      </c>
    </row>
    <row r="115" spans="5:12" x14ac:dyDescent="0.35">
      <c r="E115" s="2"/>
      <c r="F115" s="3"/>
      <c r="H115" s="14" t="s">
        <v>6</v>
      </c>
      <c r="I115" s="15" t="s">
        <v>35</v>
      </c>
      <c r="J115" s="15" t="s">
        <v>30</v>
      </c>
      <c r="K115" s="20">
        <v>4781</v>
      </c>
      <c r="L115" s="21">
        <v>123</v>
      </c>
    </row>
    <row r="116" spans="5:12" x14ac:dyDescent="0.35">
      <c r="E116" s="2"/>
      <c r="F116" s="3"/>
      <c r="H116" s="12" t="s">
        <v>41</v>
      </c>
      <c r="I116" s="13" t="s">
        <v>35</v>
      </c>
      <c r="J116" s="13" t="s">
        <v>13</v>
      </c>
      <c r="K116" s="22">
        <v>4760</v>
      </c>
      <c r="L116" s="23">
        <v>69</v>
      </c>
    </row>
    <row r="117" spans="5:12" x14ac:dyDescent="0.35">
      <c r="E117" s="2"/>
      <c r="F117" s="3"/>
      <c r="H117" s="14" t="s">
        <v>8</v>
      </c>
      <c r="I117" s="15" t="s">
        <v>35</v>
      </c>
      <c r="J117" s="15" t="s">
        <v>27</v>
      </c>
      <c r="K117" s="20">
        <v>4753</v>
      </c>
      <c r="L117" s="21">
        <v>300</v>
      </c>
    </row>
    <row r="118" spans="5:12" x14ac:dyDescent="0.35">
      <c r="E118" s="2"/>
      <c r="F118" s="3"/>
      <c r="H118" s="12" t="s">
        <v>5</v>
      </c>
      <c r="I118" s="13" t="s">
        <v>35</v>
      </c>
      <c r="J118" s="13" t="s">
        <v>31</v>
      </c>
      <c r="K118" s="22">
        <v>4753</v>
      </c>
      <c r="L118" s="23">
        <v>246</v>
      </c>
    </row>
    <row r="119" spans="5:12" x14ac:dyDescent="0.35">
      <c r="E119" s="2"/>
      <c r="F119" s="3"/>
      <c r="H119" s="14" t="s">
        <v>40</v>
      </c>
      <c r="I119" s="15" t="s">
        <v>35</v>
      </c>
      <c r="J119" s="15" t="s">
        <v>16</v>
      </c>
      <c r="K119" s="20">
        <v>4725</v>
      </c>
      <c r="L119" s="21">
        <v>174</v>
      </c>
    </row>
    <row r="120" spans="5:12" x14ac:dyDescent="0.35">
      <c r="E120" s="2"/>
      <c r="F120" s="3"/>
      <c r="H120" s="12" t="s">
        <v>10</v>
      </c>
      <c r="I120" s="13" t="s">
        <v>37</v>
      </c>
      <c r="J120" s="13" t="s">
        <v>23</v>
      </c>
      <c r="K120" s="22">
        <v>4683</v>
      </c>
      <c r="L120" s="23">
        <v>30</v>
      </c>
    </row>
    <row r="121" spans="5:12" x14ac:dyDescent="0.35">
      <c r="E121" s="2"/>
      <c r="F121" s="3"/>
      <c r="H121" s="14" t="s">
        <v>7</v>
      </c>
      <c r="I121" s="15" t="s">
        <v>35</v>
      </c>
      <c r="J121" s="15" t="s">
        <v>14</v>
      </c>
      <c r="K121" s="20">
        <v>4606</v>
      </c>
      <c r="L121" s="21">
        <v>63</v>
      </c>
    </row>
    <row r="122" spans="5:12" x14ac:dyDescent="0.35">
      <c r="E122" s="2"/>
      <c r="F122" s="3"/>
      <c r="H122" s="12" t="s">
        <v>3</v>
      </c>
      <c r="I122" s="13" t="s">
        <v>37</v>
      </c>
      <c r="J122" s="13" t="s">
        <v>29</v>
      </c>
      <c r="K122" s="22">
        <v>4592</v>
      </c>
      <c r="L122" s="23">
        <v>324</v>
      </c>
    </row>
    <row r="123" spans="5:12" x14ac:dyDescent="0.35">
      <c r="E123" s="2"/>
      <c r="F123" s="3"/>
      <c r="H123" s="14" t="s">
        <v>7</v>
      </c>
      <c r="I123" s="15" t="s">
        <v>35</v>
      </c>
      <c r="J123" s="15" t="s">
        <v>19</v>
      </c>
      <c r="K123" s="20">
        <v>4585</v>
      </c>
      <c r="L123" s="21">
        <v>240</v>
      </c>
    </row>
    <row r="124" spans="5:12" x14ac:dyDescent="0.35">
      <c r="E124" s="2"/>
      <c r="F124" s="3"/>
      <c r="H124" s="12" t="s">
        <v>7</v>
      </c>
      <c r="I124" s="13" t="s">
        <v>37</v>
      </c>
      <c r="J124" s="13" t="s">
        <v>17</v>
      </c>
      <c r="K124" s="22">
        <v>4487</v>
      </c>
      <c r="L124" s="23">
        <v>111</v>
      </c>
    </row>
    <row r="125" spans="5:12" x14ac:dyDescent="0.35">
      <c r="E125" s="2"/>
      <c r="F125" s="3"/>
      <c r="H125" s="14" t="s">
        <v>7</v>
      </c>
      <c r="I125" s="15" t="s">
        <v>37</v>
      </c>
      <c r="J125" s="15" t="s">
        <v>16</v>
      </c>
      <c r="K125" s="20">
        <v>4487</v>
      </c>
      <c r="L125" s="21">
        <v>333</v>
      </c>
    </row>
    <row r="126" spans="5:12" x14ac:dyDescent="0.35">
      <c r="E126" s="2"/>
      <c r="F126" s="3"/>
      <c r="H126" s="12" t="s">
        <v>5</v>
      </c>
      <c r="I126" s="13" t="s">
        <v>35</v>
      </c>
      <c r="J126" s="13" t="s">
        <v>29</v>
      </c>
      <c r="K126" s="22">
        <v>4480</v>
      </c>
      <c r="L126" s="23">
        <v>357</v>
      </c>
    </row>
    <row r="127" spans="5:12" x14ac:dyDescent="0.35">
      <c r="E127" s="2"/>
      <c r="F127" s="3"/>
      <c r="H127" s="14" t="s">
        <v>7</v>
      </c>
      <c r="I127" s="15" t="s">
        <v>39</v>
      </c>
      <c r="J127" s="15" t="s">
        <v>17</v>
      </c>
      <c r="K127" s="20">
        <v>4438</v>
      </c>
      <c r="L127" s="21">
        <v>246</v>
      </c>
    </row>
    <row r="128" spans="5:12" x14ac:dyDescent="0.35">
      <c r="E128" s="2"/>
      <c r="F128" s="3"/>
      <c r="H128" s="12" t="s">
        <v>40</v>
      </c>
      <c r="I128" s="13" t="s">
        <v>36</v>
      </c>
      <c r="J128" s="13" t="s">
        <v>13</v>
      </c>
      <c r="K128" s="22">
        <v>4424</v>
      </c>
      <c r="L128" s="23">
        <v>201</v>
      </c>
    </row>
    <row r="129" spans="5:12" x14ac:dyDescent="0.35">
      <c r="E129" s="2"/>
      <c r="F129" s="3"/>
      <c r="H129" s="14" t="s">
        <v>2</v>
      </c>
      <c r="I129" s="15" t="s">
        <v>38</v>
      </c>
      <c r="J129" s="15" t="s">
        <v>23</v>
      </c>
      <c r="K129" s="20">
        <v>4417</v>
      </c>
      <c r="L129" s="21">
        <v>153</v>
      </c>
    </row>
    <row r="130" spans="5:12" x14ac:dyDescent="0.35">
      <c r="E130" s="2"/>
      <c r="F130" s="3"/>
      <c r="H130" s="12" t="s">
        <v>2</v>
      </c>
      <c r="I130" s="13" t="s">
        <v>38</v>
      </c>
      <c r="J130" s="13" t="s">
        <v>31</v>
      </c>
      <c r="K130" s="22">
        <v>4326</v>
      </c>
      <c r="L130" s="23">
        <v>348</v>
      </c>
    </row>
    <row r="131" spans="5:12" x14ac:dyDescent="0.35">
      <c r="E131" s="2"/>
      <c r="F131" s="3"/>
      <c r="H131" s="14" t="s">
        <v>6</v>
      </c>
      <c r="I131" s="15" t="s">
        <v>36</v>
      </c>
      <c r="J131" s="15" t="s">
        <v>13</v>
      </c>
      <c r="K131" s="20">
        <v>4319</v>
      </c>
      <c r="L131" s="21">
        <v>30</v>
      </c>
    </row>
    <row r="132" spans="5:12" x14ac:dyDescent="0.35">
      <c r="E132" s="2"/>
      <c r="F132" s="3"/>
      <c r="H132" s="12" t="s">
        <v>9</v>
      </c>
      <c r="I132" s="13" t="s">
        <v>37</v>
      </c>
      <c r="J132" s="13" t="s">
        <v>25</v>
      </c>
      <c r="K132" s="22">
        <v>4305</v>
      </c>
      <c r="L132" s="23">
        <v>156</v>
      </c>
    </row>
    <row r="133" spans="5:12" x14ac:dyDescent="0.35">
      <c r="E133" s="2"/>
      <c r="F133" s="3"/>
      <c r="H133" s="14" t="s">
        <v>6</v>
      </c>
      <c r="I133" s="15" t="s">
        <v>34</v>
      </c>
      <c r="J133" s="15" t="s">
        <v>27</v>
      </c>
      <c r="K133" s="20">
        <v>4242</v>
      </c>
      <c r="L133" s="21">
        <v>207</v>
      </c>
    </row>
    <row r="134" spans="5:12" x14ac:dyDescent="0.35">
      <c r="E134" s="2"/>
      <c r="F134" s="3"/>
      <c r="H134" s="12" t="s">
        <v>9</v>
      </c>
      <c r="I134" s="13" t="s">
        <v>38</v>
      </c>
      <c r="J134" s="13" t="s">
        <v>24</v>
      </c>
      <c r="K134" s="22">
        <v>4137</v>
      </c>
      <c r="L134" s="23">
        <v>60</v>
      </c>
    </row>
    <row r="135" spans="5:12" x14ac:dyDescent="0.35">
      <c r="E135" s="2"/>
      <c r="F135" s="3"/>
    </row>
    <row r="136" spans="5:12" x14ac:dyDescent="0.35">
      <c r="E136" s="2"/>
      <c r="F136" s="3"/>
    </row>
    <row r="137" spans="5:12" x14ac:dyDescent="0.35">
      <c r="E137" s="2"/>
      <c r="F137" s="3"/>
    </row>
    <row r="138" spans="5:12" x14ac:dyDescent="0.35">
      <c r="E138" s="2"/>
      <c r="F138" s="3"/>
    </row>
    <row r="139" spans="5:12" x14ac:dyDescent="0.35">
      <c r="E139" s="2"/>
      <c r="F139" s="3"/>
    </row>
    <row r="140" spans="5:12" x14ac:dyDescent="0.35">
      <c r="E140" s="2"/>
      <c r="F140" s="3"/>
    </row>
    <row r="141" spans="5:12" x14ac:dyDescent="0.35">
      <c r="E141" s="2"/>
      <c r="F141" s="3"/>
    </row>
    <row r="142" spans="5:12" x14ac:dyDescent="0.35">
      <c r="E142" s="2"/>
      <c r="F142" s="3"/>
    </row>
    <row r="143" spans="5:12" x14ac:dyDescent="0.35">
      <c r="E143" s="2"/>
      <c r="F143" s="3"/>
    </row>
    <row r="144" spans="5:12" x14ac:dyDescent="0.35">
      <c r="E144" s="2"/>
      <c r="F144" s="3"/>
    </row>
    <row r="145" spans="5:6" x14ac:dyDescent="0.35">
      <c r="E145" s="2"/>
      <c r="F145" s="3"/>
    </row>
    <row r="146" spans="5:6" x14ac:dyDescent="0.35">
      <c r="E146" s="2"/>
      <c r="F146" s="3"/>
    </row>
    <row r="147" spans="5:6" x14ac:dyDescent="0.35">
      <c r="E147" s="2"/>
      <c r="F147" s="3"/>
    </row>
    <row r="148" spans="5:6" x14ac:dyDescent="0.35">
      <c r="E148" s="2"/>
      <c r="F148" s="3"/>
    </row>
    <row r="149" spans="5:6" x14ac:dyDescent="0.35">
      <c r="E149" s="2"/>
      <c r="F149" s="3"/>
    </row>
    <row r="150" spans="5:6" x14ac:dyDescent="0.35">
      <c r="E150" s="2"/>
      <c r="F150" s="3"/>
    </row>
    <row r="151" spans="5:6" x14ac:dyDescent="0.35">
      <c r="E151" s="2"/>
      <c r="F151" s="3"/>
    </row>
    <row r="152" spans="5:6" x14ac:dyDescent="0.35">
      <c r="E152" s="2"/>
      <c r="F152" s="3"/>
    </row>
    <row r="153" spans="5:6" x14ac:dyDescent="0.35">
      <c r="E153" s="2"/>
      <c r="F153" s="3"/>
    </row>
    <row r="154" spans="5:6" x14ac:dyDescent="0.35">
      <c r="E154" s="2"/>
      <c r="F154" s="3"/>
    </row>
    <row r="155" spans="5:6" x14ac:dyDescent="0.35">
      <c r="E155" s="2"/>
      <c r="F155" s="3"/>
    </row>
    <row r="156" spans="5:6" x14ac:dyDescent="0.35">
      <c r="E156" s="2"/>
      <c r="F156" s="3"/>
    </row>
    <row r="157" spans="5:6" x14ac:dyDescent="0.35">
      <c r="E157" s="2"/>
      <c r="F157" s="3"/>
    </row>
    <row r="158" spans="5:6" x14ac:dyDescent="0.35">
      <c r="E158" s="2"/>
      <c r="F158" s="3"/>
    </row>
    <row r="159" spans="5:6" x14ac:dyDescent="0.35">
      <c r="E159" s="2"/>
      <c r="F159" s="3"/>
    </row>
    <row r="160" spans="5:6" x14ac:dyDescent="0.35">
      <c r="E160" s="2"/>
      <c r="F160" s="3"/>
    </row>
    <row r="161" spans="5:6" x14ac:dyDescent="0.35">
      <c r="E161" s="2"/>
      <c r="F161" s="3"/>
    </row>
    <row r="162" spans="5:6" x14ac:dyDescent="0.35">
      <c r="E162" s="2"/>
      <c r="F162" s="3"/>
    </row>
    <row r="163" spans="5:6" x14ac:dyDescent="0.35">
      <c r="E163" s="2"/>
      <c r="F163" s="3"/>
    </row>
    <row r="164" spans="5:6" x14ac:dyDescent="0.35">
      <c r="E164" s="2"/>
      <c r="F164" s="3"/>
    </row>
    <row r="165" spans="5:6" x14ac:dyDescent="0.35">
      <c r="E165" s="2"/>
      <c r="F165" s="3"/>
    </row>
    <row r="166" spans="5:6" x14ac:dyDescent="0.35">
      <c r="E166" s="2"/>
      <c r="F166" s="3"/>
    </row>
    <row r="167" spans="5:6" x14ac:dyDescent="0.35">
      <c r="E167" s="2"/>
      <c r="F167" s="3"/>
    </row>
    <row r="168" spans="5:6" x14ac:dyDescent="0.35">
      <c r="E168" s="2"/>
      <c r="F168" s="3"/>
    </row>
    <row r="169" spans="5:6" x14ac:dyDescent="0.35">
      <c r="E169" s="2"/>
      <c r="F169" s="3"/>
    </row>
    <row r="170" spans="5:6" x14ac:dyDescent="0.35">
      <c r="E170" s="2"/>
      <c r="F170" s="3"/>
    </row>
    <row r="171" spans="5:6" x14ac:dyDescent="0.35">
      <c r="E171" s="2"/>
      <c r="F171" s="3"/>
    </row>
    <row r="172" spans="5:6" x14ac:dyDescent="0.35">
      <c r="E172" s="2"/>
      <c r="F172" s="3"/>
    </row>
    <row r="173" spans="5:6" x14ac:dyDescent="0.35">
      <c r="E173" s="2"/>
      <c r="F173" s="3"/>
    </row>
    <row r="174" spans="5:6" x14ac:dyDescent="0.35">
      <c r="E174" s="2"/>
      <c r="F174" s="3"/>
    </row>
    <row r="175" spans="5:6" x14ac:dyDescent="0.35">
      <c r="E175" s="2"/>
      <c r="F175" s="3"/>
    </row>
    <row r="176" spans="5:6" x14ac:dyDescent="0.35">
      <c r="E176" s="2"/>
      <c r="F176" s="3"/>
    </row>
    <row r="177" spans="5:6" x14ac:dyDescent="0.35">
      <c r="E177" s="2"/>
      <c r="F177" s="3"/>
    </row>
    <row r="178" spans="5:6" x14ac:dyDescent="0.35">
      <c r="E178" s="2"/>
      <c r="F178" s="3"/>
    </row>
    <row r="179" spans="5:6" x14ac:dyDescent="0.35">
      <c r="E179" s="2"/>
      <c r="F179" s="3"/>
    </row>
    <row r="180" spans="5:6" x14ac:dyDescent="0.35">
      <c r="E180" s="2"/>
      <c r="F180" s="3"/>
    </row>
    <row r="181" spans="5:6" x14ac:dyDescent="0.35">
      <c r="E181" s="2"/>
      <c r="F181" s="3"/>
    </row>
    <row r="182" spans="5:6" x14ac:dyDescent="0.35">
      <c r="E182" s="2"/>
      <c r="F182" s="3"/>
    </row>
    <row r="183" spans="5:6" x14ac:dyDescent="0.35">
      <c r="E183" s="2"/>
      <c r="F183" s="3"/>
    </row>
    <row r="184" spans="5:6" x14ac:dyDescent="0.35">
      <c r="E184" s="2"/>
      <c r="F184" s="3"/>
    </row>
    <row r="185" spans="5:6" x14ac:dyDescent="0.35">
      <c r="E185" s="2"/>
      <c r="F185" s="3"/>
    </row>
    <row r="186" spans="5:6" x14ac:dyDescent="0.35">
      <c r="E186" s="2"/>
      <c r="F186" s="3"/>
    </row>
    <row r="187" spans="5:6" x14ac:dyDescent="0.35">
      <c r="E187" s="2"/>
      <c r="F187" s="3"/>
    </row>
    <row r="188" spans="5:6" x14ac:dyDescent="0.35">
      <c r="E188" s="2"/>
      <c r="F188" s="3"/>
    </row>
    <row r="189" spans="5:6" x14ac:dyDescent="0.35">
      <c r="E189" s="2"/>
      <c r="F189" s="3"/>
    </row>
    <row r="190" spans="5:6" x14ac:dyDescent="0.35">
      <c r="E190" s="2"/>
      <c r="F190" s="3"/>
    </row>
    <row r="191" spans="5:6" x14ac:dyDescent="0.35">
      <c r="E191" s="2"/>
      <c r="F191" s="3"/>
    </row>
    <row r="192" spans="5:6" x14ac:dyDescent="0.35">
      <c r="E192" s="2"/>
      <c r="F192" s="3"/>
    </row>
    <row r="193" spans="5:6" x14ac:dyDescent="0.35">
      <c r="E193" s="2"/>
      <c r="F193" s="3"/>
    </row>
    <row r="194" spans="5:6" x14ac:dyDescent="0.35">
      <c r="E194" s="2"/>
      <c r="F194" s="3"/>
    </row>
    <row r="195" spans="5:6" x14ac:dyDescent="0.35">
      <c r="E195" s="2"/>
      <c r="F195" s="3"/>
    </row>
    <row r="196" spans="5:6" x14ac:dyDescent="0.35">
      <c r="E196" s="2"/>
      <c r="F196" s="3"/>
    </row>
    <row r="197" spans="5:6" x14ac:dyDescent="0.35">
      <c r="E197" s="2"/>
      <c r="F197" s="3"/>
    </row>
    <row r="198" spans="5:6" x14ac:dyDescent="0.35">
      <c r="E198" s="2"/>
      <c r="F198" s="3"/>
    </row>
    <row r="199" spans="5:6" x14ac:dyDescent="0.35">
      <c r="E199" s="2"/>
      <c r="F199" s="3"/>
    </row>
    <row r="200" spans="5:6" x14ac:dyDescent="0.35">
      <c r="E200" s="2"/>
      <c r="F200" s="3"/>
    </row>
    <row r="201" spans="5:6" x14ac:dyDescent="0.35">
      <c r="E201" s="2"/>
      <c r="F201" s="3"/>
    </row>
    <row r="202" spans="5:6" x14ac:dyDescent="0.35">
      <c r="E202" s="2"/>
      <c r="F202" s="3"/>
    </row>
    <row r="203" spans="5:6" x14ac:dyDescent="0.35">
      <c r="E203" s="2"/>
      <c r="F203" s="3"/>
    </row>
    <row r="204" spans="5:6" x14ac:dyDescent="0.35">
      <c r="E204" s="2"/>
      <c r="F204" s="3"/>
    </row>
    <row r="205" spans="5:6" x14ac:dyDescent="0.35">
      <c r="E205" s="2"/>
      <c r="F205" s="3"/>
    </row>
    <row r="206" spans="5:6" x14ac:dyDescent="0.35">
      <c r="E206" s="2"/>
      <c r="F206" s="3"/>
    </row>
    <row r="207" spans="5:6" x14ac:dyDescent="0.35">
      <c r="E207" s="2"/>
      <c r="F207" s="3"/>
    </row>
    <row r="208" spans="5:6" x14ac:dyDescent="0.35">
      <c r="E208" s="2"/>
      <c r="F208" s="3"/>
    </row>
    <row r="209" spans="5:6" x14ac:dyDescent="0.35">
      <c r="E209" s="2"/>
      <c r="F209" s="3"/>
    </row>
    <row r="210" spans="5:6" x14ac:dyDescent="0.35">
      <c r="E210" s="2"/>
      <c r="F210" s="3"/>
    </row>
    <row r="211" spans="5:6" x14ac:dyDescent="0.35">
      <c r="E211" s="2"/>
      <c r="F211" s="3"/>
    </row>
    <row r="212" spans="5:6" x14ac:dyDescent="0.35">
      <c r="E212" s="2"/>
      <c r="F212" s="3"/>
    </row>
    <row r="213" spans="5:6" x14ac:dyDescent="0.35">
      <c r="E213" s="2"/>
      <c r="F213" s="3"/>
    </row>
    <row r="214" spans="5:6" x14ac:dyDescent="0.35">
      <c r="E214" s="2"/>
      <c r="F214" s="3"/>
    </row>
    <row r="215" spans="5:6" x14ac:dyDescent="0.35">
      <c r="E215" s="2"/>
      <c r="F215" s="3"/>
    </row>
    <row r="216" spans="5:6" x14ac:dyDescent="0.35">
      <c r="E216" s="2"/>
      <c r="F216" s="3"/>
    </row>
    <row r="217" spans="5:6" x14ac:dyDescent="0.35">
      <c r="E217" s="2"/>
      <c r="F217" s="3"/>
    </row>
    <row r="218" spans="5:6" x14ac:dyDescent="0.35">
      <c r="E218" s="2"/>
      <c r="F218" s="3"/>
    </row>
    <row r="219" spans="5:6" x14ac:dyDescent="0.35">
      <c r="E219" s="2"/>
      <c r="F219" s="3"/>
    </row>
    <row r="220" spans="5:6" x14ac:dyDescent="0.35">
      <c r="E220" s="2"/>
      <c r="F220" s="3"/>
    </row>
    <row r="221" spans="5:6" x14ac:dyDescent="0.35">
      <c r="E221" s="2"/>
      <c r="F221" s="3"/>
    </row>
    <row r="222" spans="5:6" x14ac:dyDescent="0.35">
      <c r="E222" s="2"/>
      <c r="F222" s="3"/>
    </row>
    <row r="223" spans="5:6" x14ac:dyDescent="0.35">
      <c r="E223" s="2"/>
      <c r="F223" s="3"/>
    </row>
    <row r="224" spans="5:6" x14ac:dyDescent="0.35">
      <c r="E224" s="2"/>
      <c r="F224" s="3"/>
    </row>
    <row r="225" spans="5:6" x14ac:dyDescent="0.35">
      <c r="E225" s="2"/>
      <c r="F225" s="3"/>
    </row>
    <row r="226" spans="5:6" x14ac:dyDescent="0.35">
      <c r="E226" s="2"/>
      <c r="F226" s="3"/>
    </row>
    <row r="227" spans="5:6" x14ac:dyDescent="0.35">
      <c r="E227" s="2"/>
      <c r="F227" s="3"/>
    </row>
    <row r="228" spans="5:6" x14ac:dyDescent="0.35">
      <c r="E228" s="2"/>
      <c r="F228" s="3"/>
    </row>
    <row r="229" spans="5:6" x14ac:dyDescent="0.35">
      <c r="E229" s="2"/>
      <c r="F229" s="3"/>
    </row>
    <row r="230" spans="5:6" x14ac:dyDescent="0.35">
      <c r="E230" s="2"/>
      <c r="F230" s="3"/>
    </row>
    <row r="231" spans="5:6" x14ac:dyDescent="0.35">
      <c r="E231" s="2"/>
      <c r="F231" s="3"/>
    </row>
    <row r="232" spans="5:6" x14ac:dyDescent="0.35">
      <c r="E232" s="2"/>
      <c r="F232" s="3"/>
    </row>
    <row r="233" spans="5:6" x14ac:dyDescent="0.35">
      <c r="E233" s="2"/>
      <c r="F233" s="3"/>
    </row>
    <row r="234" spans="5:6" x14ac:dyDescent="0.35">
      <c r="E234" s="2"/>
      <c r="F234" s="3"/>
    </row>
    <row r="235" spans="5:6" x14ac:dyDescent="0.35">
      <c r="E235" s="2"/>
      <c r="F235" s="3"/>
    </row>
    <row r="236" spans="5:6" x14ac:dyDescent="0.35">
      <c r="E236" s="2"/>
      <c r="F236" s="3"/>
    </row>
    <row r="237" spans="5:6" x14ac:dyDescent="0.35">
      <c r="E237" s="2"/>
      <c r="F237" s="3"/>
    </row>
    <row r="238" spans="5:6" x14ac:dyDescent="0.35">
      <c r="E238" s="2"/>
      <c r="F238" s="3"/>
    </row>
    <row r="239" spans="5:6" x14ac:dyDescent="0.35">
      <c r="E239" s="2"/>
      <c r="F239" s="3"/>
    </row>
    <row r="240" spans="5:6" x14ac:dyDescent="0.35">
      <c r="E240" s="2"/>
      <c r="F240" s="3"/>
    </row>
    <row r="241" spans="5:6" x14ac:dyDescent="0.35">
      <c r="E241" s="2"/>
      <c r="F241" s="3"/>
    </row>
    <row r="242" spans="5:6" x14ac:dyDescent="0.35">
      <c r="E242" s="2"/>
      <c r="F242" s="3"/>
    </row>
    <row r="243" spans="5:6" x14ac:dyDescent="0.35">
      <c r="E243" s="2"/>
      <c r="F243" s="3"/>
    </row>
    <row r="244" spans="5:6" x14ac:dyDescent="0.35">
      <c r="E244" s="2"/>
      <c r="F244" s="3"/>
    </row>
    <row r="245" spans="5:6" x14ac:dyDescent="0.35">
      <c r="E245" s="2"/>
      <c r="F245" s="3"/>
    </row>
    <row r="246" spans="5:6" x14ac:dyDescent="0.35">
      <c r="E246" s="2"/>
      <c r="F246" s="3"/>
    </row>
    <row r="247" spans="5:6" x14ac:dyDescent="0.35">
      <c r="E247" s="2"/>
      <c r="F247" s="3"/>
    </row>
    <row r="248" spans="5:6" x14ac:dyDescent="0.35">
      <c r="E248" s="2"/>
      <c r="F248" s="3"/>
    </row>
    <row r="249" spans="5:6" x14ac:dyDescent="0.35">
      <c r="E249" s="2"/>
      <c r="F249" s="3"/>
    </row>
    <row r="250" spans="5:6" x14ac:dyDescent="0.35">
      <c r="E250" s="2"/>
      <c r="F250" s="3"/>
    </row>
    <row r="251" spans="5:6" x14ac:dyDescent="0.35">
      <c r="E251" s="2"/>
      <c r="F251" s="3"/>
    </row>
    <row r="252" spans="5:6" x14ac:dyDescent="0.35">
      <c r="E252" s="2"/>
      <c r="F252" s="3"/>
    </row>
    <row r="253" spans="5:6" x14ac:dyDescent="0.35">
      <c r="E253" s="2"/>
      <c r="F253" s="3"/>
    </row>
    <row r="254" spans="5:6" x14ac:dyDescent="0.35">
      <c r="E254" s="2"/>
      <c r="F254" s="3"/>
    </row>
    <row r="255" spans="5:6" x14ac:dyDescent="0.35">
      <c r="E255" s="2"/>
      <c r="F255" s="3"/>
    </row>
    <row r="256" spans="5:6" x14ac:dyDescent="0.35">
      <c r="E256" s="2"/>
      <c r="F256" s="3"/>
    </row>
    <row r="257" spans="5:6" x14ac:dyDescent="0.35">
      <c r="E257" s="2"/>
      <c r="F257" s="3"/>
    </row>
    <row r="258" spans="5:6" x14ac:dyDescent="0.35">
      <c r="E258" s="2"/>
      <c r="F258" s="3"/>
    </row>
    <row r="259" spans="5:6" x14ac:dyDescent="0.35">
      <c r="E259" s="2"/>
      <c r="F259" s="3"/>
    </row>
    <row r="260" spans="5:6" x14ac:dyDescent="0.35">
      <c r="E260" s="2"/>
      <c r="F260" s="3"/>
    </row>
    <row r="261" spans="5:6" x14ac:dyDescent="0.35">
      <c r="E261" s="2"/>
      <c r="F261" s="3"/>
    </row>
    <row r="262" spans="5:6" x14ac:dyDescent="0.35">
      <c r="E262" s="2"/>
      <c r="F262" s="3"/>
    </row>
    <row r="263" spans="5:6" x14ac:dyDescent="0.35">
      <c r="E263" s="2"/>
      <c r="F263" s="3"/>
    </row>
    <row r="264" spans="5:6" x14ac:dyDescent="0.35">
      <c r="E264" s="2"/>
      <c r="F264" s="3"/>
    </row>
    <row r="265" spans="5:6" x14ac:dyDescent="0.35">
      <c r="E265" s="2"/>
      <c r="F265" s="3"/>
    </row>
    <row r="266" spans="5:6" x14ac:dyDescent="0.35">
      <c r="E266" s="2"/>
      <c r="F266" s="3"/>
    </row>
    <row r="267" spans="5:6" x14ac:dyDescent="0.35">
      <c r="E267" s="2"/>
      <c r="F267" s="3"/>
    </row>
    <row r="268" spans="5:6" x14ac:dyDescent="0.35">
      <c r="E268" s="2"/>
      <c r="F268" s="3"/>
    </row>
    <row r="269" spans="5:6" x14ac:dyDescent="0.35">
      <c r="E269" s="2"/>
      <c r="F269" s="3"/>
    </row>
    <row r="270" spans="5:6" x14ac:dyDescent="0.35">
      <c r="E270" s="2"/>
      <c r="F270" s="3"/>
    </row>
    <row r="271" spans="5:6" x14ac:dyDescent="0.35">
      <c r="E271" s="2"/>
      <c r="F271" s="3"/>
    </row>
    <row r="272" spans="5:6" x14ac:dyDescent="0.35">
      <c r="E272" s="2"/>
      <c r="F272" s="3"/>
    </row>
    <row r="273" spans="5:6" x14ac:dyDescent="0.35">
      <c r="E273" s="2"/>
      <c r="F273" s="3"/>
    </row>
    <row r="274" spans="5:6" x14ac:dyDescent="0.35">
      <c r="E274" s="2"/>
      <c r="F274" s="3"/>
    </row>
    <row r="275" spans="5:6" x14ac:dyDescent="0.35">
      <c r="E275" s="2"/>
      <c r="F275" s="3"/>
    </row>
    <row r="276" spans="5:6" x14ac:dyDescent="0.35">
      <c r="E276" s="2"/>
      <c r="F276" s="3"/>
    </row>
    <row r="277" spans="5:6" x14ac:dyDescent="0.35">
      <c r="E277" s="2"/>
      <c r="F277" s="3"/>
    </row>
    <row r="278" spans="5:6" x14ac:dyDescent="0.35">
      <c r="E278" s="2"/>
      <c r="F278" s="3"/>
    </row>
    <row r="279" spans="5:6" x14ac:dyDescent="0.35">
      <c r="E279" s="2"/>
      <c r="F279" s="3"/>
    </row>
    <row r="280" spans="5:6" x14ac:dyDescent="0.35">
      <c r="E280" s="2"/>
      <c r="F280" s="3"/>
    </row>
    <row r="281" spans="5:6" x14ac:dyDescent="0.35">
      <c r="E281" s="2"/>
      <c r="F281" s="3"/>
    </row>
    <row r="282" spans="5:6" x14ac:dyDescent="0.35">
      <c r="E282" s="2"/>
      <c r="F282" s="3"/>
    </row>
    <row r="283" spans="5:6" x14ac:dyDescent="0.35">
      <c r="E283" s="2"/>
      <c r="F283" s="3"/>
    </row>
    <row r="284" spans="5:6" x14ac:dyDescent="0.35">
      <c r="E284" s="2"/>
      <c r="F284" s="3"/>
    </row>
    <row r="285" spans="5:6" x14ac:dyDescent="0.35">
      <c r="E285" s="2"/>
      <c r="F285" s="3"/>
    </row>
    <row r="286" spans="5:6" x14ac:dyDescent="0.35">
      <c r="E286" s="2"/>
      <c r="F286" s="3"/>
    </row>
    <row r="287" spans="5:6" x14ac:dyDescent="0.35">
      <c r="E287" s="2"/>
      <c r="F287" s="3"/>
    </row>
    <row r="288" spans="5:6" x14ac:dyDescent="0.35">
      <c r="E288" s="2"/>
      <c r="F288" s="3"/>
    </row>
    <row r="289" spans="5:6" x14ac:dyDescent="0.35">
      <c r="E289" s="2"/>
      <c r="F289" s="3"/>
    </row>
    <row r="290" spans="5:6" x14ac:dyDescent="0.35">
      <c r="E290" s="2"/>
      <c r="F290" s="3"/>
    </row>
    <row r="291" spans="5:6" x14ac:dyDescent="0.35">
      <c r="E291" s="2"/>
      <c r="F291" s="3"/>
    </row>
    <row r="292" spans="5:6" x14ac:dyDescent="0.35">
      <c r="E292" s="2"/>
      <c r="F292" s="3"/>
    </row>
    <row r="293" spans="5:6" x14ac:dyDescent="0.35">
      <c r="E293" s="2"/>
      <c r="F293" s="3"/>
    </row>
    <row r="294" spans="5:6" x14ac:dyDescent="0.35">
      <c r="E294" s="2"/>
      <c r="F294" s="3"/>
    </row>
    <row r="295" spans="5:6" x14ac:dyDescent="0.35">
      <c r="E295" s="2"/>
      <c r="F295" s="3"/>
    </row>
    <row r="296" spans="5:6" x14ac:dyDescent="0.35">
      <c r="E296" s="2"/>
      <c r="F296" s="3"/>
    </row>
    <row r="297" spans="5:6" x14ac:dyDescent="0.35">
      <c r="E297" s="2"/>
      <c r="F297" s="3"/>
    </row>
    <row r="298" spans="5:6" x14ac:dyDescent="0.35">
      <c r="E298" s="2"/>
      <c r="F298" s="3"/>
    </row>
    <row r="299" spans="5:6" x14ac:dyDescent="0.35">
      <c r="E299" s="2"/>
      <c r="F299" s="3"/>
    </row>
    <row r="300" spans="5:6" x14ac:dyDescent="0.35">
      <c r="E300" s="2"/>
      <c r="F300" s="3"/>
    </row>
    <row r="301" spans="5:6" x14ac:dyDescent="0.35">
      <c r="E301" s="2"/>
      <c r="F301" s="3"/>
    </row>
    <row r="302" spans="5:6" x14ac:dyDescent="0.35">
      <c r="E302" s="2"/>
      <c r="F302" s="3"/>
    </row>
    <row r="303" spans="5:6" x14ac:dyDescent="0.35">
      <c r="E303" s="2"/>
      <c r="F303" s="3"/>
    </row>
    <row r="304" spans="5:6" x14ac:dyDescent="0.35">
      <c r="E304" s="2"/>
      <c r="F304" s="3"/>
    </row>
    <row r="305" spans="5:6" x14ac:dyDescent="0.35">
      <c r="E305" s="2"/>
      <c r="F305" s="3"/>
    </row>
  </sheetData>
  <mergeCells count="2">
    <mergeCell ref="A1:A2"/>
    <mergeCell ref="B1:M2"/>
  </mergeCells>
  <conditionalFormatting sqref="E6:E16">
    <cfRule type="top10" dxfId="3" priority="5" rank="10"/>
  </conditionalFormatting>
  <conditionalFormatting sqref="E19">
    <cfRule type="top10" dxfId="2" priority="4" rank="10"/>
  </conditionalFormatting>
  <conditionalFormatting sqref="E19:E29">
    <cfRule type="top10" dxfId="1" priority="3" bottom="1" rank="10"/>
  </conditionalFormatting>
  <conditionalFormatting sqref="K6:K134">
    <cfRule type="aboveAverage"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A1D5-CFE3-4BED-ABA1-7D47971A655E}">
  <dimension ref="A1:K25"/>
  <sheetViews>
    <sheetView showGridLines="0" zoomScaleNormal="100" workbookViewId="0">
      <selection activeCell="C7" sqref="C7"/>
    </sheetView>
  </sheetViews>
  <sheetFormatPr defaultRowHeight="14.5" x14ac:dyDescent="0.35"/>
  <cols>
    <col min="2" max="2" width="15.54296875" bestFit="1" customWidth="1"/>
    <col min="3" max="3" width="13.36328125" bestFit="1" customWidth="1"/>
    <col min="4" max="4" width="10.1796875" bestFit="1" customWidth="1"/>
    <col min="6" max="6" width="14.7265625" customWidth="1"/>
    <col min="7" max="7" width="15.1796875" customWidth="1"/>
    <col min="8" max="8" width="13.26953125" customWidth="1"/>
  </cols>
  <sheetData>
    <row r="1" spans="1:11" ht="14.5" customHeight="1" x14ac:dyDescent="0.35">
      <c r="A1" s="61">
        <v>3</v>
      </c>
      <c r="B1" s="60" t="s">
        <v>86</v>
      </c>
      <c r="C1" s="60"/>
      <c r="D1" s="60"/>
      <c r="E1" s="60"/>
      <c r="F1" s="60"/>
      <c r="G1" s="60"/>
      <c r="H1" s="60"/>
      <c r="I1" s="60"/>
      <c r="J1" s="60"/>
      <c r="K1" s="60"/>
    </row>
    <row r="2" spans="1:11" ht="14.5" customHeight="1" x14ac:dyDescent="0.35">
      <c r="A2" s="61"/>
      <c r="B2" s="60"/>
      <c r="C2" s="60"/>
      <c r="D2" s="60"/>
      <c r="E2" s="60"/>
      <c r="F2" s="60"/>
      <c r="G2" s="60"/>
      <c r="H2" s="60"/>
      <c r="I2" s="60"/>
      <c r="J2" s="60"/>
      <c r="K2" s="60"/>
    </row>
    <row r="4" spans="1:11" x14ac:dyDescent="0.35">
      <c r="F4" s="64" t="s">
        <v>87</v>
      </c>
      <c r="G4" s="64"/>
      <c r="H4" s="64"/>
      <c r="I4" s="64"/>
    </row>
    <row r="5" spans="1:11" x14ac:dyDescent="0.35">
      <c r="B5" s="25" t="s">
        <v>84</v>
      </c>
      <c r="C5" s="26" t="s">
        <v>1</v>
      </c>
      <c r="D5" s="26" t="s">
        <v>85</v>
      </c>
      <c r="F5" s="28" t="s">
        <v>84</v>
      </c>
      <c r="G5" s="33" t="s">
        <v>1</v>
      </c>
      <c r="H5" s="29"/>
      <c r="I5" s="33" t="s">
        <v>85</v>
      </c>
    </row>
    <row r="6" spans="1:11" x14ac:dyDescent="0.35">
      <c r="B6" s="24" t="str" cm="1">
        <f t="array" ref="B6:B11">_xlfn.UNIQUE(Data[Geography])</f>
        <v>New Zealand</v>
      </c>
      <c r="C6" s="27">
        <f>SUMIFS(Data[Amount],Data[Geography],B6)</f>
        <v>218813</v>
      </c>
      <c r="D6" s="32">
        <f>SUMIFS(Data[Units],Data[Geography],B6)</f>
        <v>7431</v>
      </c>
      <c r="F6" s="30" t="s">
        <v>34</v>
      </c>
      <c r="G6" s="35">
        <v>252469</v>
      </c>
      <c r="H6" s="31">
        <v>252469</v>
      </c>
      <c r="I6" s="34">
        <v>8760</v>
      </c>
    </row>
    <row r="7" spans="1:11" x14ac:dyDescent="0.35">
      <c r="B7" s="24" t="str">
        <v>Canada</v>
      </c>
      <c r="C7" s="27">
        <f>SUMIFS(Data[Amount],Data[Geography],B7)</f>
        <v>237944</v>
      </c>
      <c r="D7" s="32">
        <f>SUMIFS(Data[Units],Data[Geography],B7)</f>
        <v>7302</v>
      </c>
      <c r="F7" s="30" t="s">
        <v>36</v>
      </c>
      <c r="G7" s="35">
        <v>237944</v>
      </c>
      <c r="H7" s="31">
        <v>237944</v>
      </c>
      <c r="I7" s="34">
        <v>7302</v>
      </c>
    </row>
    <row r="8" spans="1:11" x14ac:dyDescent="0.35">
      <c r="B8" s="24" t="str">
        <v>USA</v>
      </c>
      <c r="C8" s="27">
        <f>SUMIFS(Data[Amount],Data[Geography],B8)</f>
        <v>189434</v>
      </c>
      <c r="D8" s="32">
        <f>SUMIFS(Data[Units],Data[Geography],B8)</f>
        <v>10158</v>
      </c>
      <c r="F8" s="30" t="s">
        <v>37</v>
      </c>
      <c r="G8" s="35">
        <v>218813</v>
      </c>
      <c r="H8" s="31">
        <v>218813</v>
      </c>
      <c r="I8" s="34">
        <v>7431</v>
      </c>
    </row>
    <row r="9" spans="1:11" x14ac:dyDescent="0.35">
      <c r="B9" s="24" t="str">
        <v>India</v>
      </c>
      <c r="C9" s="27">
        <f>SUMIFS(Data[Amount],Data[Geography],B9)</f>
        <v>252469</v>
      </c>
      <c r="D9" s="32">
        <f>SUMIFS(Data[Units],Data[Geography],B9)</f>
        <v>8760</v>
      </c>
      <c r="F9" s="30" t="s">
        <v>35</v>
      </c>
      <c r="G9" s="35">
        <v>189434</v>
      </c>
      <c r="H9" s="31">
        <v>189434</v>
      </c>
      <c r="I9" s="34">
        <v>10158</v>
      </c>
    </row>
    <row r="10" spans="1:11" x14ac:dyDescent="0.35">
      <c r="B10" s="24" t="str">
        <v>UK</v>
      </c>
      <c r="C10" s="27">
        <f>SUMIFS(Data[Amount],Data[Geography],B10)</f>
        <v>173530</v>
      </c>
      <c r="D10" s="32">
        <f>SUMIFS(Data[Units],Data[Geography],B10)</f>
        <v>5745</v>
      </c>
      <c r="F10" s="30" t="s">
        <v>39</v>
      </c>
      <c r="G10" s="35">
        <v>173530</v>
      </c>
      <c r="H10" s="31">
        <v>173530</v>
      </c>
      <c r="I10" s="34">
        <v>5745</v>
      </c>
    </row>
    <row r="11" spans="1:11" x14ac:dyDescent="0.35">
      <c r="B11" s="24" t="str">
        <v>Australia</v>
      </c>
      <c r="C11" s="27">
        <f>SUMIFS(Data[Amount],Data[Geography],B11)</f>
        <v>168679</v>
      </c>
      <c r="D11" s="32">
        <f>SUMIFS(Data[Units],Data[Geography],B11)</f>
        <v>6264</v>
      </c>
      <c r="F11" s="30" t="s">
        <v>38</v>
      </c>
      <c r="G11" s="35">
        <v>168679</v>
      </c>
      <c r="H11" s="31">
        <v>168679</v>
      </c>
      <c r="I11" s="34">
        <v>6264</v>
      </c>
    </row>
    <row r="14" spans="1:11" x14ac:dyDescent="0.35">
      <c r="B14" s="4" t="s">
        <v>107</v>
      </c>
    </row>
    <row r="15" spans="1:11" x14ac:dyDescent="0.35">
      <c r="B15" s="25" t="s">
        <v>11</v>
      </c>
      <c r="C15" s="26" t="s">
        <v>1</v>
      </c>
      <c r="D15" s="26" t="s">
        <v>85</v>
      </c>
    </row>
    <row r="16" spans="1:11" x14ac:dyDescent="0.35">
      <c r="B16" s="24" t="str" cm="1">
        <f t="array" ref="B16:B25">_xlfn.UNIQUE(Data[Sales Person])</f>
        <v>Ram Mahesh</v>
      </c>
      <c r="C16" s="27">
        <f>SUMIFS(Data[Amount],Data[Sales Person],B16,Data[Geography],$F$6)</f>
        <v>24647</v>
      </c>
      <c r="D16" s="24">
        <f>SUMIFS(Data[Units],Data[Sales Person],B16,Data[Geography],$F$6)</f>
        <v>735</v>
      </c>
    </row>
    <row r="17" spans="2:4" x14ac:dyDescent="0.35">
      <c r="B17" s="24" t="str">
        <v>Gigi Bohling</v>
      </c>
      <c r="C17" s="27">
        <f>SUMIFS(Data[Amount],Data[Sales Person],B17,Data[Geography],$F$6)</f>
        <v>41559</v>
      </c>
      <c r="D17" s="24">
        <f>SUMIFS(Data[Units],Data[Sales Person],B17,Data[Geography],$F$6)</f>
        <v>1188</v>
      </c>
    </row>
    <row r="18" spans="2:4" x14ac:dyDescent="0.35">
      <c r="B18" s="24" t="str">
        <v>Husein Augar</v>
      </c>
      <c r="C18" s="27">
        <f>SUMIFS(Data[Amount],Data[Sales Person],B18,Data[Geography],$F$6)</f>
        <v>39424</v>
      </c>
      <c r="D18" s="24">
        <f>SUMIFS(Data[Units],Data[Sales Person],B18,Data[Geography],$F$6)</f>
        <v>1122</v>
      </c>
    </row>
    <row r="19" spans="2:4" x14ac:dyDescent="0.35">
      <c r="B19" s="24" t="str">
        <v>Curtice Advani</v>
      </c>
      <c r="C19" s="27">
        <f>SUMIFS(Data[Amount],Data[Sales Person],B19,Data[Geography],$F$6)</f>
        <v>33670</v>
      </c>
      <c r="D19" s="24">
        <f>SUMIFS(Data[Units],Data[Sales Person],B19,Data[Geography],$F$6)</f>
        <v>1515</v>
      </c>
    </row>
    <row r="20" spans="2:4" x14ac:dyDescent="0.35">
      <c r="B20" s="24" t="str">
        <v>Ches Bonnell</v>
      </c>
      <c r="C20" s="27">
        <f>SUMIFS(Data[Amount],Data[Sales Person],B20,Data[Geography],$F$6)</f>
        <v>31661</v>
      </c>
      <c r="D20" s="24">
        <f>SUMIFS(Data[Units],Data[Sales Person],B20,Data[Geography],$F$6)</f>
        <v>978</v>
      </c>
    </row>
    <row r="21" spans="2:4" x14ac:dyDescent="0.35">
      <c r="B21" s="24" t="str">
        <v>Oby Sorrel</v>
      </c>
      <c r="C21" s="27">
        <f>SUMIFS(Data[Amount],Data[Sales Person],B21,Data[Geography],$F$6)</f>
        <v>16527</v>
      </c>
      <c r="D21" s="24">
        <f>SUMIFS(Data[Units],Data[Sales Person],B21,Data[Geography],$F$6)</f>
        <v>417</v>
      </c>
    </row>
    <row r="22" spans="2:4" x14ac:dyDescent="0.35">
      <c r="B22" s="24" t="str">
        <v>Barr Faughny</v>
      </c>
      <c r="C22" s="27">
        <f>SUMIFS(Data[Amount],Data[Sales Person],B22,Data[Geography],$F$6)</f>
        <v>7763</v>
      </c>
      <c r="D22" s="24">
        <f>SUMIFS(Data[Units],Data[Sales Person],B22,Data[Geography],$F$6)</f>
        <v>174</v>
      </c>
    </row>
    <row r="23" spans="2:4" x14ac:dyDescent="0.35">
      <c r="B23" s="24" t="str">
        <v>Gunar Cockshoot</v>
      </c>
      <c r="C23" s="27">
        <f>SUMIFS(Data[Amount],Data[Sales Person],B23,Data[Geography],$F$6)</f>
        <v>35847</v>
      </c>
      <c r="D23" s="24">
        <f>SUMIFS(Data[Units],Data[Sales Person],B23,Data[Geography],$F$6)</f>
        <v>1416</v>
      </c>
    </row>
    <row r="24" spans="2:4" x14ac:dyDescent="0.35">
      <c r="B24" s="24" t="str">
        <v>Carla Molina</v>
      </c>
      <c r="C24" s="27">
        <f>SUMIFS(Data[Amount],Data[Sales Person],B24,Data[Geography],$F$6)</f>
        <v>15855</v>
      </c>
      <c r="D24" s="24">
        <f>SUMIFS(Data[Units],Data[Sales Person],B24,Data[Geography],$F$6)</f>
        <v>708</v>
      </c>
    </row>
    <row r="25" spans="2:4" x14ac:dyDescent="0.35">
      <c r="B25" s="24" t="str">
        <v>Brien Boise</v>
      </c>
      <c r="C25" s="27">
        <f>SUMIFS(Data[Amount],Data[Sales Person],B25,Data[Geography],$F$6)</f>
        <v>5516</v>
      </c>
      <c r="D25" s="24">
        <f>SUMIFS(Data[Units],Data[Sales Person],B25,Data[Geography],$F$6)</f>
        <v>507</v>
      </c>
    </row>
  </sheetData>
  <mergeCells count="3">
    <mergeCell ref="A1:A2"/>
    <mergeCell ref="B1:K2"/>
    <mergeCell ref="F4:I4"/>
  </mergeCells>
  <conditionalFormatting sqref="H6:H11">
    <cfRule type="dataBar" priority="1">
      <dataBar showValue="0">
        <cfvo type="min"/>
        <cfvo type="max"/>
        <color theme="9" tint="0.59999389629810485"/>
      </dataBar>
      <extLst>
        <ext xmlns:x14="http://schemas.microsoft.com/office/spreadsheetml/2009/9/main" uri="{B025F937-C7B1-47D3-B67F-A62EFF666E3E}">
          <x14:id>{6017E028-7D87-46B1-81D4-A7D88BB18FA0}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017E028-7D87-46B1-81D4-A7D88BB18FA0}">
            <x14:dataBar minLength="0" maxLength="100" border="1" negativeBarBorderColorSameAsPositive="0">
              <x14:cfvo type="autoMin"/>
              <x14:cfvo type="autoMax"/>
              <x14:borderColor rgb="FF638EC6"/>
              <x14:negativeFillColor rgb="FFFF0000"/>
              <x14:negativeBorderColor rgb="FFFF0000"/>
              <x14:axisColor rgb="FF000000"/>
            </x14:dataBar>
          </x14:cfRule>
          <xm:sqref>H6:H11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AD857-F110-441E-BCBE-EF14E1E57411}">
  <dimension ref="A1:K11"/>
  <sheetViews>
    <sheetView zoomScaleNormal="100" workbookViewId="0">
      <selection activeCell="B5" sqref="B5"/>
    </sheetView>
  </sheetViews>
  <sheetFormatPr defaultRowHeight="14.5" x14ac:dyDescent="0.35"/>
  <cols>
    <col min="2" max="2" width="13.36328125" customWidth="1"/>
    <col min="3" max="3" width="14.7265625" customWidth="1"/>
    <col min="4" max="4" width="9.453125" customWidth="1"/>
    <col min="5" max="5" width="12" customWidth="1"/>
  </cols>
  <sheetData>
    <row r="1" spans="1:11" ht="14.5" customHeight="1" x14ac:dyDescent="0.35">
      <c r="A1" s="61">
        <v>4</v>
      </c>
      <c r="B1" s="60" t="s">
        <v>88</v>
      </c>
      <c r="C1" s="60"/>
      <c r="D1" s="60"/>
      <c r="E1" s="60"/>
      <c r="F1" s="60"/>
      <c r="G1" s="60"/>
      <c r="H1" s="60"/>
      <c r="I1" s="60"/>
      <c r="J1" s="60"/>
      <c r="K1" s="60"/>
    </row>
    <row r="2" spans="1:11" ht="14.5" customHeight="1" x14ac:dyDescent="0.35">
      <c r="A2" s="61"/>
      <c r="B2" s="60"/>
      <c r="C2" s="60"/>
      <c r="D2" s="60"/>
      <c r="E2" s="60"/>
      <c r="F2" s="60"/>
      <c r="G2" s="60"/>
      <c r="H2" s="60"/>
      <c r="I2" s="60"/>
      <c r="J2" s="60"/>
      <c r="K2" s="60"/>
    </row>
    <row r="5" spans="1:11" x14ac:dyDescent="0.35">
      <c r="B5" s="36" t="s">
        <v>89</v>
      </c>
      <c r="C5" t="s">
        <v>90</v>
      </c>
      <c r="D5" t="s">
        <v>92</v>
      </c>
      <c r="E5" t="s">
        <v>91</v>
      </c>
    </row>
    <row r="6" spans="1:11" x14ac:dyDescent="0.35">
      <c r="B6" s="37" t="s">
        <v>34</v>
      </c>
      <c r="C6" s="39">
        <v>252469</v>
      </c>
      <c r="D6" s="38">
        <v>252469</v>
      </c>
      <c r="E6" s="3">
        <v>8760</v>
      </c>
    </row>
    <row r="7" spans="1:11" x14ac:dyDescent="0.35">
      <c r="B7" s="37" t="s">
        <v>36</v>
      </c>
      <c r="C7" s="39">
        <v>237944</v>
      </c>
      <c r="D7" s="38">
        <v>237944</v>
      </c>
      <c r="E7" s="3">
        <v>7302</v>
      </c>
    </row>
    <row r="8" spans="1:11" x14ac:dyDescent="0.35">
      <c r="B8" s="37" t="s">
        <v>37</v>
      </c>
      <c r="C8" s="39">
        <v>218813</v>
      </c>
      <c r="D8" s="38">
        <v>218813</v>
      </c>
      <c r="E8" s="3">
        <v>7431</v>
      </c>
    </row>
    <row r="9" spans="1:11" x14ac:dyDescent="0.35">
      <c r="B9" s="37" t="s">
        <v>35</v>
      </c>
      <c r="C9" s="39">
        <v>189434</v>
      </c>
      <c r="D9" s="38">
        <v>189434</v>
      </c>
      <c r="E9" s="3">
        <v>10158</v>
      </c>
    </row>
    <row r="10" spans="1:11" x14ac:dyDescent="0.35">
      <c r="B10" s="37" t="s">
        <v>39</v>
      </c>
      <c r="C10" s="39">
        <v>173530</v>
      </c>
      <c r="D10" s="38">
        <v>173530</v>
      </c>
      <c r="E10" s="3">
        <v>5745</v>
      </c>
    </row>
    <row r="11" spans="1:11" x14ac:dyDescent="0.35">
      <c r="B11" s="37" t="s">
        <v>38</v>
      </c>
      <c r="C11" s="39">
        <v>168679</v>
      </c>
      <c r="D11" s="38">
        <v>168679</v>
      </c>
      <c r="E11" s="3">
        <v>6264</v>
      </c>
    </row>
  </sheetData>
  <mergeCells count="2">
    <mergeCell ref="A1:A2"/>
    <mergeCell ref="B1:K2"/>
  </mergeCells>
  <conditionalFormatting pivot="1" sqref="D6:D11">
    <cfRule type="dataBar" priority="1">
      <dataBar showValue="0">
        <cfvo type="min"/>
        <cfvo type="max"/>
        <color theme="4" tint="-0.249977111117893"/>
      </dataBar>
      <extLst>
        <ext xmlns:x14="http://schemas.microsoft.com/office/spreadsheetml/2009/9/main" uri="{B025F937-C7B1-47D3-B67F-A62EFF666E3E}">
          <x14:id>{3838FF10-1ED3-4FDA-8C29-64BCF2FF0CF5}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838FF10-1ED3-4FDA-8C29-64BCF2FF0CF5}">
            <x14:dataBar minLength="0" maxLength="100" border="1" negativeBarBorderColorSameAsPositive="0">
              <x14:cfvo type="autoMin"/>
              <x14:cfvo type="autoMax"/>
              <x14:borderColor rgb="FF638EC6"/>
              <x14:negativeFillColor rgb="FFFF0000"/>
              <x14:negativeBorderColor rgb="FFFF0000"/>
              <x14:axisColor rgb="FF000000"/>
            </x14:dataBar>
          </x14:cfRule>
          <xm:sqref>D6:D11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67372-F0CF-4441-988F-71F670513823}">
  <dimension ref="A1:J28"/>
  <sheetViews>
    <sheetView zoomScaleNormal="100" workbookViewId="0">
      <selection activeCell="C5" sqref="C5"/>
    </sheetView>
  </sheetViews>
  <sheetFormatPr defaultRowHeight="14.5" x14ac:dyDescent="0.35"/>
  <cols>
    <col min="2" max="2" width="20.36328125" bestFit="1" customWidth="1"/>
    <col min="3" max="3" width="14" bestFit="1" customWidth="1"/>
    <col min="4" max="4" width="11.453125" bestFit="1" customWidth="1"/>
    <col min="5" max="5" width="12.26953125" bestFit="1" customWidth="1"/>
    <col min="8" max="8" width="18.54296875" bestFit="1" customWidth="1"/>
    <col min="9" max="10" width="12.90625" bestFit="1" customWidth="1"/>
  </cols>
  <sheetData>
    <row r="1" spans="1:10" x14ac:dyDescent="0.35">
      <c r="A1" s="61">
        <v>5</v>
      </c>
      <c r="B1" s="60" t="s">
        <v>93</v>
      </c>
      <c r="C1" s="60"/>
      <c r="D1" s="60"/>
      <c r="E1" s="60"/>
      <c r="F1" s="60"/>
      <c r="G1" s="60"/>
      <c r="H1" s="60"/>
      <c r="I1" s="60"/>
      <c r="J1" s="60"/>
    </row>
    <row r="2" spans="1:10" x14ac:dyDescent="0.35">
      <c r="A2" s="61"/>
      <c r="B2" s="60"/>
      <c r="C2" s="60"/>
      <c r="D2" s="60"/>
      <c r="E2" s="60"/>
      <c r="F2" s="60"/>
      <c r="G2" s="60"/>
      <c r="H2" s="60"/>
      <c r="I2" s="60"/>
      <c r="J2" s="60"/>
    </row>
    <row r="5" spans="1:10" x14ac:dyDescent="0.35">
      <c r="B5" s="36" t="s">
        <v>89</v>
      </c>
      <c r="C5" t="s">
        <v>90</v>
      </c>
      <c r="D5" t="s">
        <v>91</v>
      </c>
      <c r="E5" t="s">
        <v>95</v>
      </c>
    </row>
    <row r="6" spans="1:10" x14ac:dyDescent="0.35">
      <c r="B6" s="37" t="s">
        <v>14</v>
      </c>
      <c r="C6" s="38">
        <v>43183</v>
      </c>
      <c r="D6" s="38">
        <v>2022</v>
      </c>
      <c r="E6" s="40">
        <v>21.356577645895154</v>
      </c>
    </row>
    <row r="7" spans="1:10" x14ac:dyDescent="0.35">
      <c r="B7" s="37" t="s">
        <v>30</v>
      </c>
      <c r="C7" s="38">
        <v>66500</v>
      </c>
      <c r="D7" s="38">
        <v>2802</v>
      </c>
      <c r="E7" s="40">
        <v>23.733047822983583</v>
      </c>
    </row>
    <row r="8" spans="1:10" x14ac:dyDescent="0.35">
      <c r="B8" s="37" t="s">
        <v>24</v>
      </c>
      <c r="C8" s="38">
        <v>35378</v>
      </c>
      <c r="D8" s="38">
        <v>1044</v>
      </c>
      <c r="E8" s="40">
        <v>33.88697318007663</v>
      </c>
    </row>
    <row r="9" spans="1:10" x14ac:dyDescent="0.35">
      <c r="B9" s="37" t="s">
        <v>19</v>
      </c>
      <c r="C9" s="38">
        <v>44744</v>
      </c>
      <c r="D9" s="38">
        <v>1956</v>
      </c>
      <c r="E9" s="40">
        <v>22.87525562372188</v>
      </c>
    </row>
    <row r="10" spans="1:10" x14ac:dyDescent="0.35">
      <c r="B10" s="37" t="s">
        <v>22</v>
      </c>
      <c r="C10" s="38">
        <v>66283</v>
      </c>
      <c r="D10" s="38">
        <v>2052</v>
      </c>
      <c r="E10" s="40">
        <v>32.301656920077974</v>
      </c>
      <c r="H10" s="65" t="s">
        <v>96</v>
      </c>
      <c r="I10" s="65"/>
    </row>
    <row r="11" spans="1:10" x14ac:dyDescent="0.35">
      <c r="B11" s="37" t="s">
        <v>4</v>
      </c>
      <c r="C11" s="38">
        <v>33551</v>
      </c>
      <c r="D11" s="38">
        <v>1566</v>
      </c>
      <c r="E11" s="40">
        <v>21.424648786717754</v>
      </c>
      <c r="H11" s="42"/>
      <c r="I11" s="43"/>
    </row>
    <row r="12" spans="1:10" x14ac:dyDescent="0.35">
      <c r="B12" s="37" t="s">
        <v>26</v>
      </c>
      <c r="C12" s="38">
        <v>70273</v>
      </c>
      <c r="D12" s="38">
        <v>2142</v>
      </c>
      <c r="E12" s="40">
        <v>32.807189542483663</v>
      </c>
      <c r="H12" s="46" t="s">
        <v>0</v>
      </c>
      <c r="I12" s="47" t="s">
        <v>95</v>
      </c>
    </row>
    <row r="13" spans="1:10" x14ac:dyDescent="0.35">
      <c r="B13" s="37" t="s">
        <v>28</v>
      </c>
      <c r="C13" s="38">
        <v>72373</v>
      </c>
      <c r="D13" s="38">
        <v>3207</v>
      </c>
      <c r="E13" s="40">
        <v>22.567196757093857</v>
      </c>
      <c r="H13" s="48" t="s">
        <v>15</v>
      </c>
      <c r="I13" s="49">
        <v>44.990867579908674</v>
      </c>
    </row>
    <row r="14" spans="1:10" x14ac:dyDescent="0.35">
      <c r="B14" s="37" t="s">
        <v>32</v>
      </c>
      <c r="C14" s="38">
        <v>71967</v>
      </c>
      <c r="D14" s="38">
        <v>2301</v>
      </c>
      <c r="E14" s="40">
        <v>31.276401564537156</v>
      </c>
      <c r="H14" s="48" t="s">
        <v>33</v>
      </c>
      <c r="I14" s="49">
        <v>37.303128371089535</v>
      </c>
    </row>
    <row r="15" spans="1:10" x14ac:dyDescent="0.35">
      <c r="B15" s="37" t="s">
        <v>18</v>
      </c>
      <c r="C15" s="38">
        <v>52150</v>
      </c>
      <c r="D15" s="38">
        <v>1752</v>
      </c>
      <c r="E15" s="40">
        <v>29.765981735159816</v>
      </c>
      <c r="H15" s="48" t="s">
        <v>24</v>
      </c>
      <c r="I15" s="49">
        <v>33.88697318007663</v>
      </c>
    </row>
    <row r="16" spans="1:10" x14ac:dyDescent="0.35">
      <c r="B16" s="37" t="s">
        <v>17</v>
      </c>
      <c r="C16" s="38">
        <v>63721</v>
      </c>
      <c r="D16" s="38">
        <v>2331</v>
      </c>
      <c r="E16" s="40">
        <v>27.336336336336338</v>
      </c>
      <c r="H16" s="48" t="s">
        <v>26</v>
      </c>
      <c r="I16" s="49">
        <v>32.807189542483663</v>
      </c>
    </row>
    <row r="17" spans="2:9" x14ac:dyDescent="0.35">
      <c r="B17" s="37" t="s">
        <v>23</v>
      </c>
      <c r="C17" s="38">
        <v>56644</v>
      </c>
      <c r="D17" s="38">
        <v>1812</v>
      </c>
      <c r="E17" s="40">
        <v>31.260485651214129</v>
      </c>
      <c r="H17" s="48" t="s">
        <v>22</v>
      </c>
      <c r="I17" s="49">
        <v>32.301656920077974</v>
      </c>
    </row>
    <row r="18" spans="2:9" x14ac:dyDescent="0.35">
      <c r="B18" s="37" t="s">
        <v>29</v>
      </c>
      <c r="C18" s="38">
        <v>58009</v>
      </c>
      <c r="D18" s="38">
        <v>2976</v>
      </c>
      <c r="E18" s="40">
        <v>19.492271505376344</v>
      </c>
      <c r="H18" s="42"/>
      <c r="I18" s="43"/>
    </row>
    <row r="19" spans="2:9" x14ac:dyDescent="0.35">
      <c r="B19" s="37" t="s">
        <v>13</v>
      </c>
      <c r="C19" s="38">
        <v>47271</v>
      </c>
      <c r="D19" s="38">
        <v>1881</v>
      </c>
      <c r="E19" s="40">
        <v>25.130781499202552</v>
      </c>
      <c r="H19" s="42"/>
      <c r="I19" s="43"/>
    </row>
    <row r="20" spans="2:9" x14ac:dyDescent="0.35">
      <c r="B20" s="37" t="s">
        <v>16</v>
      </c>
      <c r="C20" s="38">
        <v>62111</v>
      </c>
      <c r="D20" s="38">
        <v>2154</v>
      </c>
      <c r="E20" s="40">
        <v>28.835190343546891</v>
      </c>
      <c r="H20" s="42"/>
      <c r="I20" s="43"/>
    </row>
    <row r="21" spans="2:9" x14ac:dyDescent="0.35">
      <c r="B21" s="37" t="s">
        <v>20</v>
      </c>
      <c r="C21" s="38">
        <v>54712</v>
      </c>
      <c r="D21" s="38">
        <v>2196</v>
      </c>
      <c r="E21" s="40">
        <v>24.9143897996357</v>
      </c>
      <c r="H21" s="42"/>
      <c r="I21" s="43"/>
    </row>
    <row r="22" spans="2:9" x14ac:dyDescent="0.35">
      <c r="B22" s="37" t="s">
        <v>27</v>
      </c>
      <c r="C22" s="38">
        <v>69461</v>
      </c>
      <c r="D22" s="38">
        <v>2982</v>
      </c>
      <c r="E22" s="40">
        <v>23.293427230046948</v>
      </c>
      <c r="H22" s="42"/>
      <c r="I22" s="43"/>
    </row>
    <row r="23" spans="2:9" x14ac:dyDescent="0.35">
      <c r="B23" s="37" t="s">
        <v>33</v>
      </c>
      <c r="C23" s="38">
        <v>69160</v>
      </c>
      <c r="D23" s="38">
        <v>1854</v>
      </c>
      <c r="E23" s="40">
        <v>37.303128371089535</v>
      </c>
      <c r="H23" s="42"/>
      <c r="I23" s="43"/>
    </row>
    <row r="24" spans="2:9" x14ac:dyDescent="0.35">
      <c r="B24" s="37" t="s">
        <v>15</v>
      </c>
      <c r="C24" s="38">
        <v>68971</v>
      </c>
      <c r="D24" s="38">
        <v>1533</v>
      </c>
      <c r="E24" s="40">
        <v>44.990867579908674</v>
      </c>
      <c r="H24" s="42"/>
      <c r="I24" s="43"/>
    </row>
    <row r="25" spans="2:9" x14ac:dyDescent="0.35">
      <c r="B25" s="37" t="s">
        <v>31</v>
      </c>
      <c r="C25" s="38">
        <v>39263</v>
      </c>
      <c r="D25" s="38">
        <v>1683</v>
      </c>
      <c r="E25" s="40">
        <v>23.329174093879978</v>
      </c>
      <c r="H25" s="42"/>
      <c r="I25" s="43"/>
    </row>
    <row r="26" spans="2:9" x14ac:dyDescent="0.35">
      <c r="B26" s="37" t="s">
        <v>21</v>
      </c>
      <c r="C26" s="38">
        <v>37772</v>
      </c>
      <c r="D26" s="38">
        <v>1308</v>
      </c>
      <c r="E26" s="40">
        <v>28.877675840978593</v>
      </c>
      <c r="H26" s="42"/>
      <c r="I26" s="43"/>
    </row>
    <row r="27" spans="2:9" x14ac:dyDescent="0.35">
      <c r="B27" s="37" t="s">
        <v>25</v>
      </c>
      <c r="C27" s="38">
        <v>57372</v>
      </c>
      <c r="D27" s="38">
        <v>2106</v>
      </c>
      <c r="E27" s="40">
        <v>27.242165242165242</v>
      </c>
      <c r="H27" s="42"/>
      <c r="I27" s="43"/>
    </row>
    <row r="28" spans="2:9" x14ac:dyDescent="0.35">
      <c r="B28" s="45" t="s">
        <v>94</v>
      </c>
      <c r="C28" s="38">
        <v>1240869</v>
      </c>
      <c r="D28" s="38">
        <v>45660</v>
      </c>
      <c r="E28" s="40">
        <v>27.17628120893561</v>
      </c>
      <c r="H28" s="42"/>
      <c r="I28" s="41"/>
    </row>
  </sheetData>
  <mergeCells count="3">
    <mergeCell ref="A1:A2"/>
    <mergeCell ref="B1:J2"/>
    <mergeCell ref="H10:I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A979A-B1D0-4396-A215-56A44FC366EF}">
  <dimension ref="A1:V304"/>
  <sheetViews>
    <sheetView zoomScaleNormal="100" workbookViewId="0">
      <selection activeCell="K1" sqref="K1"/>
    </sheetView>
  </sheetViews>
  <sheetFormatPr defaultRowHeight="14.5" x14ac:dyDescent="0.35"/>
  <cols>
    <col min="2" max="2" width="6.90625" customWidth="1"/>
    <col min="10" max="10" width="9.90625" customWidth="1"/>
    <col min="18" max="18" width="19.54296875" customWidth="1"/>
    <col min="19" max="19" width="14.7265625" customWidth="1"/>
    <col min="20" max="20" width="21.81640625" bestFit="1" customWidth="1"/>
    <col min="21" max="21" width="13.54296875" customWidth="1"/>
    <col min="22" max="22" width="11.7265625" customWidth="1"/>
  </cols>
  <sheetData>
    <row r="1" spans="1:22" x14ac:dyDescent="0.35">
      <c r="A1" s="61">
        <v>6</v>
      </c>
      <c r="B1" s="60" t="s">
        <v>97</v>
      </c>
      <c r="C1" s="60"/>
      <c r="D1" s="60"/>
      <c r="E1" s="60"/>
      <c r="F1" s="60"/>
      <c r="G1" s="60"/>
      <c r="H1" s="60"/>
      <c r="I1" s="60"/>
      <c r="J1" s="60"/>
    </row>
    <row r="2" spans="1:22" x14ac:dyDescent="0.35">
      <c r="A2" s="61"/>
      <c r="B2" s="60"/>
      <c r="C2" s="60"/>
      <c r="D2" s="60"/>
      <c r="E2" s="60"/>
      <c r="F2" s="60"/>
      <c r="G2" s="60"/>
      <c r="H2" s="60"/>
      <c r="I2" s="60"/>
      <c r="J2" s="60"/>
    </row>
    <row r="4" spans="1:22" x14ac:dyDescent="0.35">
      <c r="B4" s="66" t="s">
        <v>100</v>
      </c>
      <c r="C4" s="66"/>
      <c r="D4" s="66"/>
      <c r="E4" t="s">
        <v>98</v>
      </c>
      <c r="R4" s="4" t="s">
        <v>11</v>
      </c>
      <c r="S4" s="4" t="s">
        <v>12</v>
      </c>
      <c r="T4" s="4" t="s">
        <v>0</v>
      </c>
      <c r="U4" s="8" t="s">
        <v>1</v>
      </c>
      <c r="V4" s="8" t="s">
        <v>47</v>
      </c>
    </row>
    <row r="5" spans="1:22" x14ac:dyDescent="0.35">
      <c r="B5" s="44" t="s">
        <v>101</v>
      </c>
      <c r="R5" t="s">
        <v>40</v>
      </c>
      <c r="S5" t="s">
        <v>37</v>
      </c>
      <c r="T5" t="s">
        <v>30</v>
      </c>
      <c r="U5" s="2">
        <v>1624</v>
      </c>
      <c r="V5" s="3">
        <v>114</v>
      </c>
    </row>
    <row r="6" spans="1:22" x14ac:dyDescent="0.35">
      <c r="B6" s="44" t="s">
        <v>99</v>
      </c>
      <c r="R6" t="s">
        <v>5</v>
      </c>
      <c r="S6" t="s">
        <v>36</v>
      </c>
      <c r="T6" t="s">
        <v>16</v>
      </c>
      <c r="U6" s="2">
        <v>16184</v>
      </c>
      <c r="V6" s="3">
        <v>39</v>
      </c>
    </row>
    <row r="7" spans="1:22" x14ac:dyDescent="0.35">
      <c r="R7" t="s">
        <v>9</v>
      </c>
      <c r="S7" t="s">
        <v>35</v>
      </c>
      <c r="T7" t="s">
        <v>4</v>
      </c>
      <c r="U7" s="2">
        <v>959</v>
      </c>
      <c r="V7" s="3">
        <v>147</v>
      </c>
    </row>
    <row r="8" spans="1:22" x14ac:dyDescent="0.35">
      <c r="R8" t="s">
        <v>5</v>
      </c>
      <c r="S8" t="s">
        <v>34</v>
      </c>
      <c r="T8" t="s">
        <v>20</v>
      </c>
      <c r="U8" s="2">
        <v>15610</v>
      </c>
      <c r="V8" s="3">
        <v>339</v>
      </c>
    </row>
    <row r="9" spans="1:22" x14ac:dyDescent="0.35">
      <c r="R9" t="s">
        <v>6</v>
      </c>
      <c r="S9" t="s">
        <v>39</v>
      </c>
      <c r="T9" t="s">
        <v>25</v>
      </c>
      <c r="U9" s="2">
        <v>2100</v>
      </c>
      <c r="V9" s="3">
        <v>414</v>
      </c>
    </row>
    <row r="10" spans="1:22" x14ac:dyDescent="0.35">
      <c r="R10" t="s">
        <v>9</v>
      </c>
      <c r="S10" t="s">
        <v>34</v>
      </c>
      <c r="T10" t="s">
        <v>28</v>
      </c>
      <c r="U10" s="2">
        <v>14329</v>
      </c>
      <c r="V10" s="3">
        <v>150</v>
      </c>
    </row>
    <row r="11" spans="1:22" x14ac:dyDescent="0.35">
      <c r="R11" t="s">
        <v>6</v>
      </c>
      <c r="S11" t="s">
        <v>38</v>
      </c>
      <c r="T11" t="s">
        <v>31</v>
      </c>
      <c r="U11" s="2">
        <v>2681</v>
      </c>
      <c r="V11" s="3">
        <v>54</v>
      </c>
    </row>
    <row r="12" spans="1:22" x14ac:dyDescent="0.35">
      <c r="R12" t="s">
        <v>5</v>
      </c>
      <c r="S12" t="s">
        <v>35</v>
      </c>
      <c r="T12" t="s">
        <v>15</v>
      </c>
      <c r="U12" s="2">
        <v>13391</v>
      </c>
      <c r="V12" s="3">
        <v>201</v>
      </c>
    </row>
    <row r="13" spans="1:22" x14ac:dyDescent="0.35">
      <c r="R13" t="s">
        <v>7</v>
      </c>
      <c r="S13" t="s">
        <v>38</v>
      </c>
      <c r="T13" t="s">
        <v>14</v>
      </c>
      <c r="U13" s="2">
        <v>1281</v>
      </c>
      <c r="V13" s="3">
        <v>75</v>
      </c>
    </row>
    <row r="14" spans="1:22" x14ac:dyDescent="0.35">
      <c r="R14" t="s">
        <v>10</v>
      </c>
      <c r="S14" t="s">
        <v>39</v>
      </c>
      <c r="T14" t="s">
        <v>33</v>
      </c>
      <c r="U14" s="2">
        <v>12950</v>
      </c>
      <c r="V14" s="3">
        <v>30</v>
      </c>
    </row>
    <row r="15" spans="1:22" x14ac:dyDescent="0.35">
      <c r="R15" t="s">
        <v>2</v>
      </c>
      <c r="S15" t="s">
        <v>39</v>
      </c>
      <c r="T15" t="s">
        <v>25</v>
      </c>
      <c r="U15" s="2">
        <v>1785</v>
      </c>
      <c r="V15" s="3">
        <v>462</v>
      </c>
    </row>
    <row r="16" spans="1:22" x14ac:dyDescent="0.35">
      <c r="R16" t="s">
        <v>3</v>
      </c>
      <c r="S16" t="s">
        <v>37</v>
      </c>
      <c r="T16" t="s">
        <v>17</v>
      </c>
      <c r="U16" s="2">
        <v>3983</v>
      </c>
      <c r="V16" s="3">
        <v>144</v>
      </c>
    </row>
    <row r="17" spans="2:22" x14ac:dyDescent="0.35">
      <c r="R17" t="s">
        <v>9</v>
      </c>
      <c r="S17" t="s">
        <v>38</v>
      </c>
      <c r="T17" t="s">
        <v>16</v>
      </c>
      <c r="U17" s="2">
        <v>2646</v>
      </c>
      <c r="V17" s="3">
        <v>120</v>
      </c>
    </row>
    <row r="18" spans="2:22" x14ac:dyDescent="0.35">
      <c r="R18" t="s">
        <v>2</v>
      </c>
      <c r="S18" t="s">
        <v>34</v>
      </c>
      <c r="T18" t="s">
        <v>13</v>
      </c>
      <c r="U18" s="2">
        <v>252</v>
      </c>
      <c r="V18" s="3">
        <v>54</v>
      </c>
    </row>
    <row r="19" spans="2:22" x14ac:dyDescent="0.35">
      <c r="R19" t="s">
        <v>3</v>
      </c>
      <c r="S19" t="s">
        <v>35</v>
      </c>
      <c r="T19" t="s">
        <v>25</v>
      </c>
      <c r="U19" s="2">
        <v>2464</v>
      </c>
      <c r="V19" s="3">
        <v>234</v>
      </c>
    </row>
    <row r="20" spans="2:22" x14ac:dyDescent="0.35">
      <c r="R20" t="s">
        <v>3</v>
      </c>
      <c r="S20" t="s">
        <v>35</v>
      </c>
      <c r="T20" t="s">
        <v>29</v>
      </c>
      <c r="U20" s="2">
        <v>2114</v>
      </c>
      <c r="V20" s="3">
        <v>66</v>
      </c>
    </row>
    <row r="21" spans="2:22" x14ac:dyDescent="0.35">
      <c r="R21" t="s">
        <v>40</v>
      </c>
      <c r="S21" t="s">
        <v>35</v>
      </c>
      <c r="T21" t="s">
        <v>32</v>
      </c>
      <c r="U21" s="2">
        <v>12348</v>
      </c>
      <c r="V21" s="3">
        <v>234</v>
      </c>
    </row>
    <row r="22" spans="2:22" x14ac:dyDescent="0.35">
      <c r="R22" t="s">
        <v>2</v>
      </c>
      <c r="S22" t="s">
        <v>37</v>
      </c>
      <c r="T22" t="s">
        <v>18</v>
      </c>
      <c r="U22" s="2">
        <v>11571</v>
      </c>
      <c r="V22" s="3">
        <v>138</v>
      </c>
    </row>
    <row r="23" spans="2:22" x14ac:dyDescent="0.35">
      <c r="R23" t="s">
        <v>41</v>
      </c>
      <c r="S23" t="s">
        <v>34</v>
      </c>
      <c r="T23" t="s">
        <v>22</v>
      </c>
      <c r="U23" s="2">
        <v>336</v>
      </c>
      <c r="V23" s="3">
        <v>144</v>
      </c>
    </row>
    <row r="24" spans="2:22" x14ac:dyDescent="0.35">
      <c r="R24" t="s">
        <v>9</v>
      </c>
      <c r="S24" t="s">
        <v>36</v>
      </c>
      <c r="T24" t="s">
        <v>27</v>
      </c>
      <c r="U24" s="2">
        <v>11522</v>
      </c>
      <c r="V24" s="3">
        <v>204</v>
      </c>
    </row>
    <row r="25" spans="2:22" x14ac:dyDescent="0.35">
      <c r="B25" s="50" t="s">
        <v>102</v>
      </c>
      <c r="R25" t="s">
        <v>2</v>
      </c>
      <c r="S25" t="s">
        <v>36</v>
      </c>
      <c r="T25" t="s">
        <v>16</v>
      </c>
      <c r="U25" s="2">
        <v>11417</v>
      </c>
      <c r="V25" s="3">
        <v>21</v>
      </c>
    </row>
    <row r="26" spans="2:22" x14ac:dyDescent="0.35">
      <c r="B26" t="s">
        <v>103</v>
      </c>
      <c r="R26" t="s">
        <v>8</v>
      </c>
      <c r="S26" t="s">
        <v>38</v>
      </c>
      <c r="T26" t="s">
        <v>23</v>
      </c>
      <c r="U26" s="2">
        <v>1701</v>
      </c>
      <c r="V26" s="3">
        <v>234</v>
      </c>
    </row>
    <row r="27" spans="2:22" x14ac:dyDescent="0.35">
      <c r="R27" t="s">
        <v>10</v>
      </c>
      <c r="S27" t="s">
        <v>38</v>
      </c>
      <c r="T27" t="s">
        <v>22</v>
      </c>
      <c r="U27" s="2">
        <v>2205</v>
      </c>
      <c r="V27" s="3">
        <v>141</v>
      </c>
    </row>
    <row r="28" spans="2:22" x14ac:dyDescent="0.35">
      <c r="R28" t="s">
        <v>8</v>
      </c>
      <c r="S28" t="s">
        <v>37</v>
      </c>
      <c r="T28" t="s">
        <v>19</v>
      </c>
      <c r="U28" s="2">
        <v>1771</v>
      </c>
      <c r="V28" s="3">
        <v>204</v>
      </c>
    </row>
    <row r="29" spans="2:22" x14ac:dyDescent="0.35">
      <c r="R29" t="s">
        <v>41</v>
      </c>
      <c r="S29" t="s">
        <v>35</v>
      </c>
      <c r="T29" t="s">
        <v>15</v>
      </c>
      <c r="U29" s="2">
        <v>2114</v>
      </c>
      <c r="V29" s="3">
        <v>186</v>
      </c>
    </row>
    <row r="30" spans="2:22" x14ac:dyDescent="0.35">
      <c r="R30" t="s">
        <v>41</v>
      </c>
      <c r="S30" t="s">
        <v>36</v>
      </c>
      <c r="T30" t="s">
        <v>13</v>
      </c>
      <c r="U30" s="2">
        <v>10311</v>
      </c>
      <c r="V30" s="3">
        <v>231</v>
      </c>
    </row>
    <row r="31" spans="2:22" x14ac:dyDescent="0.35">
      <c r="R31" t="s">
        <v>3</v>
      </c>
      <c r="S31" t="s">
        <v>39</v>
      </c>
      <c r="T31" t="s">
        <v>16</v>
      </c>
      <c r="U31" s="2">
        <v>21</v>
      </c>
      <c r="V31" s="3">
        <v>168</v>
      </c>
    </row>
    <row r="32" spans="2:22" x14ac:dyDescent="0.35">
      <c r="R32" t="s">
        <v>10</v>
      </c>
      <c r="S32" t="s">
        <v>35</v>
      </c>
      <c r="T32" t="s">
        <v>20</v>
      </c>
      <c r="U32" s="2">
        <v>1974</v>
      </c>
      <c r="V32" s="3">
        <v>195</v>
      </c>
    </row>
    <row r="33" spans="18:22" x14ac:dyDescent="0.35">
      <c r="R33" t="s">
        <v>41</v>
      </c>
      <c r="S33" t="s">
        <v>36</v>
      </c>
      <c r="T33" t="s">
        <v>32</v>
      </c>
      <c r="U33" s="2">
        <v>10304</v>
      </c>
      <c r="V33" s="3">
        <v>84</v>
      </c>
    </row>
    <row r="34" spans="18:22" x14ac:dyDescent="0.35">
      <c r="R34" t="s">
        <v>7</v>
      </c>
      <c r="S34" t="s">
        <v>38</v>
      </c>
      <c r="T34" t="s">
        <v>30</v>
      </c>
      <c r="U34" s="2">
        <v>10129</v>
      </c>
      <c r="V34" s="3">
        <v>312</v>
      </c>
    </row>
    <row r="35" spans="18:22" x14ac:dyDescent="0.35">
      <c r="R35" t="s">
        <v>6</v>
      </c>
      <c r="S35" t="s">
        <v>36</v>
      </c>
      <c r="T35" t="s">
        <v>4</v>
      </c>
      <c r="U35" s="2">
        <v>10073</v>
      </c>
      <c r="V35" s="3">
        <v>120</v>
      </c>
    </row>
    <row r="36" spans="18:22" x14ac:dyDescent="0.35">
      <c r="R36" t="s">
        <v>2</v>
      </c>
      <c r="S36" t="s">
        <v>35</v>
      </c>
      <c r="T36" t="s">
        <v>19</v>
      </c>
      <c r="U36" s="2">
        <v>553</v>
      </c>
      <c r="V36" s="3">
        <v>15</v>
      </c>
    </row>
    <row r="37" spans="18:22" x14ac:dyDescent="0.35">
      <c r="R37" t="s">
        <v>2</v>
      </c>
      <c r="S37" t="s">
        <v>37</v>
      </c>
      <c r="T37" t="s">
        <v>17</v>
      </c>
      <c r="U37" s="2">
        <v>9926</v>
      </c>
      <c r="V37" s="3">
        <v>201</v>
      </c>
    </row>
    <row r="38" spans="18:22" x14ac:dyDescent="0.35">
      <c r="R38" t="s">
        <v>7</v>
      </c>
      <c r="S38" t="s">
        <v>37</v>
      </c>
      <c r="T38" t="s">
        <v>22</v>
      </c>
      <c r="U38" s="2">
        <v>9835</v>
      </c>
      <c r="V38" s="3">
        <v>207</v>
      </c>
    </row>
    <row r="39" spans="18:22" x14ac:dyDescent="0.35">
      <c r="R39" t="s">
        <v>41</v>
      </c>
      <c r="S39" t="s">
        <v>39</v>
      </c>
      <c r="T39" t="s">
        <v>14</v>
      </c>
      <c r="U39" s="2">
        <v>3976</v>
      </c>
      <c r="V39" s="3">
        <v>72</v>
      </c>
    </row>
    <row r="40" spans="18:22" x14ac:dyDescent="0.35">
      <c r="R40" t="s">
        <v>6</v>
      </c>
      <c r="S40" t="s">
        <v>38</v>
      </c>
      <c r="T40" t="s">
        <v>27</v>
      </c>
      <c r="U40" s="2">
        <v>1134</v>
      </c>
      <c r="V40" s="3">
        <v>282</v>
      </c>
    </row>
    <row r="41" spans="18:22" x14ac:dyDescent="0.35">
      <c r="R41" t="s">
        <v>40</v>
      </c>
      <c r="S41" t="s">
        <v>36</v>
      </c>
      <c r="T41" t="s">
        <v>33</v>
      </c>
      <c r="U41" s="2">
        <v>9772</v>
      </c>
      <c r="V41" s="3">
        <v>90</v>
      </c>
    </row>
    <row r="42" spans="18:22" x14ac:dyDescent="0.35">
      <c r="R42" t="s">
        <v>6</v>
      </c>
      <c r="S42" t="s">
        <v>37</v>
      </c>
      <c r="T42" t="s">
        <v>16</v>
      </c>
      <c r="U42" s="2">
        <v>1904</v>
      </c>
      <c r="V42" s="3">
        <v>405</v>
      </c>
    </row>
    <row r="43" spans="18:22" x14ac:dyDescent="0.35">
      <c r="R43" t="s">
        <v>7</v>
      </c>
      <c r="S43" t="s">
        <v>34</v>
      </c>
      <c r="T43" t="s">
        <v>32</v>
      </c>
      <c r="U43" s="2">
        <v>3262</v>
      </c>
      <c r="V43" s="3">
        <v>75</v>
      </c>
    </row>
    <row r="44" spans="18:22" x14ac:dyDescent="0.35">
      <c r="R44" t="s">
        <v>40</v>
      </c>
      <c r="S44" t="s">
        <v>34</v>
      </c>
      <c r="T44" t="s">
        <v>27</v>
      </c>
      <c r="U44" s="2">
        <v>2289</v>
      </c>
      <c r="V44" s="3">
        <v>135</v>
      </c>
    </row>
    <row r="45" spans="18:22" x14ac:dyDescent="0.35">
      <c r="R45" t="s">
        <v>8</v>
      </c>
      <c r="S45" t="s">
        <v>37</v>
      </c>
      <c r="T45" t="s">
        <v>15</v>
      </c>
      <c r="U45" s="2">
        <v>9709</v>
      </c>
      <c r="V45" s="3">
        <v>30</v>
      </c>
    </row>
    <row r="46" spans="18:22" x14ac:dyDescent="0.35">
      <c r="R46" t="s">
        <v>8</v>
      </c>
      <c r="S46" t="s">
        <v>39</v>
      </c>
      <c r="T46" t="s">
        <v>18</v>
      </c>
      <c r="U46" s="2">
        <v>9660</v>
      </c>
      <c r="V46" s="3">
        <v>27</v>
      </c>
    </row>
    <row r="47" spans="18:22" x14ac:dyDescent="0.35">
      <c r="R47" t="s">
        <v>6</v>
      </c>
      <c r="S47" t="s">
        <v>34</v>
      </c>
      <c r="T47" t="s">
        <v>15</v>
      </c>
      <c r="U47" s="2">
        <v>1442</v>
      </c>
      <c r="V47" s="3">
        <v>15</v>
      </c>
    </row>
    <row r="48" spans="18:22" x14ac:dyDescent="0.35">
      <c r="R48" t="s">
        <v>3</v>
      </c>
      <c r="S48" t="s">
        <v>35</v>
      </c>
      <c r="T48" t="s">
        <v>14</v>
      </c>
      <c r="U48" s="2">
        <v>2415</v>
      </c>
      <c r="V48" s="3">
        <v>255</v>
      </c>
    </row>
    <row r="49" spans="18:22" x14ac:dyDescent="0.35">
      <c r="R49" t="s">
        <v>2</v>
      </c>
      <c r="S49" t="s">
        <v>37</v>
      </c>
      <c r="T49" t="s">
        <v>19</v>
      </c>
      <c r="U49" s="2">
        <v>238</v>
      </c>
      <c r="V49" s="3">
        <v>18</v>
      </c>
    </row>
    <row r="50" spans="18:22" x14ac:dyDescent="0.35">
      <c r="R50" t="s">
        <v>41</v>
      </c>
      <c r="S50" t="s">
        <v>36</v>
      </c>
      <c r="T50" t="s">
        <v>18</v>
      </c>
      <c r="U50" s="2">
        <v>9632</v>
      </c>
      <c r="V50" s="3">
        <v>288</v>
      </c>
    </row>
    <row r="51" spans="18:22" x14ac:dyDescent="0.35">
      <c r="R51" t="s">
        <v>9</v>
      </c>
      <c r="S51" t="s">
        <v>38</v>
      </c>
      <c r="T51" t="s">
        <v>33</v>
      </c>
      <c r="U51" s="2">
        <v>9506</v>
      </c>
      <c r="V51" s="3">
        <v>87</v>
      </c>
    </row>
    <row r="52" spans="18:22" x14ac:dyDescent="0.35">
      <c r="R52" t="s">
        <v>2</v>
      </c>
      <c r="S52" t="s">
        <v>39</v>
      </c>
      <c r="T52" t="s">
        <v>20</v>
      </c>
      <c r="U52" s="2">
        <v>9443</v>
      </c>
      <c r="V52" s="3">
        <v>162</v>
      </c>
    </row>
    <row r="53" spans="18:22" x14ac:dyDescent="0.35">
      <c r="R53" t="s">
        <v>6</v>
      </c>
      <c r="S53" t="s">
        <v>34</v>
      </c>
      <c r="T53" t="s">
        <v>29</v>
      </c>
      <c r="U53" s="2">
        <v>3339</v>
      </c>
      <c r="V53" s="3">
        <v>75</v>
      </c>
    </row>
    <row r="54" spans="18:22" x14ac:dyDescent="0.35">
      <c r="R54" t="s">
        <v>3</v>
      </c>
      <c r="S54" t="s">
        <v>36</v>
      </c>
      <c r="T54" t="s">
        <v>16</v>
      </c>
      <c r="U54" s="2">
        <v>9198</v>
      </c>
      <c r="V54" s="3">
        <v>36</v>
      </c>
    </row>
    <row r="55" spans="18:22" x14ac:dyDescent="0.35">
      <c r="R55" t="s">
        <v>9</v>
      </c>
      <c r="S55" t="s">
        <v>36</v>
      </c>
      <c r="T55" t="s">
        <v>30</v>
      </c>
      <c r="U55" s="2">
        <v>9051</v>
      </c>
      <c r="V55" s="3">
        <v>57</v>
      </c>
    </row>
    <row r="56" spans="18:22" x14ac:dyDescent="0.35">
      <c r="R56" t="s">
        <v>6</v>
      </c>
      <c r="S56" t="s">
        <v>36</v>
      </c>
      <c r="T56" t="s">
        <v>21</v>
      </c>
      <c r="U56" s="2">
        <v>497</v>
      </c>
      <c r="V56" s="3">
        <v>63</v>
      </c>
    </row>
    <row r="57" spans="18:22" x14ac:dyDescent="0.35">
      <c r="R57" t="s">
        <v>40</v>
      </c>
      <c r="S57" t="s">
        <v>37</v>
      </c>
      <c r="T57" t="s">
        <v>29</v>
      </c>
      <c r="U57" s="2">
        <v>9002</v>
      </c>
      <c r="V57" s="3">
        <v>72</v>
      </c>
    </row>
    <row r="58" spans="18:22" x14ac:dyDescent="0.35">
      <c r="R58" t="s">
        <v>8</v>
      </c>
      <c r="S58" t="s">
        <v>39</v>
      </c>
      <c r="T58" t="s">
        <v>31</v>
      </c>
      <c r="U58" s="2">
        <v>8890</v>
      </c>
      <c r="V58" s="3">
        <v>210</v>
      </c>
    </row>
    <row r="59" spans="18:22" x14ac:dyDescent="0.35">
      <c r="R59" t="s">
        <v>40</v>
      </c>
      <c r="S59" t="s">
        <v>35</v>
      </c>
      <c r="T59" t="s">
        <v>33</v>
      </c>
      <c r="U59" s="2">
        <v>8869</v>
      </c>
      <c r="V59" s="3">
        <v>432</v>
      </c>
    </row>
    <row r="60" spans="18:22" x14ac:dyDescent="0.35">
      <c r="R60" t="s">
        <v>7</v>
      </c>
      <c r="S60" t="s">
        <v>34</v>
      </c>
      <c r="T60" t="s">
        <v>24</v>
      </c>
      <c r="U60" s="2">
        <v>8862</v>
      </c>
      <c r="V60" s="3">
        <v>189</v>
      </c>
    </row>
    <row r="61" spans="18:22" x14ac:dyDescent="0.35">
      <c r="R61" t="s">
        <v>41</v>
      </c>
      <c r="S61" t="s">
        <v>34</v>
      </c>
      <c r="T61" t="s">
        <v>17</v>
      </c>
      <c r="U61" s="2">
        <v>1463</v>
      </c>
      <c r="V61" s="3">
        <v>39</v>
      </c>
    </row>
    <row r="62" spans="18:22" x14ac:dyDescent="0.35">
      <c r="R62" t="s">
        <v>3</v>
      </c>
      <c r="S62" t="s">
        <v>38</v>
      </c>
      <c r="T62" t="s">
        <v>26</v>
      </c>
      <c r="U62" s="2">
        <v>8841</v>
      </c>
      <c r="V62" s="3">
        <v>303</v>
      </c>
    </row>
    <row r="63" spans="18:22" x14ac:dyDescent="0.35">
      <c r="R63" t="s">
        <v>9</v>
      </c>
      <c r="S63" t="s">
        <v>37</v>
      </c>
      <c r="T63" t="s">
        <v>29</v>
      </c>
      <c r="U63" s="2">
        <v>1085</v>
      </c>
      <c r="V63" s="3">
        <v>273</v>
      </c>
    </row>
    <row r="64" spans="18:22" x14ac:dyDescent="0.35">
      <c r="R64" t="s">
        <v>5</v>
      </c>
      <c r="S64" t="s">
        <v>37</v>
      </c>
      <c r="T64" t="s">
        <v>31</v>
      </c>
      <c r="U64" s="2">
        <v>182</v>
      </c>
      <c r="V64" s="3">
        <v>48</v>
      </c>
    </row>
    <row r="65" spans="18:22" x14ac:dyDescent="0.35">
      <c r="R65" t="s">
        <v>5</v>
      </c>
      <c r="S65" t="s">
        <v>37</v>
      </c>
      <c r="T65" t="s">
        <v>25</v>
      </c>
      <c r="U65" s="2">
        <v>8813</v>
      </c>
      <c r="V65" s="3">
        <v>21</v>
      </c>
    </row>
    <row r="66" spans="18:22" x14ac:dyDescent="0.35">
      <c r="R66" t="s">
        <v>9</v>
      </c>
      <c r="S66" t="s">
        <v>34</v>
      </c>
      <c r="T66" t="s">
        <v>20</v>
      </c>
      <c r="U66" s="2">
        <v>8463</v>
      </c>
      <c r="V66" s="3">
        <v>492</v>
      </c>
    </row>
    <row r="67" spans="18:22" x14ac:dyDescent="0.35">
      <c r="R67" t="s">
        <v>10</v>
      </c>
      <c r="S67" t="s">
        <v>36</v>
      </c>
      <c r="T67" t="s">
        <v>23</v>
      </c>
      <c r="U67" s="2">
        <v>2317</v>
      </c>
      <c r="V67" s="3">
        <v>261</v>
      </c>
    </row>
    <row r="68" spans="18:22" x14ac:dyDescent="0.35">
      <c r="R68" t="s">
        <v>6</v>
      </c>
      <c r="S68" t="s">
        <v>38</v>
      </c>
      <c r="T68" t="s">
        <v>16</v>
      </c>
      <c r="U68" s="2">
        <v>938</v>
      </c>
      <c r="V68" s="3">
        <v>6</v>
      </c>
    </row>
    <row r="69" spans="18:22" x14ac:dyDescent="0.35">
      <c r="R69" t="s">
        <v>7</v>
      </c>
      <c r="S69" t="s">
        <v>36</v>
      </c>
      <c r="T69" t="s">
        <v>22</v>
      </c>
      <c r="U69" s="2">
        <v>8435</v>
      </c>
      <c r="V69" s="3">
        <v>42</v>
      </c>
    </row>
    <row r="70" spans="18:22" x14ac:dyDescent="0.35">
      <c r="R70" t="s">
        <v>7</v>
      </c>
      <c r="S70" t="s">
        <v>34</v>
      </c>
      <c r="T70" t="s">
        <v>20</v>
      </c>
      <c r="U70" s="2">
        <v>2205</v>
      </c>
      <c r="V70" s="3">
        <v>138</v>
      </c>
    </row>
    <row r="71" spans="18:22" x14ac:dyDescent="0.35">
      <c r="R71" t="s">
        <v>2</v>
      </c>
      <c r="S71" t="s">
        <v>36</v>
      </c>
      <c r="T71" t="s">
        <v>29</v>
      </c>
      <c r="U71" s="2">
        <v>8211</v>
      </c>
      <c r="V71" s="3">
        <v>75</v>
      </c>
    </row>
    <row r="72" spans="18:22" x14ac:dyDescent="0.35">
      <c r="R72" t="s">
        <v>5</v>
      </c>
      <c r="S72" t="s">
        <v>35</v>
      </c>
      <c r="T72" t="s">
        <v>18</v>
      </c>
      <c r="U72" s="2">
        <v>2415</v>
      </c>
      <c r="V72" s="3">
        <v>15</v>
      </c>
    </row>
    <row r="73" spans="18:22" x14ac:dyDescent="0.35">
      <c r="R73" t="s">
        <v>40</v>
      </c>
      <c r="S73" t="s">
        <v>34</v>
      </c>
      <c r="T73" t="s">
        <v>19</v>
      </c>
      <c r="U73" s="2">
        <v>4018</v>
      </c>
      <c r="V73" s="3">
        <v>162</v>
      </c>
    </row>
    <row r="74" spans="18:22" x14ac:dyDescent="0.35">
      <c r="R74" t="s">
        <v>5</v>
      </c>
      <c r="S74" t="s">
        <v>34</v>
      </c>
      <c r="T74" t="s">
        <v>19</v>
      </c>
      <c r="U74" s="2">
        <v>861</v>
      </c>
      <c r="V74" s="3">
        <v>195</v>
      </c>
    </row>
    <row r="75" spans="18:22" x14ac:dyDescent="0.35">
      <c r="R75" t="s">
        <v>9</v>
      </c>
      <c r="S75" t="s">
        <v>34</v>
      </c>
      <c r="T75" t="s">
        <v>23</v>
      </c>
      <c r="U75" s="2">
        <v>8155</v>
      </c>
      <c r="V75" s="3">
        <v>90</v>
      </c>
    </row>
    <row r="76" spans="18:22" x14ac:dyDescent="0.35">
      <c r="R76" t="s">
        <v>7</v>
      </c>
      <c r="S76" t="s">
        <v>34</v>
      </c>
      <c r="T76" t="s">
        <v>33</v>
      </c>
      <c r="U76" s="2">
        <v>2226</v>
      </c>
      <c r="V76" s="3">
        <v>48</v>
      </c>
    </row>
    <row r="77" spans="18:22" x14ac:dyDescent="0.35">
      <c r="R77" t="s">
        <v>6</v>
      </c>
      <c r="S77" t="s">
        <v>34</v>
      </c>
      <c r="T77" t="s">
        <v>26</v>
      </c>
      <c r="U77" s="2">
        <v>8008</v>
      </c>
      <c r="V77" s="3">
        <v>456</v>
      </c>
    </row>
    <row r="78" spans="18:22" x14ac:dyDescent="0.35">
      <c r="R78" t="s">
        <v>41</v>
      </c>
      <c r="S78" t="s">
        <v>34</v>
      </c>
      <c r="T78" t="s">
        <v>33</v>
      </c>
      <c r="U78" s="2">
        <v>7847</v>
      </c>
      <c r="V78" s="3">
        <v>174</v>
      </c>
    </row>
    <row r="79" spans="18:22" x14ac:dyDescent="0.35">
      <c r="R79" t="s">
        <v>5</v>
      </c>
      <c r="S79" t="s">
        <v>34</v>
      </c>
      <c r="T79" t="s">
        <v>29</v>
      </c>
      <c r="U79" s="2">
        <v>2891</v>
      </c>
      <c r="V79" s="3">
        <v>102</v>
      </c>
    </row>
    <row r="80" spans="18:22" x14ac:dyDescent="0.35">
      <c r="R80" t="s">
        <v>3</v>
      </c>
      <c r="S80" t="s">
        <v>36</v>
      </c>
      <c r="T80" t="s">
        <v>23</v>
      </c>
      <c r="U80" s="2">
        <v>3773</v>
      </c>
      <c r="V80" s="3">
        <v>165</v>
      </c>
    </row>
    <row r="81" spans="18:22" x14ac:dyDescent="0.35">
      <c r="R81" t="s">
        <v>41</v>
      </c>
      <c r="S81" t="s">
        <v>36</v>
      </c>
      <c r="T81" t="s">
        <v>28</v>
      </c>
      <c r="U81" s="2">
        <v>854</v>
      </c>
      <c r="V81" s="3">
        <v>309</v>
      </c>
    </row>
    <row r="82" spans="18:22" x14ac:dyDescent="0.35">
      <c r="R82" t="s">
        <v>9</v>
      </c>
      <c r="S82" t="s">
        <v>35</v>
      </c>
      <c r="T82" t="s">
        <v>15</v>
      </c>
      <c r="U82" s="2">
        <v>7833</v>
      </c>
      <c r="V82" s="3">
        <v>243</v>
      </c>
    </row>
    <row r="83" spans="18:22" x14ac:dyDescent="0.35">
      <c r="R83" t="s">
        <v>9</v>
      </c>
      <c r="S83" t="s">
        <v>35</v>
      </c>
      <c r="T83" t="s">
        <v>26</v>
      </c>
      <c r="U83" s="2">
        <v>98</v>
      </c>
      <c r="V83" s="3">
        <v>159</v>
      </c>
    </row>
    <row r="84" spans="18:22" x14ac:dyDescent="0.35">
      <c r="R84" t="s">
        <v>2</v>
      </c>
      <c r="S84" t="s">
        <v>39</v>
      </c>
      <c r="T84" t="s">
        <v>27</v>
      </c>
      <c r="U84" s="2">
        <v>7812</v>
      </c>
      <c r="V84" s="3">
        <v>81</v>
      </c>
    </row>
    <row r="85" spans="18:22" x14ac:dyDescent="0.35">
      <c r="R85" t="s">
        <v>3</v>
      </c>
      <c r="S85" t="s">
        <v>34</v>
      </c>
      <c r="T85" t="s">
        <v>32</v>
      </c>
      <c r="U85" s="2">
        <v>7777</v>
      </c>
      <c r="V85" s="3">
        <v>504</v>
      </c>
    </row>
    <row r="86" spans="18:22" x14ac:dyDescent="0.35">
      <c r="R86" t="s">
        <v>2</v>
      </c>
      <c r="S86" t="s">
        <v>38</v>
      </c>
      <c r="T86" t="s">
        <v>13</v>
      </c>
      <c r="U86" s="2">
        <v>56</v>
      </c>
      <c r="V86" s="3">
        <v>51</v>
      </c>
    </row>
    <row r="87" spans="18:22" x14ac:dyDescent="0.35">
      <c r="R87" t="s">
        <v>3</v>
      </c>
      <c r="S87" t="s">
        <v>36</v>
      </c>
      <c r="T87" t="s">
        <v>25</v>
      </c>
      <c r="U87" s="2">
        <v>3339</v>
      </c>
      <c r="V87" s="3">
        <v>39</v>
      </c>
    </row>
    <row r="88" spans="18:22" x14ac:dyDescent="0.35">
      <c r="R88" t="s">
        <v>10</v>
      </c>
      <c r="S88" t="s">
        <v>35</v>
      </c>
      <c r="T88" t="s">
        <v>18</v>
      </c>
      <c r="U88" s="2">
        <v>3808</v>
      </c>
      <c r="V88" s="3">
        <v>279</v>
      </c>
    </row>
    <row r="89" spans="18:22" x14ac:dyDescent="0.35">
      <c r="R89" t="s">
        <v>10</v>
      </c>
      <c r="S89" t="s">
        <v>38</v>
      </c>
      <c r="T89" t="s">
        <v>13</v>
      </c>
      <c r="U89" s="2">
        <v>63</v>
      </c>
      <c r="V89" s="3">
        <v>123</v>
      </c>
    </row>
    <row r="90" spans="18:22" x14ac:dyDescent="0.35">
      <c r="R90" t="s">
        <v>7</v>
      </c>
      <c r="S90" t="s">
        <v>34</v>
      </c>
      <c r="T90" t="s">
        <v>17</v>
      </c>
      <c r="U90" s="2">
        <v>7777</v>
      </c>
      <c r="V90" s="3">
        <v>39</v>
      </c>
    </row>
    <row r="91" spans="18:22" x14ac:dyDescent="0.35">
      <c r="R91" t="s">
        <v>6</v>
      </c>
      <c r="S91" t="s">
        <v>37</v>
      </c>
      <c r="T91" t="s">
        <v>31</v>
      </c>
      <c r="U91" s="2">
        <v>7693</v>
      </c>
      <c r="V91" s="3">
        <v>87</v>
      </c>
    </row>
    <row r="92" spans="18:22" x14ac:dyDescent="0.35">
      <c r="R92" t="s">
        <v>3</v>
      </c>
      <c r="S92" t="s">
        <v>36</v>
      </c>
      <c r="T92" t="s">
        <v>28</v>
      </c>
      <c r="U92" s="2">
        <v>973</v>
      </c>
      <c r="V92" s="3">
        <v>162</v>
      </c>
    </row>
    <row r="93" spans="18:22" x14ac:dyDescent="0.35">
      <c r="R93" t="s">
        <v>10</v>
      </c>
      <c r="S93" t="s">
        <v>35</v>
      </c>
      <c r="T93" t="s">
        <v>21</v>
      </c>
      <c r="U93" s="2">
        <v>567</v>
      </c>
      <c r="V93" s="3">
        <v>228</v>
      </c>
    </row>
    <row r="94" spans="18:22" x14ac:dyDescent="0.35">
      <c r="R94" t="s">
        <v>10</v>
      </c>
      <c r="S94" t="s">
        <v>36</v>
      </c>
      <c r="T94" t="s">
        <v>29</v>
      </c>
      <c r="U94" s="2">
        <v>2471</v>
      </c>
      <c r="V94" s="3">
        <v>342</v>
      </c>
    </row>
    <row r="95" spans="18:22" x14ac:dyDescent="0.35">
      <c r="R95" t="s">
        <v>40</v>
      </c>
      <c r="S95" t="s">
        <v>37</v>
      </c>
      <c r="T95" t="s">
        <v>19</v>
      </c>
      <c r="U95" s="2">
        <v>7693</v>
      </c>
      <c r="V95" s="3">
        <v>21</v>
      </c>
    </row>
    <row r="96" spans="18:22" x14ac:dyDescent="0.35">
      <c r="R96" t="s">
        <v>2</v>
      </c>
      <c r="S96" t="s">
        <v>39</v>
      </c>
      <c r="T96" t="s">
        <v>21</v>
      </c>
      <c r="U96" s="2">
        <v>7651</v>
      </c>
      <c r="V96" s="3">
        <v>213</v>
      </c>
    </row>
    <row r="97" spans="18:22" x14ac:dyDescent="0.35">
      <c r="R97" t="s">
        <v>3</v>
      </c>
      <c r="S97" t="s">
        <v>34</v>
      </c>
      <c r="T97" t="s">
        <v>26</v>
      </c>
      <c r="U97" s="2">
        <v>3108</v>
      </c>
      <c r="V97" s="3">
        <v>54</v>
      </c>
    </row>
    <row r="98" spans="18:22" x14ac:dyDescent="0.35">
      <c r="R98" t="s">
        <v>6</v>
      </c>
      <c r="S98" t="s">
        <v>38</v>
      </c>
      <c r="T98" t="s">
        <v>25</v>
      </c>
      <c r="U98" s="2">
        <v>469</v>
      </c>
      <c r="V98" s="3">
        <v>75</v>
      </c>
    </row>
    <row r="99" spans="18:22" x14ac:dyDescent="0.35">
      <c r="R99" t="s">
        <v>9</v>
      </c>
      <c r="S99" t="s">
        <v>37</v>
      </c>
      <c r="T99" t="s">
        <v>23</v>
      </c>
      <c r="U99" s="2">
        <v>2737</v>
      </c>
      <c r="V99" s="3">
        <v>93</v>
      </c>
    </row>
    <row r="100" spans="18:22" x14ac:dyDescent="0.35">
      <c r="R100" t="s">
        <v>2</v>
      </c>
      <c r="S100" t="s">
        <v>34</v>
      </c>
      <c r="T100" t="s">
        <v>19</v>
      </c>
      <c r="U100" s="2">
        <v>7511</v>
      </c>
      <c r="V100" s="3">
        <v>120</v>
      </c>
    </row>
    <row r="101" spans="18:22" x14ac:dyDescent="0.35">
      <c r="R101" t="s">
        <v>9</v>
      </c>
      <c r="S101" t="s">
        <v>38</v>
      </c>
      <c r="T101" t="s">
        <v>17</v>
      </c>
      <c r="U101" s="2">
        <v>2408</v>
      </c>
      <c r="V101" s="3">
        <v>9</v>
      </c>
    </row>
    <row r="102" spans="18:22" x14ac:dyDescent="0.35">
      <c r="R102" t="s">
        <v>3</v>
      </c>
      <c r="S102" t="s">
        <v>36</v>
      </c>
      <c r="T102" t="s">
        <v>19</v>
      </c>
      <c r="U102" s="2">
        <v>1281</v>
      </c>
      <c r="V102" s="3">
        <v>18</v>
      </c>
    </row>
    <row r="103" spans="18:22" x14ac:dyDescent="0.35">
      <c r="R103" t="s">
        <v>5</v>
      </c>
      <c r="S103" t="s">
        <v>38</v>
      </c>
      <c r="T103" t="s">
        <v>25</v>
      </c>
      <c r="U103" s="2">
        <v>7483</v>
      </c>
      <c r="V103" s="3">
        <v>45</v>
      </c>
    </row>
    <row r="104" spans="18:22" x14ac:dyDescent="0.35">
      <c r="R104" t="s">
        <v>3</v>
      </c>
      <c r="S104" t="s">
        <v>34</v>
      </c>
      <c r="T104" t="s">
        <v>28</v>
      </c>
      <c r="U104" s="2">
        <v>3689</v>
      </c>
      <c r="V104" s="3">
        <v>312</v>
      </c>
    </row>
    <row r="105" spans="18:22" x14ac:dyDescent="0.35">
      <c r="R105" t="s">
        <v>7</v>
      </c>
      <c r="S105" t="s">
        <v>36</v>
      </c>
      <c r="T105" t="s">
        <v>19</v>
      </c>
      <c r="U105" s="2">
        <v>2870</v>
      </c>
      <c r="V105" s="3">
        <v>300</v>
      </c>
    </row>
    <row r="106" spans="18:22" x14ac:dyDescent="0.35">
      <c r="R106" t="s">
        <v>2</v>
      </c>
      <c r="S106" t="s">
        <v>36</v>
      </c>
      <c r="T106" t="s">
        <v>27</v>
      </c>
      <c r="U106" s="2">
        <v>798</v>
      </c>
      <c r="V106" s="3">
        <v>519</v>
      </c>
    </row>
    <row r="107" spans="18:22" x14ac:dyDescent="0.35">
      <c r="R107" t="s">
        <v>41</v>
      </c>
      <c r="S107" t="s">
        <v>37</v>
      </c>
      <c r="T107" t="s">
        <v>21</v>
      </c>
      <c r="U107" s="2">
        <v>2933</v>
      </c>
      <c r="V107" s="3">
        <v>9</v>
      </c>
    </row>
    <row r="108" spans="18:22" x14ac:dyDescent="0.35">
      <c r="R108" t="s">
        <v>5</v>
      </c>
      <c r="S108" t="s">
        <v>35</v>
      </c>
      <c r="T108" t="s">
        <v>4</v>
      </c>
      <c r="U108" s="2">
        <v>2744</v>
      </c>
      <c r="V108" s="3">
        <v>9</v>
      </c>
    </row>
    <row r="109" spans="18:22" x14ac:dyDescent="0.35">
      <c r="R109" t="s">
        <v>41</v>
      </c>
      <c r="S109" t="s">
        <v>35</v>
      </c>
      <c r="T109" t="s">
        <v>28</v>
      </c>
      <c r="U109" s="2">
        <v>7455</v>
      </c>
      <c r="V109" s="3">
        <v>216</v>
      </c>
    </row>
    <row r="110" spans="18:22" x14ac:dyDescent="0.35">
      <c r="R110" t="s">
        <v>7</v>
      </c>
      <c r="S110" t="s">
        <v>34</v>
      </c>
      <c r="T110" t="s">
        <v>25</v>
      </c>
      <c r="U110" s="2">
        <v>1568</v>
      </c>
      <c r="V110" s="3">
        <v>96</v>
      </c>
    </row>
    <row r="111" spans="18:22" x14ac:dyDescent="0.35">
      <c r="R111" t="s">
        <v>6</v>
      </c>
      <c r="S111" t="s">
        <v>38</v>
      </c>
      <c r="T111" t="s">
        <v>21</v>
      </c>
      <c r="U111" s="2">
        <v>7322</v>
      </c>
      <c r="V111" s="3">
        <v>36</v>
      </c>
    </row>
    <row r="112" spans="18:22" x14ac:dyDescent="0.35">
      <c r="R112" t="s">
        <v>3</v>
      </c>
      <c r="S112" t="s">
        <v>37</v>
      </c>
      <c r="T112" t="s">
        <v>28</v>
      </c>
      <c r="U112" s="2">
        <v>7308</v>
      </c>
      <c r="V112" s="3">
        <v>327</v>
      </c>
    </row>
    <row r="113" spans="18:22" x14ac:dyDescent="0.35">
      <c r="R113" t="s">
        <v>10</v>
      </c>
      <c r="S113" t="s">
        <v>36</v>
      </c>
      <c r="T113" t="s">
        <v>27</v>
      </c>
      <c r="U113" s="2">
        <v>1407</v>
      </c>
      <c r="V113" s="3">
        <v>72</v>
      </c>
    </row>
    <row r="114" spans="18:22" x14ac:dyDescent="0.35">
      <c r="R114" t="s">
        <v>8</v>
      </c>
      <c r="S114" t="s">
        <v>35</v>
      </c>
      <c r="T114" t="s">
        <v>29</v>
      </c>
      <c r="U114" s="2">
        <v>2023</v>
      </c>
      <c r="V114" s="3">
        <v>168</v>
      </c>
    </row>
    <row r="115" spans="18:22" x14ac:dyDescent="0.35">
      <c r="R115" t="s">
        <v>5</v>
      </c>
      <c r="S115" t="s">
        <v>34</v>
      </c>
      <c r="T115" t="s">
        <v>15</v>
      </c>
      <c r="U115" s="2">
        <v>7280</v>
      </c>
      <c r="V115" s="3">
        <v>201</v>
      </c>
    </row>
    <row r="116" spans="18:22" x14ac:dyDescent="0.35">
      <c r="R116" t="s">
        <v>41</v>
      </c>
      <c r="S116" t="s">
        <v>36</v>
      </c>
      <c r="T116" t="s">
        <v>19</v>
      </c>
      <c r="U116" s="2">
        <v>1925</v>
      </c>
      <c r="V116" s="3">
        <v>192</v>
      </c>
    </row>
    <row r="117" spans="18:22" x14ac:dyDescent="0.35">
      <c r="R117" t="s">
        <v>9</v>
      </c>
      <c r="S117" t="s">
        <v>37</v>
      </c>
      <c r="T117" t="s">
        <v>20</v>
      </c>
      <c r="U117" s="2">
        <v>7273</v>
      </c>
      <c r="V117" s="3">
        <v>96</v>
      </c>
    </row>
    <row r="118" spans="18:22" x14ac:dyDescent="0.35">
      <c r="R118" t="s">
        <v>3</v>
      </c>
      <c r="S118" t="s">
        <v>34</v>
      </c>
      <c r="T118" t="s">
        <v>14</v>
      </c>
      <c r="U118" s="2">
        <v>7259</v>
      </c>
      <c r="V118" s="3">
        <v>276</v>
      </c>
    </row>
    <row r="119" spans="18:22" x14ac:dyDescent="0.35">
      <c r="R119" t="s">
        <v>10</v>
      </c>
      <c r="S119" t="s">
        <v>34</v>
      </c>
      <c r="T119" t="s">
        <v>25</v>
      </c>
      <c r="U119" s="2">
        <v>1428</v>
      </c>
      <c r="V119" s="3">
        <v>93</v>
      </c>
    </row>
    <row r="120" spans="18:22" x14ac:dyDescent="0.35">
      <c r="R120" t="s">
        <v>6</v>
      </c>
      <c r="S120" t="s">
        <v>34</v>
      </c>
      <c r="T120" t="s">
        <v>4</v>
      </c>
      <c r="U120" s="2">
        <v>525</v>
      </c>
      <c r="V120" s="3">
        <v>48</v>
      </c>
    </row>
    <row r="121" spans="18:22" x14ac:dyDescent="0.35">
      <c r="R121" t="s">
        <v>6</v>
      </c>
      <c r="S121" t="s">
        <v>37</v>
      </c>
      <c r="T121" t="s">
        <v>18</v>
      </c>
      <c r="U121" s="2">
        <v>1505</v>
      </c>
      <c r="V121" s="3">
        <v>102</v>
      </c>
    </row>
    <row r="122" spans="18:22" x14ac:dyDescent="0.35">
      <c r="R122" t="s">
        <v>5</v>
      </c>
      <c r="S122" t="s">
        <v>38</v>
      </c>
      <c r="T122" t="s">
        <v>13</v>
      </c>
      <c r="U122" s="2">
        <v>7189</v>
      </c>
      <c r="V122" s="3">
        <v>54</v>
      </c>
    </row>
    <row r="123" spans="18:22" x14ac:dyDescent="0.35">
      <c r="R123" t="s">
        <v>8</v>
      </c>
      <c r="S123" t="s">
        <v>39</v>
      </c>
      <c r="T123" t="s">
        <v>30</v>
      </c>
      <c r="U123" s="2">
        <v>7021</v>
      </c>
      <c r="V123" s="3">
        <v>183</v>
      </c>
    </row>
    <row r="124" spans="18:22" x14ac:dyDescent="0.35">
      <c r="R124" t="s">
        <v>40</v>
      </c>
      <c r="S124" t="s">
        <v>38</v>
      </c>
      <c r="T124" t="s">
        <v>25</v>
      </c>
      <c r="U124" s="2">
        <v>2541</v>
      </c>
      <c r="V124" s="3">
        <v>90</v>
      </c>
    </row>
    <row r="125" spans="18:22" x14ac:dyDescent="0.35">
      <c r="R125" t="s">
        <v>41</v>
      </c>
      <c r="S125" t="s">
        <v>37</v>
      </c>
      <c r="T125" t="s">
        <v>30</v>
      </c>
      <c r="U125" s="2">
        <v>1526</v>
      </c>
      <c r="V125" s="3">
        <v>240</v>
      </c>
    </row>
    <row r="126" spans="18:22" x14ac:dyDescent="0.35">
      <c r="R126" t="s">
        <v>5</v>
      </c>
      <c r="S126" t="s">
        <v>34</v>
      </c>
      <c r="T126" t="s">
        <v>27</v>
      </c>
      <c r="U126" s="2">
        <v>6986</v>
      </c>
      <c r="V126" s="3">
        <v>21</v>
      </c>
    </row>
    <row r="127" spans="18:22" x14ac:dyDescent="0.35">
      <c r="R127" t="s">
        <v>41</v>
      </c>
      <c r="S127" t="s">
        <v>35</v>
      </c>
      <c r="T127" t="s">
        <v>27</v>
      </c>
      <c r="U127" s="2">
        <v>847</v>
      </c>
      <c r="V127" s="3">
        <v>129</v>
      </c>
    </row>
    <row r="128" spans="18:22" x14ac:dyDescent="0.35">
      <c r="R128" t="s">
        <v>5</v>
      </c>
      <c r="S128" t="s">
        <v>39</v>
      </c>
      <c r="T128" t="s">
        <v>22</v>
      </c>
      <c r="U128" s="2">
        <v>6909</v>
      </c>
      <c r="V128" s="3">
        <v>81</v>
      </c>
    </row>
    <row r="129" spans="18:22" x14ac:dyDescent="0.35">
      <c r="R129" t="s">
        <v>6</v>
      </c>
      <c r="S129" t="s">
        <v>38</v>
      </c>
      <c r="T129" t="s">
        <v>33</v>
      </c>
      <c r="U129" s="2">
        <v>959</v>
      </c>
      <c r="V129" s="3">
        <v>135</v>
      </c>
    </row>
    <row r="130" spans="18:22" x14ac:dyDescent="0.35">
      <c r="R130" t="s">
        <v>7</v>
      </c>
      <c r="S130" t="s">
        <v>35</v>
      </c>
      <c r="T130" t="s">
        <v>24</v>
      </c>
      <c r="U130" s="2">
        <v>2793</v>
      </c>
      <c r="V130" s="3">
        <v>114</v>
      </c>
    </row>
    <row r="131" spans="18:22" x14ac:dyDescent="0.35">
      <c r="R131" t="s">
        <v>10</v>
      </c>
      <c r="S131" t="s">
        <v>38</v>
      </c>
      <c r="T131" t="s">
        <v>4</v>
      </c>
      <c r="U131" s="2">
        <v>6860</v>
      </c>
      <c r="V131" s="3">
        <v>126</v>
      </c>
    </row>
    <row r="132" spans="18:22" x14ac:dyDescent="0.35">
      <c r="R132" t="s">
        <v>40</v>
      </c>
      <c r="S132" t="s">
        <v>35</v>
      </c>
      <c r="T132" t="s">
        <v>22</v>
      </c>
      <c r="U132" s="2">
        <v>6853</v>
      </c>
      <c r="V132" s="3">
        <v>372</v>
      </c>
    </row>
    <row r="133" spans="18:22" x14ac:dyDescent="0.35">
      <c r="R133" t="s">
        <v>9</v>
      </c>
      <c r="S133" t="s">
        <v>34</v>
      </c>
      <c r="T133" t="s">
        <v>21</v>
      </c>
      <c r="U133" s="2">
        <v>6832</v>
      </c>
      <c r="V133" s="3">
        <v>27</v>
      </c>
    </row>
    <row r="134" spans="18:22" x14ac:dyDescent="0.35">
      <c r="R134" t="s">
        <v>6</v>
      </c>
      <c r="S134" t="s">
        <v>37</v>
      </c>
      <c r="T134" t="s">
        <v>26</v>
      </c>
      <c r="U134" s="2">
        <v>6818</v>
      </c>
      <c r="V134" s="3">
        <v>6</v>
      </c>
    </row>
    <row r="135" spans="18:22" x14ac:dyDescent="0.35">
      <c r="R135" t="s">
        <v>8</v>
      </c>
      <c r="S135" t="s">
        <v>38</v>
      </c>
      <c r="T135" t="s">
        <v>22</v>
      </c>
      <c r="U135" s="2">
        <v>168</v>
      </c>
      <c r="V135" s="3">
        <v>84</v>
      </c>
    </row>
    <row r="136" spans="18:22" x14ac:dyDescent="0.35">
      <c r="R136" t="s">
        <v>7</v>
      </c>
      <c r="S136" t="s">
        <v>35</v>
      </c>
      <c r="T136" t="s">
        <v>30</v>
      </c>
      <c r="U136" s="2">
        <v>6755</v>
      </c>
      <c r="V136" s="3">
        <v>252</v>
      </c>
    </row>
    <row r="137" spans="18:22" x14ac:dyDescent="0.35">
      <c r="R137" t="s">
        <v>5</v>
      </c>
      <c r="S137" t="s">
        <v>36</v>
      </c>
      <c r="T137" t="s">
        <v>17</v>
      </c>
      <c r="U137" s="2">
        <v>3339</v>
      </c>
      <c r="V137" s="3">
        <v>348</v>
      </c>
    </row>
    <row r="138" spans="18:22" x14ac:dyDescent="0.35">
      <c r="R138" t="s">
        <v>40</v>
      </c>
      <c r="S138" t="s">
        <v>34</v>
      </c>
      <c r="T138" t="s">
        <v>26</v>
      </c>
      <c r="U138" s="2">
        <v>6748</v>
      </c>
      <c r="V138" s="3">
        <v>48</v>
      </c>
    </row>
    <row r="139" spans="18:22" x14ac:dyDescent="0.35">
      <c r="R139" t="s">
        <v>5</v>
      </c>
      <c r="S139" t="s">
        <v>37</v>
      </c>
      <c r="T139" t="s">
        <v>22</v>
      </c>
      <c r="U139" s="2">
        <v>518</v>
      </c>
      <c r="V139" s="3">
        <v>75</v>
      </c>
    </row>
    <row r="140" spans="18:22" x14ac:dyDescent="0.35">
      <c r="R140" t="s">
        <v>6</v>
      </c>
      <c r="S140" t="s">
        <v>34</v>
      </c>
      <c r="T140" t="s">
        <v>32</v>
      </c>
      <c r="U140" s="2">
        <v>6734</v>
      </c>
      <c r="V140" s="3">
        <v>123</v>
      </c>
    </row>
    <row r="141" spans="18:22" x14ac:dyDescent="0.35">
      <c r="R141" t="s">
        <v>8</v>
      </c>
      <c r="S141" t="s">
        <v>35</v>
      </c>
      <c r="T141" t="s">
        <v>32</v>
      </c>
      <c r="U141" s="2">
        <v>6706</v>
      </c>
      <c r="V141" s="3">
        <v>459</v>
      </c>
    </row>
    <row r="142" spans="18:22" x14ac:dyDescent="0.35">
      <c r="R142" t="s">
        <v>8</v>
      </c>
      <c r="S142" t="s">
        <v>38</v>
      </c>
      <c r="T142" t="s">
        <v>32</v>
      </c>
      <c r="U142" s="2">
        <v>3752</v>
      </c>
      <c r="V142" s="3">
        <v>213</v>
      </c>
    </row>
    <row r="143" spans="18:22" x14ac:dyDescent="0.35">
      <c r="R143" t="s">
        <v>10</v>
      </c>
      <c r="S143" t="s">
        <v>36</v>
      </c>
      <c r="T143" t="s">
        <v>32</v>
      </c>
      <c r="U143" s="2">
        <v>6657</v>
      </c>
      <c r="V143" s="3">
        <v>303</v>
      </c>
    </row>
    <row r="144" spans="18:22" x14ac:dyDescent="0.35">
      <c r="R144" t="s">
        <v>9</v>
      </c>
      <c r="S144" t="s">
        <v>37</v>
      </c>
      <c r="T144" t="s">
        <v>4</v>
      </c>
      <c r="U144" s="2">
        <v>259</v>
      </c>
      <c r="V144" s="3">
        <v>207</v>
      </c>
    </row>
    <row r="145" spans="18:22" x14ac:dyDescent="0.35">
      <c r="R145" t="s">
        <v>8</v>
      </c>
      <c r="S145" t="s">
        <v>37</v>
      </c>
      <c r="T145" t="s">
        <v>30</v>
      </c>
      <c r="U145" s="2">
        <v>42</v>
      </c>
      <c r="V145" s="3">
        <v>150</v>
      </c>
    </row>
    <row r="146" spans="18:22" x14ac:dyDescent="0.35">
      <c r="R146" t="s">
        <v>41</v>
      </c>
      <c r="S146" t="s">
        <v>36</v>
      </c>
      <c r="T146" t="s">
        <v>26</v>
      </c>
      <c r="U146" s="2">
        <v>98</v>
      </c>
      <c r="V146" s="3">
        <v>204</v>
      </c>
    </row>
    <row r="147" spans="18:22" x14ac:dyDescent="0.35">
      <c r="R147" t="s">
        <v>7</v>
      </c>
      <c r="S147" t="s">
        <v>35</v>
      </c>
      <c r="T147" t="s">
        <v>27</v>
      </c>
      <c r="U147" s="2">
        <v>2478</v>
      </c>
      <c r="V147" s="3">
        <v>21</v>
      </c>
    </row>
    <row r="148" spans="18:22" x14ac:dyDescent="0.35">
      <c r="R148" t="s">
        <v>3</v>
      </c>
      <c r="S148" t="s">
        <v>35</v>
      </c>
      <c r="T148" t="s">
        <v>15</v>
      </c>
      <c r="U148" s="2">
        <v>6657</v>
      </c>
      <c r="V148" s="3">
        <v>276</v>
      </c>
    </row>
    <row r="149" spans="18:22" x14ac:dyDescent="0.35">
      <c r="R149" t="s">
        <v>7</v>
      </c>
      <c r="S149" t="s">
        <v>37</v>
      </c>
      <c r="T149" t="s">
        <v>14</v>
      </c>
      <c r="U149" s="2">
        <v>6608</v>
      </c>
      <c r="V149" s="3">
        <v>225</v>
      </c>
    </row>
    <row r="150" spans="18:22" x14ac:dyDescent="0.35">
      <c r="R150" t="s">
        <v>8</v>
      </c>
      <c r="S150" t="s">
        <v>38</v>
      </c>
      <c r="T150" t="s">
        <v>13</v>
      </c>
      <c r="U150" s="2">
        <v>819</v>
      </c>
      <c r="V150" s="3">
        <v>510</v>
      </c>
    </row>
    <row r="151" spans="18:22" x14ac:dyDescent="0.35">
      <c r="R151" t="s">
        <v>6</v>
      </c>
      <c r="S151" t="s">
        <v>39</v>
      </c>
      <c r="T151" t="s">
        <v>29</v>
      </c>
      <c r="U151" s="2">
        <v>3052</v>
      </c>
      <c r="V151" s="3">
        <v>378</v>
      </c>
    </row>
    <row r="152" spans="18:22" x14ac:dyDescent="0.35">
      <c r="R152" t="s">
        <v>2</v>
      </c>
      <c r="S152" t="s">
        <v>38</v>
      </c>
      <c r="T152" t="s">
        <v>28</v>
      </c>
      <c r="U152" s="2">
        <v>6580</v>
      </c>
      <c r="V152" s="3">
        <v>183</v>
      </c>
    </row>
    <row r="153" spans="18:22" x14ac:dyDescent="0.35">
      <c r="R153" t="s">
        <v>2</v>
      </c>
      <c r="S153" t="s">
        <v>39</v>
      </c>
      <c r="T153" t="s">
        <v>16</v>
      </c>
      <c r="U153" s="2">
        <v>2016</v>
      </c>
      <c r="V153" s="3">
        <v>117</v>
      </c>
    </row>
    <row r="154" spans="18:22" x14ac:dyDescent="0.35">
      <c r="R154" t="s">
        <v>7</v>
      </c>
      <c r="S154" t="s">
        <v>37</v>
      </c>
      <c r="T154" t="s">
        <v>30</v>
      </c>
      <c r="U154" s="2">
        <v>6454</v>
      </c>
      <c r="V154" s="3">
        <v>54</v>
      </c>
    </row>
    <row r="155" spans="18:22" x14ac:dyDescent="0.35">
      <c r="R155" t="s">
        <v>8</v>
      </c>
      <c r="S155" t="s">
        <v>35</v>
      </c>
      <c r="T155" t="s">
        <v>33</v>
      </c>
      <c r="U155" s="2">
        <v>357</v>
      </c>
      <c r="V155" s="3">
        <v>126</v>
      </c>
    </row>
    <row r="156" spans="18:22" x14ac:dyDescent="0.35">
      <c r="R156" t="s">
        <v>9</v>
      </c>
      <c r="S156" t="s">
        <v>39</v>
      </c>
      <c r="T156" t="s">
        <v>25</v>
      </c>
      <c r="U156" s="2">
        <v>3192</v>
      </c>
      <c r="V156" s="3">
        <v>72</v>
      </c>
    </row>
    <row r="157" spans="18:22" x14ac:dyDescent="0.35">
      <c r="R157" t="s">
        <v>8</v>
      </c>
      <c r="S157" t="s">
        <v>38</v>
      </c>
      <c r="T157" t="s">
        <v>21</v>
      </c>
      <c r="U157" s="2">
        <v>6433</v>
      </c>
      <c r="V157" s="3">
        <v>78</v>
      </c>
    </row>
    <row r="158" spans="18:22" x14ac:dyDescent="0.35">
      <c r="R158" t="s">
        <v>40</v>
      </c>
      <c r="S158" t="s">
        <v>39</v>
      </c>
      <c r="T158" t="s">
        <v>29</v>
      </c>
      <c r="U158" s="2">
        <v>0</v>
      </c>
      <c r="V158" s="3">
        <v>135</v>
      </c>
    </row>
    <row r="159" spans="18:22" x14ac:dyDescent="0.35">
      <c r="R159" t="s">
        <v>41</v>
      </c>
      <c r="S159" t="s">
        <v>37</v>
      </c>
      <c r="T159" t="s">
        <v>24</v>
      </c>
      <c r="U159" s="2">
        <v>6398</v>
      </c>
      <c r="V159" s="3">
        <v>102</v>
      </c>
    </row>
    <row r="160" spans="18:22" x14ac:dyDescent="0.35">
      <c r="R160" t="s">
        <v>6</v>
      </c>
      <c r="S160" t="s">
        <v>37</v>
      </c>
      <c r="T160" t="s">
        <v>28</v>
      </c>
      <c r="U160" s="2">
        <v>3556</v>
      </c>
      <c r="V160" s="3">
        <v>459</v>
      </c>
    </row>
    <row r="161" spans="18:22" x14ac:dyDescent="0.35">
      <c r="R161" t="s">
        <v>7</v>
      </c>
      <c r="S161" t="s">
        <v>37</v>
      </c>
      <c r="T161" t="s">
        <v>33</v>
      </c>
      <c r="U161" s="2">
        <v>6391</v>
      </c>
      <c r="V161" s="3">
        <v>48</v>
      </c>
    </row>
    <row r="162" spans="18:22" x14ac:dyDescent="0.35">
      <c r="R162" t="s">
        <v>6</v>
      </c>
      <c r="S162" t="s">
        <v>34</v>
      </c>
      <c r="T162" t="s">
        <v>30</v>
      </c>
      <c r="U162" s="2">
        <v>3402</v>
      </c>
      <c r="V162" s="3">
        <v>366</v>
      </c>
    </row>
    <row r="163" spans="18:22" x14ac:dyDescent="0.35">
      <c r="R163" t="s">
        <v>40</v>
      </c>
      <c r="S163" t="s">
        <v>39</v>
      </c>
      <c r="T163" t="s">
        <v>27</v>
      </c>
      <c r="U163" s="2">
        <v>6370</v>
      </c>
      <c r="V163" s="3">
        <v>30</v>
      </c>
    </row>
    <row r="164" spans="18:22" x14ac:dyDescent="0.35">
      <c r="R164" t="s">
        <v>5</v>
      </c>
      <c r="S164" t="s">
        <v>36</v>
      </c>
      <c r="T164" t="s">
        <v>23</v>
      </c>
      <c r="U164" s="2">
        <v>6314</v>
      </c>
      <c r="V164" s="3">
        <v>15</v>
      </c>
    </row>
    <row r="165" spans="18:22" x14ac:dyDescent="0.35">
      <c r="R165" t="s">
        <v>3</v>
      </c>
      <c r="S165" t="s">
        <v>34</v>
      </c>
      <c r="T165" t="s">
        <v>25</v>
      </c>
      <c r="U165" s="2">
        <v>6300</v>
      </c>
      <c r="V165" s="3">
        <v>42</v>
      </c>
    </row>
    <row r="166" spans="18:22" x14ac:dyDescent="0.35">
      <c r="R166" t="s">
        <v>40</v>
      </c>
      <c r="S166" t="s">
        <v>35</v>
      </c>
      <c r="T166" t="s">
        <v>30</v>
      </c>
      <c r="U166" s="2">
        <v>2275</v>
      </c>
      <c r="V166" s="3">
        <v>447</v>
      </c>
    </row>
    <row r="167" spans="18:22" x14ac:dyDescent="0.35">
      <c r="R167" t="s">
        <v>8</v>
      </c>
      <c r="S167" t="s">
        <v>37</v>
      </c>
      <c r="T167" t="s">
        <v>26</v>
      </c>
      <c r="U167" s="2">
        <v>6279</v>
      </c>
      <c r="V167" s="3">
        <v>45</v>
      </c>
    </row>
    <row r="168" spans="18:22" x14ac:dyDescent="0.35">
      <c r="R168" t="s">
        <v>7</v>
      </c>
      <c r="S168" t="s">
        <v>35</v>
      </c>
      <c r="T168" t="s">
        <v>16</v>
      </c>
      <c r="U168" s="2">
        <v>2135</v>
      </c>
      <c r="V168" s="3">
        <v>27</v>
      </c>
    </row>
    <row r="169" spans="18:22" x14ac:dyDescent="0.35">
      <c r="R169" t="s">
        <v>40</v>
      </c>
      <c r="S169" t="s">
        <v>34</v>
      </c>
      <c r="T169" t="s">
        <v>23</v>
      </c>
      <c r="U169" s="2">
        <v>2779</v>
      </c>
      <c r="V169" s="3">
        <v>75</v>
      </c>
    </row>
    <row r="170" spans="18:22" x14ac:dyDescent="0.35">
      <c r="R170" t="s">
        <v>5</v>
      </c>
      <c r="S170" t="s">
        <v>34</v>
      </c>
      <c r="T170" t="s">
        <v>22</v>
      </c>
      <c r="U170" s="2">
        <v>6279</v>
      </c>
      <c r="V170" s="3">
        <v>237</v>
      </c>
    </row>
    <row r="171" spans="18:22" x14ac:dyDescent="0.35">
      <c r="R171" t="s">
        <v>7</v>
      </c>
      <c r="S171" t="s">
        <v>36</v>
      </c>
      <c r="T171" t="s">
        <v>18</v>
      </c>
      <c r="U171" s="2">
        <v>2646</v>
      </c>
      <c r="V171" s="3">
        <v>177</v>
      </c>
    </row>
    <row r="172" spans="18:22" x14ac:dyDescent="0.35">
      <c r="R172" t="s">
        <v>40</v>
      </c>
      <c r="S172" t="s">
        <v>34</v>
      </c>
      <c r="T172" t="s">
        <v>33</v>
      </c>
      <c r="U172" s="2">
        <v>3794</v>
      </c>
      <c r="V172" s="3">
        <v>159</v>
      </c>
    </row>
    <row r="173" spans="18:22" x14ac:dyDescent="0.35">
      <c r="R173" t="s">
        <v>3</v>
      </c>
      <c r="S173" t="s">
        <v>35</v>
      </c>
      <c r="T173" t="s">
        <v>33</v>
      </c>
      <c r="U173" s="2">
        <v>819</v>
      </c>
      <c r="V173" s="3">
        <v>306</v>
      </c>
    </row>
    <row r="174" spans="18:22" x14ac:dyDescent="0.35">
      <c r="R174" t="s">
        <v>3</v>
      </c>
      <c r="S174" t="s">
        <v>34</v>
      </c>
      <c r="T174" t="s">
        <v>20</v>
      </c>
      <c r="U174" s="2">
        <v>2583</v>
      </c>
      <c r="V174" s="3">
        <v>18</v>
      </c>
    </row>
    <row r="175" spans="18:22" x14ac:dyDescent="0.35">
      <c r="R175" t="s">
        <v>5</v>
      </c>
      <c r="S175" t="s">
        <v>36</v>
      </c>
      <c r="T175" t="s">
        <v>13</v>
      </c>
      <c r="U175" s="2">
        <v>6146</v>
      </c>
      <c r="V175" s="3">
        <v>63</v>
      </c>
    </row>
    <row r="176" spans="18:22" x14ac:dyDescent="0.35">
      <c r="R176" t="s">
        <v>5</v>
      </c>
      <c r="S176" t="s">
        <v>34</v>
      </c>
      <c r="T176" t="s">
        <v>33</v>
      </c>
      <c r="U176" s="2">
        <v>1652</v>
      </c>
      <c r="V176" s="3">
        <v>93</v>
      </c>
    </row>
    <row r="177" spans="18:22" x14ac:dyDescent="0.35">
      <c r="R177" t="s">
        <v>40</v>
      </c>
      <c r="S177" t="s">
        <v>37</v>
      </c>
      <c r="T177" t="s">
        <v>27</v>
      </c>
      <c r="U177" s="2">
        <v>6132</v>
      </c>
      <c r="V177" s="3">
        <v>93</v>
      </c>
    </row>
    <row r="178" spans="18:22" x14ac:dyDescent="0.35">
      <c r="R178" t="s">
        <v>8</v>
      </c>
      <c r="S178" t="s">
        <v>34</v>
      </c>
      <c r="T178" t="s">
        <v>16</v>
      </c>
      <c r="U178" s="2">
        <v>2009</v>
      </c>
      <c r="V178" s="3">
        <v>219</v>
      </c>
    </row>
    <row r="179" spans="18:22" x14ac:dyDescent="0.35">
      <c r="R179" t="s">
        <v>2</v>
      </c>
      <c r="S179" t="s">
        <v>39</v>
      </c>
      <c r="T179" t="s">
        <v>22</v>
      </c>
      <c r="U179" s="2">
        <v>1568</v>
      </c>
      <c r="V179" s="3">
        <v>141</v>
      </c>
    </row>
    <row r="180" spans="18:22" x14ac:dyDescent="0.35">
      <c r="R180" t="s">
        <v>41</v>
      </c>
      <c r="S180" t="s">
        <v>37</v>
      </c>
      <c r="T180" t="s">
        <v>20</v>
      </c>
      <c r="U180" s="2">
        <v>3388</v>
      </c>
      <c r="V180" s="3">
        <v>123</v>
      </c>
    </row>
    <row r="181" spans="18:22" x14ac:dyDescent="0.35">
      <c r="R181" t="s">
        <v>40</v>
      </c>
      <c r="S181" t="s">
        <v>38</v>
      </c>
      <c r="T181" t="s">
        <v>24</v>
      </c>
      <c r="U181" s="2">
        <v>623</v>
      </c>
      <c r="V181" s="3">
        <v>51</v>
      </c>
    </row>
    <row r="182" spans="18:22" x14ac:dyDescent="0.35">
      <c r="R182" t="s">
        <v>40</v>
      </c>
      <c r="S182" t="s">
        <v>38</v>
      </c>
      <c r="T182" t="s">
        <v>4</v>
      </c>
      <c r="U182" s="2">
        <v>6125</v>
      </c>
      <c r="V182" s="3">
        <v>102</v>
      </c>
    </row>
    <row r="183" spans="18:22" x14ac:dyDescent="0.35">
      <c r="R183" t="s">
        <v>8</v>
      </c>
      <c r="S183" t="s">
        <v>39</v>
      </c>
      <c r="T183" t="s">
        <v>26</v>
      </c>
      <c r="U183" s="2">
        <v>1561</v>
      </c>
      <c r="V183" s="3">
        <v>27</v>
      </c>
    </row>
    <row r="184" spans="18:22" x14ac:dyDescent="0.35">
      <c r="R184" t="s">
        <v>6</v>
      </c>
      <c r="S184" t="s">
        <v>36</v>
      </c>
      <c r="T184" t="s">
        <v>32</v>
      </c>
      <c r="U184" s="2">
        <v>6118</v>
      </c>
      <c r="V184" s="3">
        <v>9</v>
      </c>
    </row>
    <row r="185" spans="18:22" x14ac:dyDescent="0.35">
      <c r="R185" t="s">
        <v>6</v>
      </c>
      <c r="S185" t="s">
        <v>38</v>
      </c>
      <c r="T185" t="s">
        <v>13</v>
      </c>
      <c r="U185" s="2">
        <v>2317</v>
      </c>
      <c r="V185" s="3">
        <v>123</v>
      </c>
    </row>
    <row r="186" spans="18:22" x14ac:dyDescent="0.35">
      <c r="R186" t="s">
        <v>10</v>
      </c>
      <c r="S186" t="s">
        <v>37</v>
      </c>
      <c r="T186" t="s">
        <v>28</v>
      </c>
      <c r="U186" s="2">
        <v>3059</v>
      </c>
      <c r="V186" s="3">
        <v>27</v>
      </c>
    </row>
    <row r="187" spans="18:22" x14ac:dyDescent="0.35">
      <c r="R187" t="s">
        <v>41</v>
      </c>
      <c r="S187" t="s">
        <v>37</v>
      </c>
      <c r="T187" t="s">
        <v>26</v>
      </c>
      <c r="U187" s="2">
        <v>2324</v>
      </c>
      <c r="V187" s="3">
        <v>177</v>
      </c>
    </row>
    <row r="188" spans="18:22" x14ac:dyDescent="0.35">
      <c r="R188" t="s">
        <v>41</v>
      </c>
      <c r="S188" t="s">
        <v>36</v>
      </c>
      <c r="T188" t="s">
        <v>30</v>
      </c>
      <c r="U188" s="2">
        <v>6118</v>
      </c>
      <c r="V188" s="3">
        <v>174</v>
      </c>
    </row>
    <row r="189" spans="18:22" x14ac:dyDescent="0.35">
      <c r="R189" t="s">
        <v>5</v>
      </c>
      <c r="S189" t="s">
        <v>36</v>
      </c>
      <c r="T189" t="s">
        <v>18</v>
      </c>
      <c r="U189" s="2">
        <v>6111</v>
      </c>
      <c r="V189" s="3">
        <v>3</v>
      </c>
    </row>
    <row r="190" spans="18:22" x14ac:dyDescent="0.35">
      <c r="R190" t="s">
        <v>6</v>
      </c>
      <c r="S190" t="s">
        <v>39</v>
      </c>
      <c r="T190" t="s">
        <v>17</v>
      </c>
      <c r="U190" s="2">
        <v>6048</v>
      </c>
      <c r="V190" s="3">
        <v>27</v>
      </c>
    </row>
    <row r="191" spans="18:22" x14ac:dyDescent="0.35">
      <c r="R191" t="s">
        <v>2</v>
      </c>
      <c r="S191" t="s">
        <v>39</v>
      </c>
      <c r="T191" t="s">
        <v>28</v>
      </c>
      <c r="U191" s="2">
        <v>6027</v>
      </c>
      <c r="V191" s="3">
        <v>144</v>
      </c>
    </row>
    <row r="192" spans="18:22" x14ac:dyDescent="0.35">
      <c r="R192" t="s">
        <v>40</v>
      </c>
      <c r="S192" t="s">
        <v>38</v>
      </c>
      <c r="T192" t="s">
        <v>29</v>
      </c>
      <c r="U192" s="2">
        <v>2541</v>
      </c>
      <c r="V192" s="3">
        <v>45</v>
      </c>
    </row>
    <row r="193" spans="18:22" x14ac:dyDescent="0.35">
      <c r="R193" t="s">
        <v>6</v>
      </c>
      <c r="S193" t="s">
        <v>35</v>
      </c>
      <c r="T193" t="s">
        <v>27</v>
      </c>
      <c r="U193" s="2">
        <v>3864</v>
      </c>
      <c r="V193" s="3">
        <v>177</v>
      </c>
    </row>
    <row r="194" spans="18:22" x14ac:dyDescent="0.35">
      <c r="R194" t="s">
        <v>41</v>
      </c>
      <c r="S194" t="s">
        <v>38</v>
      </c>
      <c r="T194" t="s">
        <v>22</v>
      </c>
      <c r="U194" s="2">
        <v>5915</v>
      </c>
      <c r="V194" s="3">
        <v>3</v>
      </c>
    </row>
    <row r="195" spans="18:22" x14ac:dyDescent="0.35">
      <c r="R195" t="s">
        <v>9</v>
      </c>
      <c r="S195" t="s">
        <v>39</v>
      </c>
      <c r="T195" t="s">
        <v>18</v>
      </c>
      <c r="U195" s="2">
        <v>2639</v>
      </c>
      <c r="V195" s="3">
        <v>204</v>
      </c>
    </row>
    <row r="196" spans="18:22" x14ac:dyDescent="0.35">
      <c r="R196" t="s">
        <v>8</v>
      </c>
      <c r="S196" t="s">
        <v>37</v>
      </c>
      <c r="T196" t="s">
        <v>22</v>
      </c>
      <c r="U196" s="2">
        <v>1890</v>
      </c>
      <c r="V196" s="3">
        <v>195</v>
      </c>
    </row>
    <row r="197" spans="18:22" x14ac:dyDescent="0.35">
      <c r="R197" t="s">
        <v>7</v>
      </c>
      <c r="S197" t="s">
        <v>34</v>
      </c>
      <c r="T197" t="s">
        <v>14</v>
      </c>
      <c r="U197" s="2">
        <v>1932</v>
      </c>
      <c r="V197" s="3">
        <v>369</v>
      </c>
    </row>
    <row r="198" spans="18:22" x14ac:dyDescent="0.35">
      <c r="R198" t="s">
        <v>40</v>
      </c>
      <c r="S198" t="s">
        <v>39</v>
      </c>
      <c r="T198" t="s">
        <v>22</v>
      </c>
      <c r="U198" s="2">
        <v>5817</v>
      </c>
      <c r="V198" s="3">
        <v>12</v>
      </c>
    </row>
    <row r="199" spans="18:22" x14ac:dyDescent="0.35">
      <c r="R199" t="s">
        <v>6</v>
      </c>
      <c r="S199" t="s">
        <v>37</v>
      </c>
      <c r="T199" t="s">
        <v>30</v>
      </c>
      <c r="U199" s="2">
        <v>560</v>
      </c>
      <c r="V199" s="3">
        <v>81</v>
      </c>
    </row>
    <row r="200" spans="18:22" x14ac:dyDescent="0.35">
      <c r="R200" t="s">
        <v>9</v>
      </c>
      <c r="S200" t="s">
        <v>37</v>
      </c>
      <c r="T200" t="s">
        <v>26</v>
      </c>
      <c r="U200" s="2">
        <v>2856</v>
      </c>
      <c r="V200" s="3">
        <v>246</v>
      </c>
    </row>
    <row r="201" spans="18:22" x14ac:dyDescent="0.35">
      <c r="R201" t="s">
        <v>9</v>
      </c>
      <c r="S201" t="s">
        <v>34</v>
      </c>
      <c r="T201" t="s">
        <v>17</v>
      </c>
      <c r="U201" s="2">
        <v>707</v>
      </c>
      <c r="V201" s="3">
        <v>174</v>
      </c>
    </row>
    <row r="202" spans="18:22" x14ac:dyDescent="0.35">
      <c r="R202" t="s">
        <v>8</v>
      </c>
      <c r="S202" t="s">
        <v>35</v>
      </c>
      <c r="T202" t="s">
        <v>30</v>
      </c>
      <c r="U202" s="2">
        <v>3598</v>
      </c>
      <c r="V202" s="3">
        <v>81</v>
      </c>
    </row>
    <row r="203" spans="18:22" x14ac:dyDescent="0.35">
      <c r="R203" t="s">
        <v>40</v>
      </c>
      <c r="S203" t="s">
        <v>39</v>
      </c>
      <c r="T203" t="s">
        <v>15</v>
      </c>
      <c r="U203" s="2">
        <v>5775</v>
      </c>
      <c r="V203" s="3">
        <v>42</v>
      </c>
    </row>
    <row r="204" spans="18:22" x14ac:dyDescent="0.35">
      <c r="R204" t="s">
        <v>7</v>
      </c>
      <c r="S204" t="s">
        <v>38</v>
      </c>
      <c r="T204" t="s">
        <v>28</v>
      </c>
      <c r="U204" s="2">
        <v>5677</v>
      </c>
      <c r="V204" s="3">
        <v>258</v>
      </c>
    </row>
    <row r="205" spans="18:22" x14ac:dyDescent="0.35">
      <c r="R205" t="s">
        <v>40</v>
      </c>
      <c r="S205" t="s">
        <v>38</v>
      </c>
      <c r="T205" t="s">
        <v>13</v>
      </c>
      <c r="U205" s="2">
        <v>5670</v>
      </c>
      <c r="V205" s="3">
        <v>297</v>
      </c>
    </row>
    <row r="206" spans="18:22" x14ac:dyDescent="0.35">
      <c r="R206" t="s">
        <v>41</v>
      </c>
      <c r="S206" t="s">
        <v>34</v>
      </c>
      <c r="T206" t="s">
        <v>16</v>
      </c>
      <c r="U206" s="2">
        <v>1274</v>
      </c>
      <c r="V206" s="3">
        <v>225</v>
      </c>
    </row>
    <row r="207" spans="18:22" x14ac:dyDescent="0.35">
      <c r="R207" t="s">
        <v>5</v>
      </c>
      <c r="S207" t="s">
        <v>36</v>
      </c>
      <c r="T207" t="s">
        <v>30</v>
      </c>
      <c r="U207" s="2">
        <v>1526</v>
      </c>
      <c r="V207" s="3">
        <v>105</v>
      </c>
    </row>
    <row r="208" spans="18:22" x14ac:dyDescent="0.35">
      <c r="R208" t="s">
        <v>40</v>
      </c>
      <c r="S208" t="s">
        <v>39</v>
      </c>
      <c r="T208" t="s">
        <v>28</v>
      </c>
      <c r="U208" s="2">
        <v>3101</v>
      </c>
      <c r="V208" s="3">
        <v>225</v>
      </c>
    </row>
    <row r="209" spans="18:22" x14ac:dyDescent="0.35">
      <c r="R209" t="s">
        <v>2</v>
      </c>
      <c r="S209" t="s">
        <v>37</v>
      </c>
      <c r="T209" t="s">
        <v>14</v>
      </c>
      <c r="U209" s="2">
        <v>1057</v>
      </c>
      <c r="V209" s="3">
        <v>54</v>
      </c>
    </row>
    <row r="210" spans="18:22" x14ac:dyDescent="0.35">
      <c r="R210" t="s">
        <v>10</v>
      </c>
      <c r="S210" t="s">
        <v>38</v>
      </c>
      <c r="T210" t="s">
        <v>14</v>
      </c>
      <c r="U210" s="2">
        <v>5586</v>
      </c>
      <c r="V210" s="3">
        <v>525</v>
      </c>
    </row>
    <row r="211" spans="18:22" x14ac:dyDescent="0.35">
      <c r="R211" t="s">
        <v>5</v>
      </c>
      <c r="S211" t="s">
        <v>39</v>
      </c>
      <c r="T211" t="s">
        <v>24</v>
      </c>
      <c r="U211" s="2">
        <v>4018</v>
      </c>
      <c r="V211" s="3">
        <v>171</v>
      </c>
    </row>
    <row r="212" spans="18:22" x14ac:dyDescent="0.35">
      <c r="R212" t="s">
        <v>9</v>
      </c>
      <c r="S212" t="s">
        <v>34</v>
      </c>
      <c r="T212" t="s">
        <v>16</v>
      </c>
      <c r="U212" s="2">
        <v>938</v>
      </c>
      <c r="V212" s="3">
        <v>189</v>
      </c>
    </row>
    <row r="213" spans="18:22" x14ac:dyDescent="0.35">
      <c r="R213" t="s">
        <v>7</v>
      </c>
      <c r="S213" t="s">
        <v>38</v>
      </c>
      <c r="T213" t="s">
        <v>18</v>
      </c>
      <c r="U213" s="2">
        <v>1778</v>
      </c>
      <c r="V213" s="3">
        <v>270</v>
      </c>
    </row>
    <row r="214" spans="18:22" x14ac:dyDescent="0.35">
      <c r="R214" t="s">
        <v>6</v>
      </c>
      <c r="S214" t="s">
        <v>39</v>
      </c>
      <c r="T214" t="s">
        <v>30</v>
      </c>
      <c r="U214" s="2">
        <v>1638</v>
      </c>
      <c r="V214" s="3">
        <v>63</v>
      </c>
    </row>
    <row r="215" spans="18:22" x14ac:dyDescent="0.35">
      <c r="R215" t="s">
        <v>41</v>
      </c>
      <c r="S215" t="s">
        <v>38</v>
      </c>
      <c r="T215" t="s">
        <v>25</v>
      </c>
      <c r="U215" s="2">
        <v>154</v>
      </c>
      <c r="V215" s="3">
        <v>21</v>
      </c>
    </row>
    <row r="216" spans="18:22" x14ac:dyDescent="0.35">
      <c r="R216" t="s">
        <v>7</v>
      </c>
      <c r="S216" t="s">
        <v>36</v>
      </c>
      <c r="T216" t="s">
        <v>29</v>
      </c>
      <c r="U216" s="2">
        <v>5551</v>
      </c>
      <c r="V216" s="3">
        <v>252</v>
      </c>
    </row>
    <row r="217" spans="18:22" x14ac:dyDescent="0.35">
      <c r="R217" t="s">
        <v>5</v>
      </c>
      <c r="S217" t="s">
        <v>38</v>
      </c>
      <c r="T217" t="s">
        <v>19</v>
      </c>
      <c r="U217" s="2">
        <v>5474</v>
      </c>
      <c r="V217" s="3">
        <v>168</v>
      </c>
    </row>
    <row r="218" spans="18:22" x14ac:dyDescent="0.35">
      <c r="R218" t="s">
        <v>40</v>
      </c>
      <c r="S218" t="s">
        <v>36</v>
      </c>
      <c r="T218" t="s">
        <v>25</v>
      </c>
      <c r="U218" s="2">
        <v>5439</v>
      </c>
      <c r="V218" s="3">
        <v>30</v>
      </c>
    </row>
    <row r="219" spans="18:22" x14ac:dyDescent="0.35">
      <c r="R219" t="s">
        <v>9</v>
      </c>
      <c r="S219" t="s">
        <v>39</v>
      </c>
      <c r="T219" t="s">
        <v>24</v>
      </c>
      <c r="U219" s="2">
        <v>3920</v>
      </c>
      <c r="V219" s="3">
        <v>306</v>
      </c>
    </row>
    <row r="220" spans="18:22" x14ac:dyDescent="0.35">
      <c r="R220" t="s">
        <v>10</v>
      </c>
      <c r="S220" t="s">
        <v>34</v>
      </c>
      <c r="T220" t="s">
        <v>19</v>
      </c>
      <c r="U220" s="2">
        <v>5355</v>
      </c>
      <c r="V220" s="3">
        <v>204</v>
      </c>
    </row>
    <row r="221" spans="18:22" x14ac:dyDescent="0.35">
      <c r="R221" t="s">
        <v>2</v>
      </c>
      <c r="S221" t="s">
        <v>38</v>
      </c>
      <c r="T221" t="s">
        <v>4</v>
      </c>
      <c r="U221" s="2">
        <v>3549</v>
      </c>
      <c r="V221" s="3">
        <v>3</v>
      </c>
    </row>
    <row r="222" spans="18:22" x14ac:dyDescent="0.35">
      <c r="R222" t="s">
        <v>7</v>
      </c>
      <c r="S222" t="s">
        <v>39</v>
      </c>
      <c r="T222" t="s">
        <v>27</v>
      </c>
      <c r="U222" s="2">
        <v>966</v>
      </c>
      <c r="V222" s="3">
        <v>198</v>
      </c>
    </row>
    <row r="223" spans="18:22" x14ac:dyDescent="0.35">
      <c r="R223" t="s">
        <v>5</v>
      </c>
      <c r="S223" t="s">
        <v>39</v>
      </c>
      <c r="T223" t="s">
        <v>18</v>
      </c>
      <c r="U223" s="2">
        <v>385</v>
      </c>
      <c r="V223" s="3">
        <v>249</v>
      </c>
    </row>
    <row r="224" spans="18:22" x14ac:dyDescent="0.35">
      <c r="R224" t="s">
        <v>6</v>
      </c>
      <c r="S224" t="s">
        <v>34</v>
      </c>
      <c r="T224" t="s">
        <v>16</v>
      </c>
      <c r="U224" s="2">
        <v>2219</v>
      </c>
      <c r="V224" s="3">
        <v>75</v>
      </c>
    </row>
    <row r="225" spans="18:22" x14ac:dyDescent="0.35">
      <c r="R225" t="s">
        <v>9</v>
      </c>
      <c r="S225" t="s">
        <v>36</v>
      </c>
      <c r="T225" t="s">
        <v>32</v>
      </c>
      <c r="U225" s="2">
        <v>2954</v>
      </c>
      <c r="V225" s="3">
        <v>189</v>
      </c>
    </row>
    <row r="226" spans="18:22" x14ac:dyDescent="0.35">
      <c r="R226" t="s">
        <v>7</v>
      </c>
      <c r="S226" t="s">
        <v>36</v>
      </c>
      <c r="T226" t="s">
        <v>32</v>
      </c>
      <c r="U226" s="2">
        <v>280</v>
      </c>
      <c r="V226" s="3">
        <v>87</v>
      </c>
    </row>
    <row r="227" spans="18:22" x14ac:dyDescent="0.35">
      <c r="R227" t="s">
        <v>7</v>
      </c>
      <c r="S227" t="s">
        <v>37</v>
      </c>
      <c r="T227" t="s">
        <v>26</v>
      </c>
      <c r="U227" s="2">
        <v>5306</v>
      </c>
      <c r="V227" s="3">
        <v>0</v>
      </c>
    </row>
    <row r="228" spans="18:22" x14ac:dyDescent="0.35">
      <c r="R228" t="s">
        <v>5</v>
      </c>
      <c r="S228" t="s">
        <v>39</v>
      </c>
      <c r="T228" t="s">
        <v>26</v>
      </c>
      <c r="U228" s="2">
        <v>5236</v>
      </c>
      <c r="V228" s="3">
        <v>51</v>
      </c>
    </row>
    <row r="229" spans="18:22" x14ac:dyDescent="0.35">
      <c r="R229" t="s">
        <v>7</v>
      </c>
      <c r="S229" t="s">
        <v>35</v>
      </c>
      <c r="T229" t="s">
        <v>28</v>
      </c>
      <c r="U229" s="2">
        <v>5194</v>
      </c>
      <c r="V229" s="3">
        <v>288</v>
      </c>
    </row>
    <row r="230" spans="18:22" x14ac:dyDescent="0.35">
      <c r="R230" t="s">
        <v>3</v>
      </c>
      <c r="S230" t="s">
        <v>35</v>
      </c>
      <c r="T230" t="s">
        <v>23</v>
      </c>
      <c r="U230" s="2">
        <v>2023</v>
      </c>
      <c r="V230" s="3">
        <v>78</v>
      </c>
    </row>
    <row r="231" spans="18:22" x14ac:dyDescent="0.35">
      <c r="R231" t="s">
        <v>5</v>
      </c>
      <c r="S231" t="s">
        <v>38</v>
      </c>
      <c r="T231" t="s">
        <v>32</v>
      </c>
      <c r="U231" s="2">
        <v>5075</v>
      </c>
      <c r="V231" s="3">
        <v>21</v>
      </c>
    </row>
    <row r="232" spans="18:22" x14ac:dyDescent="0.35">
      <c r="R232" t="s">
        <v>9</v>
      </c>
      <c r="S232" t="s">
        <v>37</v>
      </c>
      <c r="T232" t="s">
        <v>28</v>
      </c>
      <c r="U232" s="2">
        <v>2919</v>
      </c>
      <c r="V232" s="3">
        <v>45</v>
      </c>
    </row>
    <row r="233" spans="18:22" x14ac:dyDescent="0.35">
      <c r="R233" t="s">
        <v>40</v>
      </c>
      <c r="S233" t="s">
        <v>34</v>
      </c>
      <c r="T233" t="s">
        <v>17</v>
      </c>
      <c r="U233" s="2">
        <v>5019</v>
      </c>
      <c r="V233" s="3">
        <v>156</v>
      </c>
    </row>
    <row r="234" spans="18:22" x14ac:dyDescent="0.35">
      <c r="R234" t="s">
        <v>10</v>
      </c>
      <c r="S234" t="s">
        <v>35</v>
      </c>
      <c r="T234" t="s">
        <v>15</v>
      </c>
      <c r="U234" s="2">
        <v>2562</v>
      </c>
      <c r="V234" s="3">
        <v>6</v>
      </c>
    </row>
    <row r="235" spans="18:22" x14ac:dyDescent="0.35">
      <c r="R235" t="s">
        <v>8</v>
      </c>
      <c r="S235" t="s">
        <v>36</v>
      </c>
      <c r="T235" t="s">
        <v>23</v>
      </c>
      <c r="U235" s="2">
        <v>5019</v>
      </c>
      <c r="V235" s="3">
        <v>150</v>
      </c>
    </row>
    <row r="236" spans="18:22" x14ac:dyDescent="0.35">
      <c r="R236" t="s">
        <v>8</v>
      </c>
      <c r="S236" t="s">
        <v>35</v>
      </c>
      <c r="T236" t="s">
        <v>22</v>
      </c>
      <c r="U236" s="2">
        <v>5012</v>
      </c>
      <c r="V236" s="3">
        <v>210</v>
      </c>
    </row>
    <row r="237" spans="18:22" x14ac:dyDescent="0.35">
      <c r="R237" t="s">
        <v>8</v>
      </c>
      <c r="S237" t="s">
        <v>34</v>
      </c>
      <c r="T237" t="s">
        <v>31</v>
      </c>
      <c r="U237" s="2">
        <v>3507</v>
      </c>
      <c r="V237" s="3">
        <v>288</v>
      </c>
    </row>
    <row r="238" spans="18:22" x14ac:dyDescent="0.35">
      <c r="R238" t="s">
        <v>5</v>
      </c>
      <c r="S238" t="s">
        <v>37</v>
      </c>
      <c r="T238" t="s">
        <v>14</v>
      </c>
      <c r="U238" s="2">
        <v>4991</v>
      </c>
      <c r="V238" s="3">
        <v>12</v>
      </c>
    </row>
    <row r="239" spans="18:22" x14ac:dyDescent="0.35">
      <c r="R239" t="s">
        <v>40</v>
      </c>
      <c r="S239" t="s">
        <v>38</v>
      </c>
      <c r="T239" t="s">
        <v>26</v>
      </c>
      <c r="U239" s="2">
        <v>609</v>
      </c>
      <c r="V239" s="3">
        <v>87</v>
      </c>
    </row>
    <row r="240" spans="18:22" x14ac:dyDescent="0.35">
      <c r="R240" t="s">
        <v>10</v>
      </c>
      <c r="S240" t="s">
        <v>34</v>
      </c>
      <c r="T240" t="s">
        <v>26</v>
      </c>
      <c r="U240" s="2">
        <v>4991</v>
      </c>
      <c r="V240" s="3">
        <v>9</v>
      </c>
    </row>
    <row r="241" spans="18:22" x14ac:dyDescent="0.35">
      <c r="R241" t="s">
        <v>6</v>
      </c>
      <c r="S241" t="s">
        <v>36</v>
      </c>
      <c r="T241" t="s">
        <v>17</v>
      </c>
      <c r="U241" s="2">
        <v>4970</v>
      </c>
      <c r="V241" s="3">
        <v>156</v>
      </c>
    </row>
    <row r="242" spans="18:22" x14ac:dyDescent="0.35">
      <c r="R242" t="s">
        <v>40</v>
      </c>
      <c r="S242" t="s">
        <v>36</v>
      </c>
      <c r="T242" t="s">
        <v>27</v>
      </c>
      <c r="U242" s="2">
        <v>3164</v>
      </c>
      <c r="V242" s="3">
        <v>306</v>
      </c>
    </row>
    <row r="243" spans="18:22" x14ac:dyDescent="0.35">
      <c r="R243" t="s">
        <v>6</v>
      </c>
      <c r="S243" t="s">
        <v>35</v>
      </c>
      <c r="T243" t="s">
        <v>4</v>
      </c>
      <c r="U243" s="2">
        <v>1302</v>
      </c>
      <c r="V243" s="3">
        <v>402</v>
      </c>
    </row>
    <row r="244" spans="18:22" x14ac:dyDescent="0.35">
      <c r="R244" t="s">
        <v>3</v>
      </c>
      <c r="S244" t="s">
        <v>39</v>
      </c>
      <c r="T244" t="s">
        <v>26</v>
      </c>
      <c r="U244" s="2">
        <v>4956</v>
      </c>
      <c r="V244" s="3">
        <v>171</v>
      </c>
    </row>
    <row r="245" spans="18:22" x14ac:dyDescent="0.35">
      <c r="R245" t="s">
        <v>6</v>
      </c>
      <c r="S245" t="s">
        <v>37</v>
      </c>
      <c r="T245" t="s">
        <v>23</v>
      </c>
      <c r="U245" s="2">
        <v>4949</v>
      </c>
      <c r="V245" s="3">
        <v>189</v>
      </c>
    </row>
    <row r="246" spans="18:22" x14ac:dyDescent="0.35">
      <c r="R246" t="s">
        <v>10</v>
      </c>
      <c r="S246" t="s">
        <v>35</v>
      </c>
      <c r="T246" t="s">
        <v>14</v>
      </c>
      <c r="U246" s="2">
        <v>3472</v>
      </c>
      <c r="V246" s="3">
        <v>96</v>
      </c>
    </row>
    <row r="247" spans="18:22" x14ac:dyDescent="0.35">
      <c r="R247" t="s">
        <v>41</v>
      </c>
      <c r="S247" t="s">
        <v>34</v>
      </c>
      <c r="T247" t="s">
        <v>23</v>
      </c>
      <c r="U247" s="2">
        <v>4935</v>
      </c>
      <c r="V247" s="3">
        <v>126</v>
      </c>
    </row>
    <row r="248" spans="18:22" x14ac:dyDescent="0.35">
      <c r="R248" t="s">
        <v>9</v>
      </c>
      <c r="S248" t="s">
        <v>38</v>
      </c>
      <c r="T248" t="s">
        <v>26</v>
      </c>
      <c r="U248" s="2">
        <v>2436</v>
      </c>
      <c r="V248" s="3">
        <v>99</v>
      </c>
    </row>
    <row r="249" spans="18:22" x14ac:dyDescent="0.35">
      <c r="R249" t="s">
        <v>10</v>
      </c>
      <c r="S249" t="s">
        <v>39</v>
      </c>
      <c r="T249" t="s">
        <v>21</v>
      </c>
      <c r="U249" s="2">
        <v>4858</v>
      </c>
      <c r="V249" s="3">
        <v>279</v>
      </c>
    </row>
    <row r="250" spans="18:22" x14ac:dyDescent="0.35">
      <c r="R250" t="s">
        <v>10</v>
      </c>
      <c r="S250" t="s">
        <v>37</v>
      </c>
      <c r="T250" t="s">
        <v>21</v>
      </c>
      <c r="U250" s="2">
        <v>245</v>
      </c>
      <c r="V250" s="3">
        <v>288</v>
      </c>
    </row>
    <row r="251" spans="18:22" x14ac:dyDescent="0.35">
      <c r="R251" t="s">
        <v>8</v>
      </c>
      <c r="S251" t="s">
        <v>35</v>
      </c>
      <c r="T251" t="s">
        <v>20</v>
      </c>
      <c r="U251" s="2">
        <v>2702</v>
      </c>
      <c r="V251" s="3">
        <v>363</v>
      </c>
    </row>
    <row r="252" spans="18:22" x14ac:dyDescent="0.35">
      <c r="R252" t="s">
        <v>10</v>
      </c>
      <c r="S252" t="s">
        <v>34</v>
      </c>
      <c r="T252" t="s">
        <v>17</v>
      </c>
      <c r="U252" s="2">
        <v>700</v>
      </c>
      <c r="V252" s="3">
        <v>87</v>
      </c>
    </row>
    <row r="253" spans="18:22" x14ac:dyDescent="0.35">
      <c r="R253" t="s">
        <v>6</v>
      </c>
      <c r="S253" t="s">
        <v>34</v>
      </c>
      <c r="T253" t="s">
        <v>17</v>
      </c>
      <c r="U253" s="2">
        <v>3759</v>
      </c>
      <c r="V253" s="3">
        <v>150</v>
      </c>
    </row>
    <row r="254" spans="18:22" x14ac:dyDescent="0.35">
      <c r="R254" t="s">
        <v>2</v>
      </c>
      <c r="S254" t="s">
        <v>35</v>
      </c>
      <c r="T254" t="s">
        <v>17</v>
      </c>
      <c r="U254" s="2">
        <v>1589</v>
      </c>
      <c r="V254" s="3">
        <v>303</v>
      </c>
    </row>
    <row r="255" spans="18:22" x14ac:dyDescent="0.35">
      <c r="R255" t="s">
        <v>2</v>
      </c>
      <c r="S255" t="s">
        <v>39</v>
      </c>
      <c r="T255" t="s">
        <v>15</v>
      </c>
      <c r="U255" s="2">
        <v>4802</v>
      </c>
      <c r="V255" s="3">
        <v>36</v>
      </c>
    </row>
    <row r="256" spans="18:22" x14ac:dyDescent="0.35">
      <c r="R256" t="s">
        <v>10</v>
      </c>
      <c r="S256" t="s">
        <v>36</v>
      </c>
      <c r="T256" t="s">
        <v>13</v>
      </c>
      <c r="U256" s="2">
        <v>945</v>
      </c>
      <c r="V256" s="3">
        <v>75</v>
      </c>
    </row>
    <row r="257" spans="18:22" x14ac:dyDescent="0.35">
      <c r="R257" t="s">
        <v>40</v>
      </c>
      <c r="S257" t="s">
        <v>38</v>
      </c>
      <c r="T257" t="s">
        <v>31</v>
      </c>
      <c r="U257" s="2">
        <v>1988</v>
      </c>
      <c r="V257" s="3">
        <v>39</v>
      </c>
    </row>
    <row r="258" spans="18:22" x14ac:dyDescent="0.35">
      <c r="R258" t="s">
        <v>6</v>
      </c>
      <c r="S258" t="s">
        <v>35</v>
      </c>
      <c r="T258" t="s">
        <v>30</v>
      </c>
      <c r="U258" s="2">
        <v>4781</v>
      </c>
      <c r="V258" s="3">
        <v>123</v>
      </c>
    </row>
    <row r="259" spans="18:22" x14ac:dyDescent="0.35">
      <c r="R259" t="s">
        <v>40</v>
      </c>
      <c r="S259" t="s">
        <v>36</v>
      </c>
      <c r="T259" t="s">
        <v>4</v>
      </c>
      <c r="U259" s="2">
        <v>217</v>
      </c>
      <c r="V259" s="3">
        <v>36</v>
      </c>
    </row>
    <row r="260" spans="18:22" x14ac:dyDescent="0.35">
      <c r="R260" t="s">
        <v>41</v>
      </c>
      <c r="S260" t="s">
        <v>35</v>
      </c>
      <c r="T260" t="s">
        <v>13</v>
      </c>
      <c r="U260" s="2">
        <v>4760</v>
      </c>
      <c r="V260" s="3">
        <v>69</v>
      </c>
    </row>
    <row r="261" spans="18:22" x14ac:dyDescent="0.35">
      <c r="R261" t="s">
        <v>8</v>
      </c>
      <c r="S261" t="s">
        <v>35</v>
      </c>
      <c r="T261" t="s">
        <v>27</v>
      </c>
      <c r="U261" s="2">
        <v>4753</v>
      </c>
      <c r="V261" s="3">
        <v>300</v>
      </c>
    </row>
    <row r="262" spans="18:22" x14ac:dyDescent="0.35">
      <c r="R262" t="s">
        <v>2</v>
      </c>
      <c r="S262" t="s">
        <v>36</v>
      </c>
      <c r="T262" t="s">
        <v>17</v>
      </c>
      <c r="U262" s="2">
        <v>189</v>
      </c>
      <c r="V262" s="3">
        <v>48</v>
      </c>
    </row>
    <row r="263" spans="18:22" x14ac:dyDescent="0.35">
      <c r="R263" t="s">
        <v>5</v>
      </c>
      <c r="S263" t="s">
        <v>35</v>
      </c>
      <c r="T263" t="s">
        <v>22</v>
      </c>
      <c r="U263" s="2">
        <v>490</v>
      </c>
      <c r="V263" s="3">
        <v>84</v>
      </c>
    </row>
    <row r="264" spans="18:22" x14ac:dyDescent="0.35">
      <c r="R264" t="s">
        <v>8</v>
      </c>
      <c r="S264" t="s">
        <v>37</v>
      </c>
      <c r="T264" t="s">
        <v>21</v>
      </c>
      <c r="U264" s="2">
        <v>434</v>
      </c>
      <c r="V264" s="3">
        <v>87</v>
      </c>
    </row>
    <row r="265" spans="18:22" x14ac:dyDescent="0.35">
      <c r="R265" t="s">
        <v>5</v>
      </c>
      <c r="S265" t="s">
        <v>35</v>
      </c>
      <c r="T265" t="s">
        <v>31</v>
      </c>
      <c r="U265" s="2">
        <v>4753</v>
      </c>
      <c r="V265" s="3">
        <v>246</v>
      </c>
    </row>
    <row r="266" spans="18:22" x14ac:dyDescent="0.35">
      <c r="R266" t="s">
        <v>3</v>
      </c>
      <c r="S266" t="s">
        <v>39</v>
      </c>
      <c r="T266" t="s">
        <v>28</v>
      </c>
      <c r="U266" s="2">
        <v>1652</v>
      </c>
      <c r="V266" s="3">
        <v>102</v>
      </c>
    </row>
    <row r="267" spans="18:22" x14ac:dyDescent="0.35">
      <c r="R267" t="s">
        <v>40</v>
      </c>
      <c r="S267" t="s">
        <v>35</v>
      </c>
      <c r="T267" t="s">
        <v>16</v>
      </c>
      <c r="U267" s="2">
        <v>4725</v>
      </c>
      <c r="V267" s="3">
        <v>174</v>
      </c>
    </row>
    <row r="268" spans="18:22" x14ac:dyDescent="0.35">
      <c r="R268" t="s">
        <v>3</v>
      </c>
      <c r="S268" t="s">
        <v>34</v>
      </c>
      <c r="T268" t="s">
        <v>23</v>
      </c>
      <c r="U268" s="2">
        <v>2212</v>
      </c>
      <c r="V268" s="3">
        <v>117</v>
      </c>
    </row>
    <row r="269" spans="18:22" x14ac:dyDescent="0.35">
      <c r="R269" t="s">
        <v>41</v>
      </c>
      <c r="S269" t="s">
        <v>35</v>
      </c>
      <c r="T269" t="s">
        <v>19</v>
      </c>
      <c r="U269" s="2">
        <v>609</v>
      </c>
      <c r="V269" s="3">
        <v>99</v>
      </c>
    </row>
    <row r="270" spans="18:22" x14ac:dyDescent="0.35">
      <c r="R270" t="s">
        <v>40</v>
      </c>
      <c r="S270" t="s">
        <v>35</v>
      </c>
      <c r="T270" t="s">
        <v>24</v>
      </c>
      <c r="U270" s="2">
        <v>1638</v>
      </c>
      <c r="V270" s="3">
        <v>48</v>
      </c>
    </row>
    <row r="271" spans="18:22" x14ac:dyDescent="0.35">
      <c r="R271" t="s">
        <v>7</v>
      </c>
      <c r="S271" t="s">
        <v>34</v>
      </c>
      <c r="T271" t="s">
        <v>15</v>
      </c>
      <c r="U271" s="2">
        <v>3829</v>
      </c>
      <c r="V271" s="3">
        <v>24</v>
      </c>
    </row>
    <row r="272" spans="18:22" x14ac:dyDescent="0.35">
      <c r="R272" t="s">
        <v>10</v>
      </c>
      <c r="S272" t="s">
        <v>37</v>
      </c>
      <c r="T272" t="s">
        <v>23</v>
      </c>
      <c r="U272" s="2">
        <v>4683</v>
      </c>
      <c r="V272" s="3">
        <v>30</v>
      </c>
    </row>
    <row r="273" spans="18:22" x14ac:dyDescent="0.35">
      <c r="R273" t="s">
        <v>6</v>
      </c>
      <c r="S273" t="s">
        <v>35</v>
      </c>
      <c r="T273" t="s">
        <v>20</v>
      </c>
      <c r="U273" s="2">
        <v>1071</v>
      </c>
      <c r="V273" s="3">
        <v>270</v>
      </c>
    </row>
    <row r="274" spans="18:22" x14ac:dyDescent="0.35">
      <c r="R274" t="s">
        <v>7</v>
      </c>
      <c r="S274" t="s">
        <v>35</v>
      </c>
      <c r="T274" t="s">
        <v>14</v>
      </c>
      <c r="U274" s="2">
        <v>4606</v>
      </c>
      <c r="V274" s="3">
        <v>63</v>
      </c>
    </row>
    <row r="275" spans="18:22" x14ac:dyDescent="0.35">
      <c r="R275" t="s">
        <v>2</v>
      </c>
      <c r="S275" t="s">
        <v>37</v>
      </c>
      <c r="T275" t="s">
        <v>15</v>
      </c>
      <c r="U275" s="2">
        <v>2863</v>
      </c>
      <c r="V275" s="3">
        <v>42</v>
      </c>
    </row>
    <row r="276" spans="18:22" x14ac:dyDescent="0.35">
      <c r="R276" t="s">
        <v>40</v>
      </c>
      <c r="S276" t="s">
        <v>35</v>
      </c>
      <c r="T276" t="s">
        <v>29</v>
      </c>
      <c r="U276" s="2">
        <v>1617</v>
      </c>
      <c r="V276" s="3">
        <v>126</v>
      </c>
    </row>
    <row r="277" spans="18:22" x14ac:dyDescent="0.35">
      <c r="R277" t="s">
        <v>3</v>
      </c>
      <c r="S277" t="s">
        <v>37</v>
      </c>
      <c r="T277" t="s">
        <v>29</v>
      </c>
      <c r="U277" s="2">
        <v>4592</v>
      </c>
      <c r="V277" s="3">
        <v>324</v>
      </c>
    </row>
    <row r="278" spans="18:22" x14ac:dyDescent="0.35">
      <c r="R278" t="s">
        <v>7</v>
      </c>
      <c r="S278" t="s">
        <v>35</v>
      </c>
      <c r="T278" t="s">
        <v>19</v>
      </c>
      <c r="U278" s="2">
        <v>4585</v>
      </c>
      <c r="V278" s="3">
        <v>240</v>
      </c>
    </row>
    <row r="279" spans="18:22" x14ac:dyDescent="0.35">
      <c r="R279" t="s">
        <v>3</v>
      </c>
      <c r="S279" t="s">
        <v>34</v>
      </c>
      <c r="T279" t="s">
        <v>17</v>
      </c>
      <c r="U279" s="2">
        <v>2919</v>
      </c>
      <c r="V279" s="3">
        <v>93</v>
      </c>
    </row>
    <row r="280" spans="18:22" x14ac:dyDescent="0.35">
      <c r="R280" t="s">
        <v>2</v>
      </c>
      <c r="S280" t="s">
        <v>36</v>
      </c>
      <c r="T280" t="s">
        <v>31</v>
      </c>
      <c r="U280" s="2">
        <v>3094</v>
      </c>
      <c r="V280" s="3">
        <v>246</v>
      </c>
    </row>
    <row r="281" spans="18:22" x14ac:dyDescent="0.35">
      <c r="R281" t="s">
        <v>6</v>
      </c>
      <c r="S281" t="s">
        <v>39</v>
      </c>
      <c r="T281" t="s">
        <v>24</v>
      </c>
      <c r="U281" s="2">
        <v>2989</v>
      </c>
      <c r="V281" s="3">
        <v>3</v>
      </c>
    </row>
    <row r="282" spans="18:22" x14ac:dyDescent="0.35">
      <c r="R282" t="s">
        <v>8</v>
      </c>
      <c r="S282" t="s">
        <v>38</v>
      </c>
      <c r="T282" t="s">
        <v>27</v>
      </c>
      <c r="U282" s="2">
        <v>2268</v>
      </c>
      <c r="V282" s="3">
        <v>63</v>
      </c>
    </row>
    <row r="283" spans="18:22" x14ac:dyDescent="0.35">
      <c r="R283" t="s">
        <v>7</v>
      </c>
      <c r="S283" t="s">
        <v>37</v>
      </c>
      <c r="T283" t="s">
        <v>17</v>
      </c>
      <c r="U283" s="2">
        <v>4487</v>
      </c>
      <c r="V283" s="3">
        <v>111</v>
      </c>
    </row>
    <row r="284" spans="18:22" x14ac:dyDescent="0.35">
      <c r="R284" t="s">
        <v>7</v>
      </c>
      <c r="S284" t="s">
        <v>37</v>
      </c>
      <c r="T284" t="s">
        <v>16</v>
      </c>
      <c r="U284" s="2">
        <v>4487</v>
      </c>
      <c r="V284" s="3">
        <v>333</v>
      </c>
    </row>
    <row r="285" spans="18:22" x14ac:dyDescent="0.35">
      <c r="R285" t="s">
        <v>5</v>
      </c>
      <c r="S285" t="s">
        <v>35</v>
      </c>
      <c r="T285" t="s">
        <v>29</v>
      </c>
      <c r="U285" s="2">
        <v>4480</v>
      </c>
      <c r="V285" s="3">
        <v>357</v>
      </c>
    </row>
    <row r="286" spans="18:22" x14ac:dyDescent="0.35">
      <c r="R286" t="s">
        <v>7</v>
      </c>
      <c r="S286" t="s">
        <v>39</v>
      </c>
      <c r="T286" t="s">
        <v>17</v>
      </c>
      <c r="U286" s="2">
        <v>4438</v>
      </c>
      <c r="V286" s="3">
        <v>246</v>
      </c>
    </row>
    <row r="287" spans="18:22" x14ac:dyDescent="0.35">
      <c r="R287" t="s">
        <v>40</v>
      </c>
      <c r="S287" t="s">
        <v>36</v>
      </c>
      <c r="T287" t="s">
        <v>13</v>
      </c>
      <c r="U287" s="2">
        <v>4424</v>
      </c>
      <c r="V287" s="3">
        <v>201</v>
      </c>
    </row>
    <row r="288" spans="18:22" x14ac:dyDescent="0.35">
      <c r="R288" t="s">
        <v>2</v>
      </c>
      <c r="S288" t="s">
        <v>38</v>
      </c>
      <c r="T288" t="s">
        <v>23</v>
      </c>
      <c r="U288" s="2">
        <v>4417</v>
      </c>
      <c r="V288" s="3">
        <v>153</v>
      </c>
    </row>
    <row r="289" spans="18:22" x14ac:dyDescent="0.35">
      <c r="R289" t="s">
        <v>2</v>
      </c>
      <c r="S289" t="s">
        <v>38</v>
      </c>
      <c r="T289" t="s">
        <v>31</v>
      </c>
      <c r="U289" s="2">
        <v>4326</v>
      </c>
      <c r="V289" s="3">
        <v>348</v>
      </c>
    </row>
    <row r="290" spans="18:22" x14ac:dyDescent="0.35">
      <c r="R290" t="s">
        <v>6</v>
      </c>
      <c r="S290" t="s">
        <v>36</v>
      </c>
      <c r="T290" t="s">
        <v>13</v>
      </c>
      <c r="U290" s="2">
        <v>4319</v>
      </c>
      <c r="V290" s="3">
        <v>30</v>
      </c>
    </row>
    <row r="291" spans="18:22" x14ac:dyDescent="0.35">
      <c r="R291" t="s">
        <v>6</v>
      </c>
      <c r="S291" t="s">
        <v>36</v>
      </c>
      <c r="T291" t="s">
        <v>29</v>
      </c>
      <c r="U291" s="2">
        <v>1400</v>
      </c>
      <c r="V291" s="3">
        <v>135</v>
      </c>
    </row>
    <row r="292" spans="18:22" x14ac:dyDescent="0.35">
      <c r="R292" t="s">
        <v>10</v>
      </c>
      <c r="S292" t="s">
        <v>34</v>
      </c>
      <c r="T292" t="s">
        <v>22</v>
      </c>
      <c r="U292" s="2">
        <v>4053</v>
      </c>
      <c r="V292" s="3">
        <v>24</v>
      </c>
    </row>
    <row r="293" spans="18:22" x14ac:dyDescent="0.35">
      <c r="R293" t="s">
        <v>7</v>
      </c>
      <c r="S293" t="s">
        <v>36</v>
      </c>
      <c r="T293" t="s">
        <v>31</v>
      </c>
      <c r="U293" s="2">
        <v>2149</v>
      </c>
      <c r="V293" s="3">
        <v>117</v>
      </c>
    </row>
    <row r="294" spans="18:22" x14ac:dyDescent="0.35">
      <c r="R294" t="s">
        <v>3</v>
      </c>
      <c r="S294" t="s">
        <v>39</v>
      </c>
      <c r="T294" t="s">
        <v>29</v>
      </c>
      <c r="U294" s="2">
        <v>3640</v>
      </c>
      <c r="V294" s="3">
        <v>51</v>
      </c>
    </row>
    <row r="295" spans="18:22" x14ac:dyDescent="0.35">
      <c r="R295" t="s">
        <v>2</v>
      </c>
      <c r="S295" t="s">
        <v>39</v>
      </c>
      <c r="T295" t="s">
        <v>23</v>
      </c>
      <c r="U295" s="2">
        <v>630</v>
      </c>
      <c r="V295" s="3">
        <v>36</v>
      </c>
    </row>
    <row r="296" spans="18:22" x14ac:dyDescent="0.35">
      <c r="R296" t="s">
        <v>9</v>
      </c>
      <c r="S296" t="s">
        <v>35</v>
      </c>
      <c r="T296" t="s">
        <v>27</v>
      </c>
      <c r="U296" s="2">
        <v>2429</v>
      </c>
      <c r="V296" s="3">
        <v>144</v>
      </c>
    </row>
    <row r="297" spans="18:22" x14ac:dyDescent="0.35">
      <c r="R297" t="s">
        <v>9</v>
      </c>
      <c r="S297" t="s">
        <v>36</v>
      </c>
      <c r="T297" t="s">
        <v>25</v>
      </c>
      <c r="U297" s="2">
        <v>2142</v>
      </c>
      <c r="V297" s="3">
        <v>114</v>
      </c>
    </row>
    <row r="298" spans="18:22" x14ac:dyDescent="0.35">
      <c r="R298" t="s">
        <v>9</v>
      </c>
      <c r="S298" t="s">
        <v>37</v>
      </c>
      <c r="T298" t="s">
        <v>25</v>
      </c>
      <c r="U298" s="2">
        <v>4305</v>
      </c>
      <c r="V298" s="3">
        <v>156</v>
      </c>
    </row>
    <row r="299" spans="18:22" x14ac:dyDescent="0.35">
      <c r="R299" t="s">
        <v>6</v>
      </c>
      <c r="S299" t="s">
        <v>34</v>
      </c>
      <c r="T299" t="s">
        <v>27</v>
      </c>
      <c r="U299" s="2">
        <v>4242</v>
      </c>
      <c r="V299" s="3">
        <v>207</v>
      </c>
    </row>
    <row r="300" spans="18:22" x14ac:dyDescent="0.35">
      <c r="R300" t="s">
        <v>3</v>
      </c>
      <c r="S300" t="s">
        <v>37</v>
      </c>
      <c r="T300" t="s">
        <v>4</v>
      </c>
      <c r="U300" s="2">
        <v>938</v>
      </c>
      <c r="V300" s="3">
        <v>366</v>
      </c>
    </row>
    <row r="301" spans="18:22" x14ac:dyDescent="0.35">
      <c r="R301" t="s">
        <v>9</v>
      </c>
      <c r="S301" t="s">
        <v>38</v>
      </c>
      <c r="T301" t="s">
        <v>24</v>
      </c>
      <c r="U301" s="2">
        <v>4137</v>
      </c>
      <c r="V301" s="3">
        <v>60</v>
      </c>
    </row>
    <row r="302" spans="18:22" x14ac:dyDescent="0.35">
      <c r="R302" t="s">
        <v>2</v>
      </c>
      <c r="S302" t="s">
        <v>39</v>
      </c>
      <c r="T302" t="s">
        <v>33</v>
      </c>
      <c r="U302" s="2">
        <v>4018</v>
      </c>
      <c r="V302" s="3">
        <v>126</v>
      </c>
    </row>
    <row r="303" spans="18:22" x14ac:dyDescent="0.35">
      <c r="R303" t="s">
        <v>41</v>
      </c>
      <c r="S303" t="s">
        <v>37</v>
      </c>
      <c r="T303" t="s">
        <v>15</v>
      </c>
      <c r="U303" s="2">
        <v>714</v>
      </c>
      <c r="V303" s="3">
        <v>231</v>
      </c>
    </row>
    <row r="304" spans="18:22" x14ac:dyDescent="0.35">
      <c r="R304" t="s">
        <v>9</v>
      </c>
      <c r="S304" t="s">
        <v>38</v>
      </c>
      <c r="T304" t="s">
        <v>25</v>
      </c>
      <c r="U304" s="2">
        <v>3850</v>
      </c>
      <c r="V304" s="3">
        <v>102</v>
      </c>
    </row>
  </sheetData>
  <mergeCells count="3">
    <mergeCell ref="A1:A2"/>
    <mergeCell ref="B1:J2"/>
    <mergeCell ref="B4:D4"/>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E0EAC-306C-4CED-A935-FF1AADCD784A}">
  <dimension ref="A1:H19"/>
  <sheetViews>
    <sheetView workbookViewId="0">
      <selection activeCell="C6" sqref="C6"/>
    </sheetView>
  </sheetViews>
  <sheetFormatPr defaultRowHeight="14.5" x14ac:dyDescent="0.35"/>
  <cols>
    <col min="2" max="2" width="15.7265625" bestFit="1" customWidth="1"/>
    <col min="3" max="3" width="14" bestFit="1" customWidth="1"/>
    <col min="5" max="5" width="15.7265625" bestFit="1" customWidth="1"/>
    <col min="6" max="6" width="14" bestFit="1" customWidth="1"/>
  </cols>
  <sheetData>
    <row r="1" spans="1:8" ht="14.5" customHeight="1" x14ac:dyDescent="0.35">
      <c r="A1" s="61">
        <v>7</v>
      </c>
      <c r="B1" s="60" t="s">
        <v>104</v>
      </c>
      <c r="C1" s="60"/>
      <c r="D1" s="60"/>
      <c r="E1" s="60"/>
      <c r="F1" s="60"/>
      <c r="G1" s="60"/>
      <c r="H1" s="52"/>
    </row>
    <row r="2" spans="1:8" ht="14.5" customHeight="1" x14ac:dyDescent="0.35">
      <c r="A2" s="61"/>
      <c r="B2" s="60"/>
      <c r="C2" s="60"/>
      <c r="D2" s="60"/>
      <c r="E2" s="60"/>
      <c r="F2" s="60"/>
      <c r="G2" s="60"/>
      <c r="H2" s="52"/>
    </row>
    <row r="5" spans="1:8" x14ac:dyDescent="0.35">
      <c r="B5" s="67" t="s">
        <v>105</v>
      </c>
      <c r="C5" s="67"/>
      <c r="E5" s="67" t="s">
        <v>106</v>
      </c>
      <c r="F5" s="67"/>
    </row>
    <row r="6" spans="1:8" x14ac:dyDescent="0.35">
      <c r="B6" s="36" t="s">
        <v>89</v>
      </c>
      <c r="C6" t="s">
        <v>90</v>
      </c>
      <c r="E6" s="36" t="s">
        <v>89</v>
      </c>
      <c r="F6" t="s">
        <v>90</v>
      </c>
    </row>
    <row r="7" spans="1:8" x14ac:dyDescent="0.35">
      <c r="B7" s="37" t="s">
        <v>38</v>
      </c>
      <c r="C7" s="38">
        <v>25221</v>
      </c>
      <c r="E7" s="37" t="s">
        <v>38</v>
      </c>
      <c r="F7" s="38">
        <v>6069</v>
      </c>
    </row>
    <row r="8" spans="1:8" x14ac:dyDescent="0.35">
      <c r="B8" s="51" t="s">
        <v>5</v>
      </c>
      <c r="C8" s="38">
        <v>25221</v>
      </c>
      <c r="E8" s="51" t="s">
        <v>41</v>
      </c>
      <c r="F8" s="38">
        <v>6069</v>
      </c>
    </row>
    <row r="9" spans="1:8" x14ac:dyDescent="0.35">
      <c r="B9" s="37" t="s">
        <v>36</v>
      </c>
      <c r="C9" s="38">
        <v>39620</v>
      </c>
      <c r="E9" s="37" t="s">
        <v>36</v>
      </c>
      <c r="F9" s="38">
        <v>5019</v>
      </c>
    </row>
    <row r="10" spans="1:8" x14ac:dyDescent="0.35">
      <c r="B10" s="51" t="s">
        <v>5</v>
      </c>
      <c r="C10" s="38">
        <v>39620</v>
      </c>
      <c r="E10" s="51" t="s">
        <v>8</v>
      </c>
      <c r="F10" s="38">
        <v>5019</v>
      </c>
    </row>
    <row r="11" spans="1:8" x14ac:dyDescent="0.35">
      <c r="B11" s="37" t="s">
        <v>34</v>
      </c>
      <c r="C11" s="38">
        <v>41559</v>
      </c>
      <c r="E11" s="37" t="s">
        <v>34</v>
      </c>
      <c r="F11" s="38">
        <v>5516</v>
      </c>
    </row>
    <row r="12" spans="1:8" x14ac:dyDescent="0.35">
      <c r="B12" s="51" t="s">
        <v>5</v>
      </c>
      <c r="C12" s="38">
        <v>41559</v>
      </c>
      <c r="E12" s="51" t="s">
        <v>8</v>
      </c>
      <c r="F12" s="38">
        <v>5516</v>
      </c>
    </row>
    <row r="13" spans="1:8" x14ac:dyDescent="0.35">
      <c r="B13" s="37" t="s">
        <v>37</v>
      </c>
      <c r="C13" s="38">
        <v>43568</v>
      </c>
      <c r="E13" s="37" t="s">
        <v>37</v>
      </c>
      <c r="F13" s="38">
        <v>7987</v>
      </c>
    </row>
    <row r="14" spans="1:8" x14ac:dyDescent="0.35">
      <c r="B14" s="51" t="s">
        <v>7</v>
      </c>
      <c r="C14" s="38">
        <v>43568</v>
      </c>
      <c r="E14" s="51" t="s">
        <v>10</v>
      </c>
      <c r="F14" s="38">
        <v>7987</v>
      </c>
    </row>
    <row r="15" spans="1:8" x14ac:dyDescent="0.35">
      <c r="B15" s="37" t="s">
        <v>39</v>
      </c>
      <c r="C15" s="38">
        <v>45752</v>
      </c>
      <c r="E15" s="37" t="s">
        <v>39</v>
      </c>
      <c r="F15" s="38">
        <v>3976</v>
      </c>
    </row>
    <row r="16" spans="1:8" x14ac:dyDescent="0.35">
      <c r="B16" s="51" t="s">
        <v>2</v>
      </c>
      <c r="C16" s="38">
        <v>45752</v>
      </c>
      <c r="E16" s="51" t="s">
        <v>41</v>
      </c>
      <c r="F16" s="38">
        <v>3976</v>
      </c>
    </row>
    <row r="17" spans="2:6" x14ac:dyDescent="0.35">
      <c r="B17" s="37" t="s">
        <v>35</v>
      </c>
      <c r="C17" s="38">
        <v>38325</v>
      </c>
      <c r="E17" s="37" t="s">
        <v>35</v>
      </c>
      <c r="F17" s="38">
        <v>2142</v>
      </c>
    </row>
    <row r="18" spans="2:6" x14ac:dyDescent="0.35">
      <c r="B18" s="51" t="s">
        <v>40</v>
      </c>
      <c r="C18" s="38">
        <v>38325</v>
      </c>
      <c r="E18" s="51" t="s">
        <v>2</v>
      </c>
      <c r="F18" s="38">
        <v>2142</v>
      </c>
    </row>
    <row r="19" spans="2:6" x14ac:dyDescent="0.35">
      <c r="B19" s="37" t="s">
        <v>94</v>
      </c>
      <c r="C19" s="38">
        <v>234045</v>
      </c>
      <c r="E19" s="37" t="s">
        <v>94</v>
      </c>
      <c r="F19" s="38">
        <v>30709</v>
      </c>
    </row>
  </sheetData>
  <mergeCells count="4">
    <mergeCell ref="A1:A2"/>
    <mergeCell ref="B5:C5"/>
    <mergeCell ref="E5:F5"/>
    <mergeCell ref="B1: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F59A9-4FD2-4888-A2C2-78D3DB936ECA}">
  <dimension ref="A1:K28"/>
  <sheetViews>
    <sheetView zoomScaleNormal="100" workbookViewId="0">
      <selection activeCell="C5" sqref="C5"/>
    </sheetView>
  </sheetViews>
  <sheetFormatPr defaultRowHeight="14.5" x14ac:dyDescent="0.35"/>
  <cols>
    <col min="2" max="2" width="20.36328125" bestFit="1" customWidth="1"/>
    <col min="3" max="5" width="10.90625" bestFit="1" customWidth="1"/>
  </cols>
  <sheetData>
    <row r="1" spans="1:11" ht="14.5" customHeight="1" x14ac:dyDescent="0.35">
      <c r="A1" s="61">
        <v>8</v>
      </c>
      <c r="B1" s="68" t="s">
        <v>109</v>
      </c>
      <c r="C1" s="68"/>
      <c r="D1" s="68"/>
      <c r="E1" s="68"/>
      <c r="F1" s="68"/>
      <c r="G1" s="68"/>
      <c r="H1" s="68"/>
      <c r="I1" s="68"/>
      <c r="J1" s="68"/>
      <c r="K1" s="68"/>
    </row>
    <row r="2" spans="1:11" ht="14.5" customHeight="1" x14ac:dyDescent="0.35">
      <c r="A2" s="61"/>
      <c r="B2" s="68"/>
      <c r="C2" s="68"/>
      <c r="D2" s="68"/>
      <c r="E2" s="68"/>
      <c r="F2" s="68"/>
      <c r="G2" s="68"/>
      <c r="H2" s="68"/>
      <c r="I2" s="68"/>
      <c r="J2" s="68"/>
      <c r="K2" s="68"/>
    </row>
    <row r="5" spans="1:11" x14ac:dyDescent="0.35">
      <c r="B5" s="36" t="s">
        <v>89</v>
      </c>
      <c r="C5" t="s">
        <v>111</v>
      </c>
    </row>
    <row r="6" spans="1:11" x14ac:dyDescent="0.35">
      <c r="B6" s="37" t="s">
        <v>14</v>
      </c>
      <c r="C6" s="40">
        <v>19525.600000000002</v>
      </c>
    </row>
    <row r="7" spans="1:11" x14ac:dyDescent="0.35">
      <c r="B7" s="37" t="s">
        <v>30</v>
      </c>
      <c r="C7" s="40">
        <v>25899.019999999997</v>
      </c>
    </row>
    <row r="8" spans="1:11" x14ac:dyDescent="0.35">
      <c r="B8" s="37" t="s">
        <v>24</v>
      </c>
      <c r="C8" s="40">
        <v>30189.32</v>
      </c>
    </row>
    <row r="9" spans="1:11" x14ac:dyDescent="0.35">
      <c r="B9" s="37" t="s">
        <v>19</v>
      </c>
      <c r="C9" s="40">
        <v>29800.16</v>
      </c>
    </row>
    <row r="10" spans="1:11" x14ac:dyDescent="0.35">
      <c r="B10" s="37" t="s">
        <v>22</v>
      </c>
      <c r="C10" s="40">
        <v>46234.96</v>
      </c>
    </row>
    <row r="11" spans="1:11" x14ac:dyDescent="0.35">
      <c r="B11" s="37" t="s">
        <v>4</v>
      </c>
      <c r="C11" s="40">
        <v>14946.919999999998</v>
      </c>
    </row>
    <row r="12" spans="1:11" x14ac:dyDescent="0.35">
      <c r="B12" s="37" t="s">
        <v>26</v>
      </c>
      <c r="C12" s="40">
        <v>58277.8</v>
      </c>
    </row>
    <row r="13" spans="1:11" x14ac:dyDescent="0.35">
      <c r="B13" s="37" t="s">
        <v>28</v>
      </c>
      <c r="C13" s="40">
        <v>39084.339999999997</v>
      </c>
    </row>
    <row r="14" spans="1:11" x14ac:dyDescent="0.35">
      <c r="B14" s="37" t="s">
        <v>32</v>
      </c>
      <c r="C14" s="40">
        <v>52063.35</v>
      </c>
    </row>
    <row r="15" spans="1:11" x14ac:dyDescent="0.35">
      <c r="B15" s="37" t="s">
        <v>18</v>
      </c>
      <c r="C15" s="40">
        <v>40814.559999999998</v>
      </c>
    </row>
    <row r="16" spans="1:11" x14ac:dyDescent="0.35">
      <c r="B16" s="37" t="s">
        <v>17</v>
      </c>
      <c r="C16" s="40">
        <v>56471.590000000004</v>
      </c>
    </row>
    <row r="17" spans="2:3" x14ac:dyDescent="0.35">
      <c r="B17" s="37" t="s">
        <v>23</v>
      </c>
      <c r="C17" s="40">
        <v>44884.12</v>
      </c>
    </row>
    <row r="18" spans="2:3" x14ac:dyDescent="0.35">
      <c r="B18" s="37" t="s">
        <v>29</v>
      </c>
      <c r="C18" s="40">
        <v>36700.840000000004</v>
      </c>
    </row>
    <row r="19" spans="2:3" x14ac:dyDescent="0.35">
      <c r="B19" s="37" t="s">
        <v>13</v>
      </c>
      <c r="C19" s="40">
        <v>29721.269999999997</v>
      </c>
    </row>
    <row r="20" spans="2:3" x14ac:dyDescent="0.35">
      <c r="B20" s="37" t="s">
        <v>16</v>
      </c>
      <c r="C20" s="40">
        <v>43177.340000000004</v>
      </c>
    </row>
    <row r="21" spans="2:3" x14ac:dyDescent="0.35">
      <c r="B21" s="37" t="s">
        <v>20</v>
      </c>
      <c r="C21" s="40">
        <v>31390.480000000003</v>
      </c>
    </row>
    <row r="22" spans="2:3" x14ac:dyDescent="0.35">
      <c r="B22" s="37" t="s">
        <v>27</v>
      </c>
      <c r="C22" s="40">
        <v>19572.139999999992</v>
      </c>
    </row>
    <row r="23" spans="2:3" x14ac:dyDescent="0.35">
      <c r="B23" s="37" t="s">
        <v>33</v>
      </c>
      <c r="C23" s="40">
        <v>46226.020000000004</v>
      </c>
    </row>
    <row r="24" spans="2:3" x14ac:dyDescent="0.35">
      <c r="B24" s="37" t="s">
        <v>15</v>
      </c>
      <c r="C24" s="40">
        <v>50988.91</v>
      </c>
    </row>
    <row r="25" spans="2:3" x14ac:dyDescent="0.35">
      <c r="B25" s="37" t="s">
        <v>31</v>
      </c>
      <c r="C25" s="40">
        <v>29518.43</v>
      </c>
    </row>
    <row r="26" spans="2:3" x14ac:dyDescent="0.35">
      <c r="B26" s="37" t="s">
        <v>21</v>
      </c>
      <c r="C26" s="40">
        <v>26000</v>
      </c>
    </row>
    <row r="27" spans="2:3" x14ac:dyDescent="0.35">
      <c r="B27" s="37" t="s">
        <v>25</v>
      </c>
      <c r="C27" s="40">
        <v>29678.1</v>
      </c>
    </row>
    <row r="28" spans="2:3" x14ac:dyDescent="0.35">
      <c r="B28" s="37" t="s">
        <v>94</v>
      </c>
      <c r="C28" s="40">
        <v>801165.27</v>
      </c>
    </row>
  </sheetData>
  <mergeCells count="2">
    <mergeCell ref="A1:A2"/>
    <mergeCell ref="B1:K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0A0F4-1E56-4A89-87D8-EA40BD690B5B}">
  <dimension ref="A1:X20"/>
  <sheetViews>
    <sheetView showGridLines="0" tabSelected="1" workbookViewId="0">
      <selection activeCell="N6" sqref="N6"/>
    </sheetView>
  </sheetViews>
  <sheetFormatPr defaultRowHeight="14.5" x14ac:dyDescent="0.35"/>
  <cols>
    <col min="2" max="2" width="9.54296875" customWidth="1"/>
    <col min="3" max="3" width="12.08984375" bestFit="1" customWidth="1"/>
    <col min="4" max="4" width="10.08984375" bestFit="1" customWidth="1"/>
    <col min="6" max="6" width="6.08984375" customWidth="1"/>
    <col min="7" max="7" width="11.6328125" bestFit="1" customWidth="1"/>
    <col min="8" max="8" width="15.1796875" bestFit="1" customWidth="1"/>
    <col min="9" max="9" width="11.08984375" bestFit="1" customWidth="1"/>
    <col min="10" max="10" width="9.08984375" bestFit="1" customWidth="1"/>
    <col min="11" max="11" width="10.81640625" bestFit="1" customWidth="1"/>
  </cols>
  <sheetData>
    <row r="1" spans="1:24" ht="14.5" customHeight="1" x14ac:dyDescent="0.35">
      <c r="A1" s="61">
        <v>9</v>
      </c>
      <c r="B1" s="68" t="s">
        <v>112</v>
      </c>
      <c r="C1" s="68"/>
      <c r="D1" s="68"/>
      <c r="E1" s="68"/>
      <c r="F1" s="68"/>
      <c r="G1" s="68"/>
      <c r="H1" s="68"/>
      <c r="I1" s="68"/>
      <c r="J1" s="68"/>
      <c r="K1" s="68"/>
    </row>
    <row r="2" spans="1:24" ht="14.5" customHeight="1" x14ac:dyDescent="0.35">
      <c r="A2" s="61"/>
      <c r="B2" s="68"/>
      <c r="C2" s="68"/>
      <c r="D2" s="68"/>
      <c r="E2" s="68"/>
      <c r="F2" s="68"/>
      <c r="G2" s="68"/>
      <c r="H2" s="68"/>
      <c r="I2" s="68"/>
      <c r="J2" s="68"/>
      <c r="K2" s="68"/>
    </row>
    <row r="3" spans="1:24" x14ac:dyDescent="0.35">
      <c r="X3" t="s">
        <v>37</v>
      </c>
    </row>
    <row r="4" spans="1:24" x14ac:dyDescent="0.35">
      <c r="X4" t="s">
        <v>36</v>
      </c>
    </row>
    <row r="5" spans="1:24" x14ac:dyDescent="0.35">
      <c r="E5" s="71" t="s">
        <v>119</v>
      </c>
      <c r="F5" s="71"/>
      <c r="G5" s="54" t="s">
        <v>34</v>
      </c>
      <c r="X5" t="s">
        <v>35</v>
      </c>
    </row>
    <row r="6" spans="1:24" x14ac:dyDescent="0.35">
      <c r="X6" t="s">
        <v>34</v>
      </c>
    </row>
    <row r="7" spans="1:24" x14ac:dyDescent="0.35">
      <c r="X7" t="s">
        <v>39</v>
      </c>
    </row>
    <row r="8" spans="1:24" ht="15" thickBot="1" x14ac:dyDescent="0.4">
      <c r="B8" s="70" t="s">
        <v>113</v>
      </c>
      <c r="C8" s="70"/>
      <c r="D8" s="70"/>
      <c r="E8" s="70"/>
      <c r="H8" s="70" t="s">
        <v>120</v>
      </c>
      <c r="I8" s="70"/>
      <c r="J8" s="70"/>
      <c r="K8" s="70"/>
      <c r="X8" t="s">
        <v>38</v>
      </c>
    </row>
    <row r="9" spans="1:24" ht="15" thickBot="1" x14ac:dyDescent="0.4"/>
    <row r="10" spans="1:24" ht="15" thickBot="1" x14ac:dyDescent="0.4">
      <c r="B10" s="69" t="s">
        <v>114</v>
      </c>
      <c r="C10" s="69"/>
      <c r="D10" s="69"/>
      <c r="E10" s="72">
        <f>COUNTIFS(Data[Geography],$G$5)</f>
        <v>58</v>
      </c>
      <c r="H10" s="55" t="s">
        <v>11</v>
      </c>
      <c r="I10" s="73" t="s">
        <v>1</v>
      </c>
      <c r="J10" s="73" t="s">
        <v>85</v>
      </c>
      <c r="K10" s="73" t="s">
        <v>121</v>
      </c>
    </row>
    <row r="11" spans="1:24" ht="15" thickBot="1" x14ac:dyDescent="0.4">
      <c r="H11" s="59" t="s">
        <v>40</v>
      </c>
      <c r="I11" s="74">
        <f>SUMIFS(Data[Amount],Data[Geography],$G$5,Data[Sales Person],H11)</f>
        <v>24647</v>
      </c>
      <c r="J11" s="75">
        <f>SUMIFS(Data[Units],Data[Geography],$G$5,Data[Sales Person],H11)</f>
        <v>735</v>
      </c>
      <c r="K11" s="76">
        <f>IF(I11&gt;AVERAGE($I$11:$I$20),1,0)</f>
        <v>0</v>
      </c>
    </row>
    <row r="12" spans="1:24" ht="15" thickBot="1" x14ac:dyDescent="0.4">
      <c r="H12" s="59" t="s">
        <v>5</v>
      </c>
      <c r="I12" s="74">
        <f>SUMIFS(Data[Amount],Data[Geography],$G$5,Data[Sales Person],H12)</f>
        <v>41559</v>
      </c>
      <c r="J12" s="75">
        <f>SUMIFS(Data[Units],Data[Geography],$G$5,Data[Sales Person],H12)</f>
        <v>1188</v>
      </c>
      <c r="K12" s="76">
        <f t="shared" ref="K12:K20" si="0">IF(I12&gt;AVERAGE($I$11:$I$20),1,0)</f>
        <v>1</v>
      </c>
    </row>
    <row r="13" spans="1:24" ht="15" thickBot="1" x14ac:dyDescent="0.4">
      <c r="B13" s="55"/>
      <c r="C13" s="56" t="s">
        <v>118</v>
      </c>
      <c r="D13" s="56" t="s">
        <v>54</v>
      </c>
      <c r="H13" s="59" t="s">
        <v>9</v>
      </c>
      <c r="I13" s="74">
        <f>SUMIFS(Data[Amount],Data[Geography],$G$5,Data[Sales Person],H13)</f>
        <v>39424</v>
      </c>
      <c r="J13" s="75">
        <f>SUMIFS(Data[Units],Data[Geography],$G$5,Data[Sales Person],H13)</f>
        <v>1122</v>
      </c>
      <c r="K13" s="76">
        <f t="shared" si="0"/>
        <v>1</v>
      </c>
    </row>
    <row r="14" spans="1:24" ht="15" thickBot="1" x14ac:dyDescent="0.4">
      <c r="B14" s="59" t="s">
        <v>115</v>
      </c>
      <c r="C14" s="57">
        <f>SUMIFS(Data[Amount],Data[Geography],$G$5)</f>
        <v>252469</v>
      </c>
      <c r="D14" s="57">
        <f>AVERAGEIFS(Data[Amount],Data[Geography],$G$5)</f>
        <v>4352.9137931034484</v>
      </c>
      <c r="H14" s="59" t="s">
        <v>6</v>
      </c>
      <c r="I14" s="74">
        <f>SUMIFS(Data[Amount],Data[Geography],$G$5,Data[Sales Person],H14)</f>
        <v>33670</v>
      </c>
      <c r="J14" s="75">
        <f>SUMIFS(Data[Units],Data[Geography],$G$5,Data[Sales Person],H14)</f>
        <v>1515</v>
      </c>
      <c r="K14" s="76">
        <f t="shared" si="0"/>
        <v>1</v>
      </c>
    </row>
    <row r="15" spans="1:24" ht="15" thickBot="1" x14ac:dyDescent="0.4">
      <c r="B15" s="59" t="s">
        <v>110</v>
      </c>
      <c r="C15" s="57">
        <f>SUMIFS(Data[Cost],Data[Geography],$G$5)</f>
        <v>80681.400000000023</v>
      </c>
      <c r="D15" s="57">
        <f>AVERAGEIFS(Data[Cost],Data[Geography],$G$5)</f>
        <v>1391.0586206896555</v>
      </c>
      <c r="H15" s="59" t="s">
        <v>7</v>
      </c>
      <c r="I15" s="74">
        <f>SUMIFS(Data[Amount],Data[Geography],$G$5,Data[Sales Person],H15)</f>
        <v>31661</v>
      </c>
      <c r="J15" s="75">
        <f>SUMIFS(Data[Units],Data[Geography],$G$5,Data[Sales Person],H15)</f>
        <v>978</v>
      </c>
      <c r="K15" s="76">
        <f t="shared" si="0"/>
        <v>1</v>
      </c>
    </row>
    <row r="16" spans="1:24" ht="15" thickBot="1" x14ac:dyDescent="0.4">
      <c r="B16" s="59" t="s">
        <v>116</v>
      </c>
      <c r="C16" s="57">
        <f>C14-C15</f>
        <v>171787.59999999998</v>
      </c>
      <c r="D16" s="57">
        <f>D14-D15</f>
        <v>2961.8551724137928</v>
      </c>
      <c r="H16" s="59" t="s">
        <v>10</v>
      </c>
      <c r="I16" s="74">
        <f>SUMIFS(Data[Amount],Data[Geography],$G$5,Data[Sales Person],H16)</f>
        <v>16527</v>
      </c>
      <c r="J16" s="75">
        <f>SUMIFS(Data[Units],Data[Geography],$G$5,Data[Sales Person],H16)</f>
        <v>417</v>
      </c>
      <c r="K16" s="76">
        <f t="shared" si="0"/>
        <v>0</v>
      </c>
    </row>
    <row r="17" spans="2:11" ht="15" thickBot="1" x14ac:dyDescent="0.4">
      <c r="B17" s="59" t="s">
        <v>117</v>
      </c>
      <c r="C17" s="58">
        <f>SUMIFS(Data[Units],Data[Geography],$G$5)</f>
        <v>8760</v>
      </c>
      <c r="D17" s="58">
        <f>AVERAGEIFS(Data[Units],Data[Geography],$G$5)</f>
        <v>151.0344827586207</v>
      </c>
      <c r="H17" s="59" t="s">
        <v>2</v>
      </c>
      <c r="I17" s="74">
        <f>SUMIFS(Data[Amount],Data[Geography],$G$5,Data[Sales Person],H17)</f>
        <v>7763</v>
      </c>
      <c r="J17" s="75">
        <f>SUMIFS(Data[Units],Data[Geography],$G$5,Data[Sales Person],H17)</f>
        <v>174</v>
      </c>
      <c r="K17" s="76">
        <f t="shared" si="0"/>
        <v>0</v>
      </c>
    </row>
    <row r="18" spans="2:11" ht="15" thickBot="1" x14ac:dyDescent="0.4">
      <c r="H18" s="59" t="s">
        <v>3</v>
      </c>
      <c r="I18" s="74">
        <f>SUMIFS(Data[Amount],Data[Geography],$G$5,Data[Sales Person],H18)</f>
        <v>35847</v>
      </c>
      <c r="J18" s="75">
        <f>SUMIFS(Data[Units],Data[Geography],$G$5,Data[Sales Person],H18)</f>
        <v>1416</v>
      </c>
      <c r="K18" s="76">
        <f t="shared" si="0"/>
        <v>1</v>
      </c>
    </row>
    <row r="19" spans="2:11" ht="15" thickBot="1" x14ac:dyDescent="0.4">
      <c r="H19" s="59" t="s">
        <v>41</v>
      </c>
      <c r="I19" s="74">
        <f>SUMIFS(Data[Amount],Data[Geography],$G$5,Data[Sales Person],H19)</f>
        <v>15855</v>
      </c>
      <c r="J19" s="75">
        <f>SUMIFS(Data[Units],Data[Geography],$G$5,Data[Sales Person],H19)</f>
        <v>708</v>
      </c>
      <c r="K19" s="76">
        <f t="shared" si="0"/>
        <v>0</v>
      </c>
    </row>
    <row r="20" spans="2:11" ht="15" thickBot="1" x14ac:dyDescent="0.4">
      <c r="H20" s="59" t="s">
        <v>8</v>
      </c>
      <c r="I20" s="74">
        <f>SUMIFS(Data[Amount],Data[Geography],$G$5,Data[Sales Person],H20)</f>
        <v>5516</v>
      </c>
      <c r="J20" s="75">
        <f>SUMIFS(Data[Units],Data[Geography],$G$5,Data[Sales Person],H20)</f>
        <v>507</v>
      </c>
      <c r="K20" s="76">
        <f t="shared" si="0"/>
        <v>0</v>
      </c>
    </row>
  </sheetData>
  <mergeCells count="6">
    <mergeCell ref="B10:D10"/>
    <mergeCell ref="A1:A2"/>
    <mergeCell ref="E5:F5"/>
    <mergeCell ref="B1:K2"/>
    <mergeCell ref="B8:E8"/>
    <mergeCell ref="H8:K8"/>
  </mergeCells>
  <conditionalFormatting sqref="I11:I20">
    <cfRule type="dataBar" priority="3">
      <dataBar>
        <cfvo type="min"/>
        <cfvo type="max"/>
        <color theme="9" tint="0.59999389629810485"/>
      </dataBar>
      <extLst>
        <ext xmlns:x14="http://schemas.microsoft.com/office/spreadsheetml/2009/9/main" uri="{B025F937-C7B1-47D3-B67F-A62EFF666E3E}">
          <x14:id>{BB8B8FAC-B93E-4660-82C2-4DD8134E4DE2}</x14:id>
        </ext>
      </extLst>
    </cfRule>
  </conditionalFormatting>
  <conditionalFormatting sqref="K11:K20">
    <cfRule type="iconSet" priority="1">
      <iconSet iconSet="3Symbols" showValue="0">
        <cfvo type="percent" val="0"/>
        <cfvo type="percent" val="33"/>
        <cfvo type="percent" val="67"/>
      </iconSet>
    </cfRule>
  </conditionalFormatting>
  <dataValidations count="1">
    <dataValidation type="list" allowBlank="1" showInputMessage="1" showErrorMessage="1" sqref="G5" xr:uid="{F513FEE6-0DF1-4F41-8392-176F2D2C2DA3}">
      <formula1>$X$3:$X$8</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B8B8FAC-B93E-4660-82C2-4DD8134E4DE2}">
            <x14:dataBar minLength="0" maxLength="100" gradient="0">
              <x14:cfvo type="autoMin"/>
              <x14:cfvo type="autoMax"/>
              <x14:negativeFillColor rgb="FFFF0000"/>
              <x14:axisColor rgb="FF000000"/>
            </x14:dataBar>
          </x14:cfRule>
          <xm:sqref>I11:I20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Working Data</vt:lpstr>
      <vt:lpstr>1</vt:lpstr>
      <vt:lpstr>2</vt:lpstr>
      <vt:lpstr>3</vt:lpstr>
      <vt:lpstr>4</vt:lpstr>
      <vt:lpstr>5</vt:lpstr>
      <vt:lpstr>6</vt:lpstr>
      <vt:lpstr>7</vt:lpstr>
      <vt:lpstr>8</vt:lpstr>
      <vt:lpst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Ayan Dey</cp:lastModifiedBy>
  <dcterms:created xsi:type="dcterms:W3CDTF">2021-03-14T20:21:32Z</dcterms:created>
  <dcterms:modified xsi:type="dcterms:W3CDTF">2023-01-13T22:16:23Z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