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32A18012-50FD-44C1-9A96-BC7CB7608E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20" i="2" s="1"/>
  <c r="F9" i="2"/>
  <c r="F3" i="2"/>
  <c r="B18" i="2"/>
  <c r="C3" i="2"/>
  <c r="E4" i="2"/>
  <c r="E5" i="2"/>
  <c r="E7" i="2"/>
  <c r="E8" i="2"/>
  <c r="E11" i="2"/>
  <c r="E10" i="2"/>
  <c r="E9" i="2"/>
  <c r="B9" i="2"/>
  <c r="C9" i="2" s="1"/>
  <c r="E6" i="2"/>
  <c r="B6" i="2"/>
  <c r="C6" i="2" s="1"/>
  <c r="E3" i="2"/>
  <c r="G3" i="2" l="1"/>
  <c r="F6" i="2"/>
  <c r="G6" i="2" s="1"/>
  <c r="G9" i="2"/>
  <c r="J5" i="1"/>
  <c r="I5" i="1"/>
  <c r="C5" i="1"/>
  <c r="J4" i="1" l="1"/>
  <c r="I4" i="1"/>
  <c r="C4" i="1"/>
  <c r="B3" i="1"/>
  <c r="E3" i="1"/>
  <c r="K3" i="1" s="1"/>
  <c r="M3" i="1" s="1"/>
  <c r="G3" i="1"/>
  <c r="L3" i="1" s="1"/>
  <c r="I3" i="1"/>
  <c r="J3" i="1" s="1"/>
</calcChain>
</file>

<file path=xl/sharedStrings.xml><?xml version="1.0" encoding="utf-8"?>
<sst xmlns="http://schemas.openxmlformats.org/spreadsheetml/2006/main" count="27" uniqueCount="22">
  <si>
    <t>一 固定F、r改m</t>
    <phoneticPr fontId="2" type="noConversion"/>
  </si>
  <si>
    <t>m(g)</t>
    <phoneticPr fontId="2" type="noConversion"/>
  </si>
  <si>
    <t>m(kg)</t>
    <phoneticPr fontId="2" type="noConversion"/>
  </si>
  <si>
    <t>F(g)</t>
    <phoneticPr fontId="2" type="noConversion"/>
  </si>
  <si>
    <t>F(N)</t>
    <phoneticPr fontId="2" type="noConversion"/>
  </si>
  <si>
    <t>r(cm)</t>
    <phoneticPr fontId="2" type="noConversion"/>
  </si>
  <si>
    <t>r(m)</t>
    <phoneticPr fontId="2" type="noConversion"/>
  </si>
  <si>
    <t>t(s)</t>
    <phoneticPr fontId="2" type="noConversion"/>
  </si>
  <si>
    <t>T(s)</t>
    <phoneticPr fontId="2" type="noConversion"/>
  </si>
  <si>
    <t>T^2(s^2)</t>
    <phoneticPr fontId="2" type="noConversion"/>
  </si>
  <si>
    <t>F error</t>
    <phoneticPr fontId="2" type="noConversion"/>
  </si>
  <si>
    <t>F the(N)</t>
    <phoneticPr fontId="2" type="noConversion"/>
  </si>
  <si>
    <t>F exp(N)</t>
    <phoneticPr fontId="2" type="noConversion"/>
  </si>
  <si>
    <t>slope</t>
    <phoneticPr fontId="2" type="noConversion"/>
  </si>
  <si>
    <t>f theory</t>
    <phoneticPr fontId="2" type="noConversion"/>
  </si>
  <si>
    <t>f experiment</t>
    <phoneticPr fontId="2" type="noConversion"/>
  </si>
  <si>
    <t>1. fix F、r  change M</t>
    <phoneticPr fontId="2" type="noConversion"/>
  </si>
  <si>
    <t>error(%)</t>
    <phoneticPr fontId="2" type="noConversion"/>
  </si>
  <si>
    <t>Delta T(s)</t>
    <phoneticPr fontId="2" type="noConversion"/>
  </si>
  <si>
    <t>Force=</t>
    <phoneticPr fontId="2" type="noConversion"/>
  </si>
  <si>
    <t>21cm</t>
    <phoneticPr fontId="2" type="noConversion"/>
  </si>
  <si>
    <t>R(cm)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</si>
</sst>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9" fontId="0" fillId="0" borderId="0" xfId="1" applyFont="1" applyAlignment="1"/>
    <xf numFmtId="0" fontId="0" fillId="0" borderId="0" xfId="1" applyNumberFormat="1" applyFont="1" applyAlignment="1"/>
    <xf numFmtId="0" fontId="0" fillId="0" borderId="1" xfId="0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T^2-m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1419510061242345E-2"/>
                  <c:y val="-0.19657699037620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工作表1!$C$3:$C$5</c:f>
              <c:numCache>
                <c:formatCode>General</c:formatCode>
                <c:ptCount val="3"/>
                <c:pt idx="0">
                  <c:v>0.20794000000000001</c:v>
                </c:pt>
                <c:pt idx="1">
                  <c:v>0.15728999999999999</c:v>
                </c:pt>
                <c:pt idx="2">
                  <c:v>0.10629000000000001</c:v>
                </c:pt>
              </c:numCache>
            </c:numRef>
          </c:xVal>
          <c:yVal>
            <c:numRef>
              <c:f>工作表1!$J$3:$J$5</c:f>
              <c:numCache>
                <c:formatCode>General</c:formatCode>
                <c:ptCount val="3"/>
                <c:pt idx="0">
                  <c:v>7.1187576099999994</c:v>
                </c:pt>
                <c:pt idx="1">
                  <c:v>4.6044576399999997</c:v>
                </c:pt>
                <c:pt idx="2">
                  <c:v>2.7569281599999997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A-4688-AA9F-138F12AD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67216"/>
        <c:axId val="330002576"/>
      </c:scatterChart>
      <c:valAx>
        <c:axId val="2324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m(kg)</a:t>
                </a:r>
                <a:r>
                  <a:rPr lang="en-US" altLang="zh-TW" sz="1000" b="0" i="0" u="none" strike="noStrike" baseline="0"/>
                  <a:t> 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0002576"/>
        <c:crosses val="autoZero"/>
        <c:crossBetween val="midCat"/>
      </c:valAx>
      <c:valAx>
        <c:axId val="3300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T^2(s^2)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246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Mass</a:t>
            </a:r>
            <a:r>
              <a:rPr lang="en-GB" altLang="zh-TW" baseline="0"/>
              <a:t> - T^2</a:t>
            </a:r>
          </a:p>
          <a:p>
            <a:pPr>
              <a:defRPr/>
            </a:pPr>
            <a:endParaRPr lang="en-GB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7400918635170605E-2"/>
                  <c:y val="-1.49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工作表2!$C$3:$C$9</c:f>
              <c:numCache>
                <c:formatCode>General</c:formatCode>
                <c:ptCount val="7"/>
                <c:pt idx="0">
                  <c:v>0.10693999999999999</c:v>
                </c:pt>
                <c:pt idx="3">
                  <c:v>0.12193999999999999</c:v>
                </c:pt>
                <c:pt idx="6">
                  <c:v>0.14693999999999999</c:v>
                </c:pt>
              </c:numCache>
            </c:numRef>
          </c:xVal>
          <c:yVal>
            <c:numRef>
              <c:f>工作表2!$G$3:$G$9</c:f>
              <c:numCache>
                <c:formatCode>General</c:formatCode>
                <c:ptCount val="7"/>
                <c:pt idx="0">
                  <c:v>1.3791448968999998</c:v>
                </c:pt>
                <c:pt idx="3">
                  <c:v>1.6106131178671113</c:v>
                </c:pt>
                <c:pt idx="6">
                  <c:v>1.7944156353640002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D-4521-80B7-4CB011B8B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75728"/>
        <c:axId val="269176560"/>
      </c:scatterChart>
      <c:valAx>
        <c:axId val="269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176560"/>
        <c:crosses val="autoZero"/>
        <c:crossBetween val="midCat"/>
      </c:valAx>
      <c:valAx>
        <c:axId val="2691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1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7</xdr:row>
      <xdr:rowOff>190500</xdr:rowOff>
    </xdr:from>
    <xdr:to>
      <xdr:col>10</xdr:col>
      <xdr:colOff>319087</xdr:colOff>
      <xdr:row>21</xdr:row>
      <xdr:rowOff>133350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11</xdr:row>
      <xdr:rowOff>95250</xdr:rowOff>
    </xdr:from>
    <xdr:to>
      <xdr:col>12</xdr:col>
      <xdr:colOff>0</xdr:colOff>
      <xdr:row>25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workbookViewId="0">
      <selection activeCell="L3" sqref="L3"/>
    </sheetView>
  </sheetViews>
  <sheetFormatPr defaultRowHeight="13.8" x14ac:dyDescent="0.25"/>
  <cols>
    <col min="1" max="1" width="15.75" customWidth="1"/>
    <col min="12" max="12" width="9.625" bestFit="1" customWidth="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10</v>
      </c>
    </row>
    <row r="3" spans="1:13" x14ac:dyDescent="0.25">
      <c r="A3">
        <v>1</v>
      </c>
      <c r="B3">
        <f>C3*1000</f>
        <v>207.94000000000003</v>
      </c>
      <c r="C3">
        <v>0.20794000000000001</v>
      </c>
      <c r="D3">
        <v>25.04</v>
      </c>
      <c r="E3">
        <f>(D3/1000)*9.8</f>
        <v>0.24539200000000003</v>
      </c>
      <c r="F3" s="1">
        <v>16.2</v>
      </c>
      <c r="G3" s="2">
        <f>F3/100</f>
        <v>0.16200000000000001</v>
      </c>
      <c r="H3">
        <v>26.681000000000001</v>
      </c>
      <c r="I3">
        <f>H3/10</f>
        <v>2.6680999999999999</v>
      </c>
      <c r="J3">
        <f>I3*I3</f>
        <v>7.1187576099999994</v>
      </c>
      <c r="K3">
        <f>E3</f>
        <v>0.24539200000000003</v>
      </c>
      <c r="L3">
        <f>4*PI()*PI()*G3/B6</f>
        <v>0.20300608341499188</v>
      </c>
      <c r="M3" s="3">
        <f>(K3-L3)/K3</f>
        <v>0.17272737735952332</v>
      </c>
    </row>
    <row r="4" spans="1:13" x14ac:dyDescent="0.25">
      <c r="A4">
        <v>2</v>
      </c>
      <c r="B4">
        <v>157.29</v>
      </c>
      <c r="C4">
        <f>B4/1000</f>
        <v>0.15728999999999999</v>
      </c>
      <c r="F4" s="1"/>
      <c r="G4" s="2"/>
      <c r="H4">
        <v>21.457999999999998</v>
      </c>
      <c r="I4">
        <f>H4/10</f>
        <v>2.1457999999999999</v>
      </c>
      <c r="J4">
        <f>I4*I4</f>
        <v>4.6044576399999997</v>
      </c>
    </row>
    <row r="5" spans="1:13" x14ac:dyDescent="0.25">
      <c r="A5">
        <v>3</v>
      </c>
      <c r="B5">
        <v>106.29</v>
      </c>
      <c r="C5">
        <f>B5/1000</f>
        <v>0.10629000000000001</v>
      </c>
      <c r="F5" s="1"/>
      <c r="G5" s="2"/>
      <c r="H5">
        <v>16.603999999999999</v>
      </c>
      <c r="I5">
        <f>H5/10</f>
        <v>1.6603999999999999</v>
      </c>
      <c r="J5">
        <f>I5*I5</f>
        <v>2.7569281599999997</v>
      </c>
    </row>
    <row r="6" spans="1:13" x14ac:dyDescent="0.25">
      <c r="A6" t="s">
        <v>13</v>
      </c>
      <c r="B6">
        <v>31.504000000000001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tabSelected="1" workbookViewId="0">
      <selection activeCell="E3" sqref="E3"/>
    </sheetView>
  </sheetViews>
  <sheetFormatPr defaultRowHeight="13.8" x14ac:dyDescent="0.25"/>
  <cols>
    <col min="1" max="1" width="21.625" bestFit="1" customWidth="1"/>
    <col min="2" max="2" width="12.75" bestFit="1" customWidth="1"/>
    <col min="3" max="3" width="8.5" bestFit="1" customWidth="1"/>
    <col min="4" max="5" width="9.5" bestFit="1" customWidth="1"/>
    <col min="6" max="7" width="12.75" bestFit="1" customWidth="1"/>
    <col min="12" max="12" width="9.75" customWidth="1"/>
  </cols>
  <sheetData>
    <row r="1" spans="1:13" x14ac:dyDescent="0.25">
      <c r="A1" t="s">
        <v>16</v>
      </c>
      <c r="J1" t="s">
        <v>21</v>
      </c>
      <c r="K1" t="s">
        <v>20</v>
      </c>
    </row>
    <row r="2" spans="1:13" x14ac:dyDescent="0.25">
      <c r="B2" t="s">
        <v>1</v>
      </c>
      <c r="C2" t="s">
        <v>2</v>
      </c>
      <c r="D2" t="s">
        <v>7</v>
      </c>
      <c r="E2" t="s">
        <v>8</v>
      </c>
      <c r="F2" t="s">
        <v>18</v>
      </c>
      <c r="G2" t="s">
        <v>9</v>
      </c>
      <c r="J2" t="s">
        <v>19</v>
      </c>
    </row>
    <row r="3" spans="1:13" x14ac:dyDescent="0.25">
      <c r="A3">
        <v>1</v>
      </c>
      <c r="B3">
        <v>106.94</v>
      </c>
      <c r="C3">
        <f>B3/1000</f>
        <v>0.10693999999999999</v>
      </c>
      <c r="D3" s="5">
        <v>11.9131</v>
      </c>
      <c r="E3" s="5">
        <f t="shared" ref="E3:E11" si="0">D3/10</f>
        <v>1.1913100000000001</v>
      </c>
      <c r="F3">
        <f>AVERAGE(E3:E5)</f>
        <v>1.1743699999999999</v>
      </c>
      <c r="G3">
        <f>F3^2</f>
        <v>1.3791448968999998</v>
      </c>
      <c r="L3" s="4"/>
      <c r="M3" s="3"/>
    </row>
    <row r="4" spans="1:13" x14ac:dyDescent="0.25">
      <c r="D4" s="5">
        <v>11.904500000000001</v>
      </c>
      <c r="E4" s="5">
        <f t="shared" si="0"/>
        <v>1.19045</v>
      </c>
    </row>
    <row r="5" spans="1:13" x14ac:dyDescent="0.25">
      <c r="D5" s="5">
        <v>11.413500000000001</v>
      </c>
      <c r="E5" s="5">
        <f t="shared" si="0"/>
        <v>1.1413500000000001</v>
      </c>
    </row>
    <row r="6" spans="1:13" x14ac:dyDescent="0.25">
      <c r="A6">
        <v>2</v>
      </c>
      <c r="B6">
        <f>106.94+15</f>
        <v>121.94</v>
      </c>
      <c r="C6">
        <f t="shared" ref="C6:C9" si="1">B6/1000</f>
        <v>0.12193999999999999</v>
      </c>
      <c r="D6" s="5">
        <v>12.0656</v>
      </c>
      <c r="E6" s="5">
        <f t="shared" si="0"/>
        <v>1.2065600000000001</v>
      </c>
      <c r="F6">
        <f>AVERAGE(E6:E8)</f>
        <v>1.2690993333333334</v>
      </c>
      <c r="G6">
        <f t="shared" ref="G6:G9" si="2">F6^2</f>
        <v>1.6106131178671113</v>
      </c>
    </row>
    <row r="7" spans="1:13" x14ac:dyDescent="0.25">
      <c r="D7" s="5">
        <v>12.7593</v>
      </c>
      <c r="E7" s="5">
        <f t="shared" si="0"/>
        <v>1.27593</v>
      </c>
    </row>
    <row r="8" spans="1:13" x14ac:dyDescent="0.25">
      <c r="D8" s="5">
        <v>13.24808</v>
      </c>
      <c r="E8" s="5">
        <f t="shared" si="0"/>
        <v>1.324808</v>
      </c>
    </row>
    <row r="9" spans="1:13" x14ac:dyDescent="0.25">
      <c r="A9">
        <v>3</v>
      </c>
      <c r="B9">
        <f>B3+40</f>
        <v>146.94</v>
      </c>
      <c r="C9">
        <f t="shared" si="1"/>
        <v>0.14693999999999999</v>
      </c>
      <c r="D9" s="5">
        <v>13.376760000000001</v>
      </c>
      <c r="E9" s="5">
        <f t="shared" si="0"/>
        <v>1.3376760000000001</v>
      </c>
      <c r="F9">
        <f>AVERAGE(E9:E11)</f>
        <v>1.339558</v>
      </c>
      <c r="G9">
        <f t="shared" si="2"/>
        <v>1.7944156353640002</v>
      </c>
    </row>
    <row r="10" spans="1:13" x14ac:dyDescent="0.25">
      <c r="D10" s="5">
        <v>13.536619999999999</v>
      </c>
      <c r="E10" s="5">
        <f t="shared" si="0"/>
        <v>1.3536619999999999</v>
      </c>
    </row>
    <row r="11" spans="1:13" x14ac:dyDescent="0.25">
      <c r="D11" s="5">
        <v>13.27336</v>
      </c>
      <c r="E11" s="5">
        <f t="shared" si="0"/>
        <v>1.3273360000000001</v>
      </c>
    </row>
    <row r="18" spans="1:2" x14ac:dyDescent="0.25">
      <c r="A18" t="s">
        <v>14</v>
      </c>
      <c r="B18">
        <f>(65.12/1000)*9.8</f>
        <v>0.63817600000000019</v>
      </c>
    </row>
    <row r="19" spans="1:2" x14ac:dyDescent="0.25">
      <c r="A19" t="s">
        <v>15</v>
      </c>
      <c r="B19">
        <f>((4*(3.14)*(3.14)*0.21)/12.685)</f>
        <v>0.65290216791486</v>
      </c>
    </row>
    <row r="20" spans="1:2" x14ac:dyDescent="0.25">
      <c r="A20" t="s">
        <v>17</v>
      </c>
      <c r="B20" s="6">
        <f>(B19-B18)/B18</f>
        <v>2.3075402263419195E-2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2023-12-27T14:39:13Z</dcterms:modified>
</cp:coreProperties>
</file>