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chang/Documents/"/>
    </mc:Choice>
  </mc:AlternateContent>
  <xr:revisionPtr revIDLastSave="0" documentId="8_{56F82C2E-96FE-2945-AEB0-8F0BCF0499AD}" xr6:coauthVersionLast="45" xr6:coauthVersionMax="45" xr10:uidLastSave="{00000000-0000-0000-0000-000000000000}"/>
  <bookViews>
    <workbookView xWindow="29760" yWindow="-540" windowWidth="34920" windowHeight="18520" activeTab="1" xr2:uid="{AD215CE5-C555-CD4E-9CFD-9CF9AE6E44E6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5" i="1" l="1"/>
  <c r="J105" i="1"/>
  <c r="I105" i="1"/>
  <c r="H105" i="1"/>
  <c r="G105" i="1"/>
  <c r="F105" i="1"/>
  <c r="E105" i="1"/>
  <c r="D105" i="1"/>
  <c r="C105" i="1"/>
  <c r="K104" i="1"/>
  <c r="J104" i="1"/>
  <c r="I104" i="1"/>
  <c r="H104" i="1"/>
  <c r="G104" i="1"/>
  <c r="F104" i="1"/>
  <c r="E104" i="1"/>
  <c r="D104" i="1"/>
  <c r="C104" i="1"/>
  <c r="K103" i="1"/>
  <c r="J103" i="1"/>
  <c r="I103" i="1"/>
  <c r="H103" i="1"/>
  <c r="G103" i="1"/>
  <c r="F103" i="1"/>
  <c r="E103" i="1"/>
  <c r="D103" i="1"/>
  <c r="C103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Q23" i="1"/>
  <c r="Q22" i="1"/>
  <c r="Q21" i="1"/>
  <c r="Q20" i="1"/>
  <c r="Q19" i="1"/>
  <c r="Q18" i="1"/>
  <c r="Q17" i="1"/>
  <c r="Q16" i="1"/>
  <c r="Q15" i="1"/>
  <c r="Q14" i="1"/>
  <c r="E14" i="1"/>
  <c r="E21" i="1"/>
  <c r="E19" i="1"/>
  <c r="E18" i="1"/>
  <c r="E16" i="1"/>
  <c r="E15" i="1"/>
  <c r="E17" i="1"/>
  <c r="E20" i="1"/>
  <c r="E22" i="1"/>
  <c r="E23" i="1"/>
  <c r="C24" i="1"/>
  <c r="E24" i="1" s="1"/>
</calcChain>
</file>

<file path=xl/sharedStrings.xml><?xml version="1.0" encoding="utf-8"?>
<sst xmlns="http://schemas.openxmlformats.org/spreadsheetml/2006/main" count="240" uniqueCount="174">
  <si>
    <t>Male</t>
  </si>
  <si>
    <t>Female</t>
  </si>
  <si>
    <t>$35,000-$49,999</t>
  </si>
  <si>
    <t>$25,000-$34,999</t>
  </si>
  <si>
    <t>$75,000-$99,999</t>
  </si>
  <si>
    <t>Less than $15,000</t>
  </si>
  <si>
    <t xml:space="preserve">$50,000-$74,999 </t>
  </si>
  <si>
    <t>$100,000-$149,999</t>
  </si>
  <si>
    <t xml:space="preserve">$15,000-$24,999 </t>
  </si>
  <si>
    <t xml:space="preserve">$150,000-$199,999 </t>
  </si>
  <si>
    <t>$200,000 or more</t>
  </si>
  <si>
    <t>Prefer not to answer</t>
  </si>
  <si>
    <t xml:space="preserve">Prefer not to answer  </t>
  </si>
  <si>
    <t>Other</t>
  </si>
  <si>
    <t xml:space="preserve">Attended or currently attending high School </t>
  </si>
  <si>
    <t>Attended or currently attending 2-year college or technical school</t>
  </si>
  <si>
    <t xml:space="preserve">Attended or currently attending 4-year university  </t>
  </si>
  <si>
    <t xml:space="preserve">Graduated 2-year college or technical school </t>
  </si>
  <si>
    <t>Graduated 4-year university</t>
  </si>
  <si>
    <t xml:space="preserve">Masters / Post-graduate certification </t>
  </si>
  <si>
    <t>Ph.D. or professional degrees (M.D., J.D.)</t>
  </si>
  <si>
    <t>35-44</t>
  </si>
  <si>
    <t>25-34</t>
  </si>
  <si>
    <t xml:space="preserve">18-24 </t>
  </si>
  <si>
    <t>45-54</t>
  </si>
  <si>
    <t>55+</t>
  </si>
  <si>
    <t xml:space="preserve">Under 18 </t>
  </si>
  <si>
    <t>Apple</t>
  </si>
  <si>
    <t>Samsung</t>
  </si>
  <si>
    <t xml:space="preserve">Graduated High School  </t>
  </si>
  <si>
    <t xml:space="preserve">Samsung </t>
  </si>
  <si>
    <t xml:space="preserve">Apple </t>
  </si>
  <si>
    <t>Budget</t>
  </si>
  <si>
    <t>Mid</t>
  </si>
  <si>
    <t>Premium</t>
  </si>
  <si>
    <t>Super Premium</t>
  </si>
  <si>
    <t>Other Android</t>
  </si>
  <si>
    <t>9: Extremely Likely</t>
  </si>
  <si>
    <t>1: Extremely Unlikely</t>
  </si>
  <si>
    <t>PREFER NOT TO ANSWER</t>
  </si>
  <si>
    <t>LESS THAN $15,000</t>
  </si>
  <si>
    <t xml:space="preserve">Default video call app </t>
  </si>
  <si>
    <t xml:space="preserve">Google Duo </t>
  </si>
  <si>
    <t xml:space="preserve">Skype </t>
  </si>
  <si>
    <t xml:space="preserve">Facebook Messenger video </t>
  </si>
  <si>
    <t xml:space="preserve">Whatsapp video </t>
  </si>
  <si>
    <t>Zoom</t>
  </si>
  <si>
    <t xml:space="preserve">Other video app </t>
  </si>
  <si>
    <t>Default messaging app rate</t>
  </si>
  <si>
    <t>Facebook Messenger rate</t>
  </si>
  <si>
    <t>Whatsapp rate</t>
  </si>
  <si>
    <t>Snapchat rate</t>
  </si>
  <si>
    <t>Other messaging rate</t>
  </si>
  <si>
    <t>Default Email rate</t>
  </si>
  <si>
    <t>Gmail rate</t>
  </si>
  <si>
    <t>Microsoft Outlook or Hotmail rate</t>
  </si>
  <si>
    <t>Yahoo Mail rate</t>
  </si>
  <si>
    <t>Other email rate</t>
  </si>
  <si>
    <t>Chrome rate</t>
  </si>
  <si>
    <t>Edge rate</t>
  </si>
  <si>
    <t>Firefox rate</t>
  </si>
  <si>
    <t>Other internet rate</t>
  </si>
  <si>
    <t>Default Web app rate</t>
  </si>
  <si>
    <t>Facebook rate</t>
  </si>
  <si>
    <t>Instagram rate</t>
  </si>
  <si>
    <t>Pinterest rate</t>
  </si>
  <si>
    <t>SnapChat social rate</t>
  </si>
  <si>
    <t>LinkedIn rate</t>
  </si>
  <si>
    <t>Twitter rate</t>
  </si>
  <si>
    <t>Discord rate</t>
  </si>
  <si>
    <t>Reddit rate</t>
  </si>
  <si>
    <t>Yelp rate</t>
  </si>
  <si>
    <t>Whatspp rate</t>
  </si>
  <si>
    <t>Tumblr rate</t>
  </si>
  <si>
    <t>TikTok rate</t>
  </si>
  <si>
    <t>Other Social Media rate</t>
  </si>
  <si>
    <t>Rear camera (standard) rate</t>
  </si>
  <si>
    <t>Rear camera (wide-angle or ultra wide angle) rate</t>
  </si>
  <si>
    <t>Rear camera (telephoto) rate</t>
  </si>
  <si>
    <t>Selfie camera (standard) rate</t>
  </si>
  <si>
    <t>Selfie camera (wide angle or group) rate</t>
  </si>
  <si>
    <t>Portrait, Live Focus or Bokeh (blurring of background) rate</t>
  </si>
  <si>
    <t>Night Mode Performance rate</t>
  </si>
  <si>
    <t>Zoom (Optical, Hybrid and Digital) rate</t>
  </si>
  <si>
    <t>Macro (closeup) rate</t>
  </si>
  <si>
    <t>Filters, Special Effects (e.g., Fun AR stickers, Panorama..) rate</t>
  </si>
  <si>
    <t>Multiple cameras at the same time rate</t>
  </si>
  <si>
    <t>Other camera feature rate</t>
  </si>
  <si>
    <t>3.653.32</t>
  </si>
  <si>
    <t>Video Portrait, Live Focus or Bokeh rate</t>
  </si>
  <si>
    <t>Slow motion rate</t>
  </si>
  <si>
    <t>Time Lapse / HyperLapse rate</t>
  </si>
  <si>
    <t>Video Night Mode Performance rate</t>
  </si>
  <si>
    <t>Multiple Cameras Video rate</t>
  </si>
  <si>
    <t>Video: HD rate</t>
  </si>
  <si>
    <t>Video: 4K rate</t>
  </si>
  <si>
    <t>Optical or DIgital Stabilization rate</t>
  </si>
  <si>
    <t>Video Special Effects rate</t>
  </si>
  <si>
    <t>Other Video Camera Features rate</t>
  </si>
  <si>
    <t>Google Photos rate</t>
  </si>
  <si>
    <t>Lightroom rate</t>
  </si>
  <si>
    <t>Adobe Photoshop Express rate</t>
  </si>
  <si>
    <t>Snapseed rate</t>
  </si>
  <si>
    <t>VSCO rate</t>
  </si>
  <si>
    <t>Other photo storage rate</t>
  </si>
  <si>
    <t>Default app rate</t>
  </si>
  <si>
    <t>Apple Music Paid</t>
  </si>
  <si>
    <t>YouTube Music Paid</t>
  </si>
  <si>
    <t>Spotify Paid</t>
  </si>
  <si>
    <t>Pandora Paid</t>
  </si>
  <si>
    <t>iHeartRadio Paid</t>
  </si>
  <si>
    <t>Tidal Paid</t>
  </si>
  <si>
    <t>Amazon Music Paid</t>
  </si>
  <si>
    <t>Google Play Music Paid</t>
  </si>
  <si>
    <t>Other Music Subcription</t>
  </si>
  <si>
    <t>Apple TV+ rate</t>
  </si>
  <si>
    <t>Amazon Prime Video rate</t>
  </si>
  <si>
    <t>Disney+ rate</t>
  </si>
  <si>
    <t>Netflix rate</t>
  </si>
  <si>
    <t>Hulu rate</t>
  </si>
  <si>
    <t>CBS All Access rate</t>
  </si>
  <si>
    <t>HBO Now or HBO MAX rate</t>
  </si>
  <si>
    <t>NBC Peacock Service rate</t>
  </si>
  <si>
    <t>YouTube TV Premium rate</t>
  </si>
  <si>
    <t>Sling TV rate</t>
  </si>
  <si>
    <t>Fubo TV rate</t>
  </si>
  <si>
    <t>Philo rate</t>
  </si>
  <si>
    <t>Quibi rate</t>
  </si>
  <si>
    <t>Other Video Streaming rate</t>
  </si>
  <si>
    <t>Vudu rate</t>
  </si>
  <si>
    <t>Roku Channel rate</t>
  </si>
  <si>
    <t>Pluto TV rate</t>
  </si>
  <si>
    <t>IMDb rate</t>
  </si>
  <si>
    <t>YouTube rate</t>
  </si>
  <si>
    <t>Tubi rate</t>
  </si>
  <si>
    <t>Twitch rate</t>
  </si>
  <si>
    <t>XUMO rate</t>
  </si>
  <si>
    <t>Other Free Video Streaming Rate</t>
  </si>
  <si>
    <t>Crackle rate</t>
  </si>
  <si>
    <t>Google Pay rate</t>
  </si>
  <si>
    <t>Fitbit Pay rate</t>
  </si>
  <si>
    <t>Garmin Pay rate</t>
  </si>
  <si>
    <t>LG Pay rate</t>
  </si>
  <si>
    <t>Other Mobile Pay rate</t>
  </si>
  <si>
    <t>Google Fit rate</t>
  </si>
  <si>
    <t>MyFitnessPal rate</t>
  </si>
  <si>
    <t>Fitbit Coach rate</t>
  </si>
  <si>
    <t>Peloton rate</t>
  </si>
  <si>
    <t>Strava rate</t>
  </si>
  <si>
    <t>Other Health App rate</t>
  </si>
  <si>
    <t>Apple Maps rate</t>
  </si>
  <si>
    <t>Google Maps rate</t>
  </si>
  <si>
    <t>Apple CarPlay rate</t>
  </si>
  <si>
    <t>Android Auto rate</t>
  </si>
  <si>
    <t>MapQuest rate</t>
  </si>
  <si>
    <t>Waze rate</t>
  </si>
  <si>
    <t>TomTom GPS Navigation rate</t>
  </si>
  <si>
    <t>Other Navigation App rate</t>
  </si>
  <si>
    <t>Google Cloud rate</t>
  </si>
  <si>
    <t>Amazon Cloud rate</t>
  </si>
  <si>
    <t>Microsoft OneDrive rate</t>
  </si>
  <si>
    <t>DropBox rate</t>
  </si>
  <si>
    <t>Other Cloud Storage App rate</t>
  </si>
  <si>
    <t>Apple iWork rate</t>
  </si>
  <si>
    <t xml:space="preserve"> S Pen and apps rate</t>
  </si>
  <si>
    <t>Microsoft Office (Free) rate</t>
  </si>
  <si>
    <t>Microsoft Office 365 Subscription rate</t>
  </si>
  <si>
    <t>Google G Suite subscription rate</t>
  </si>
  <si>
    <t>Google Drive, Docs, Sheets, Slides, Keep rate</t>
  </si>
  <si>
    <t>Other Productivity App rate</t>
  </si>
  <si>
    <t>Google Find My Device rate</t>
  </si>
  <si>
    <t>Samsung Find My Mobile rate</t>
  </si>
  <si>
    <t>Other Tracking App rate</t>
  </si>
  <si>
    <t>Find My iPhone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</si>
</sst>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A5A5A5"/>
        <bgColor rgb="FFA5A5A5"/>
      </patternFill>
    </fill>
    <fill>
      <patternFill patternType="solid">
        <fgColor rgb="FFEDEDED"/>
        <bgColor rgb="FFEDEDED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FFFFFF"/>
      </left>
      <right style="thin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2" xfId="0" applyFont="1" applyFill="1" applyBorder="1"/>
    <xf numFmtId="0" fontId="4" fillId="4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793C6E"/>
      <color rgb="FF75C6D2"/>
      <color rgb="FF1FB288"/>
      <color rgb="FFFFB746"/>
      <color rgb="FF91D350"/>
      <color rgb="FF0178C9"/>
      <color rgb="FF00B3E2"/>
      <color rgb="FFFE43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Participant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75C6D2"/>
            </a:solidFill>
          </c:spPr>
          <c:dPt>
            <c:idx val="0"/>
            <c:bubble3D val="0"/>
            <c:spPr>
              <a:solidFill>
                <a:srgbClr val="793C6E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C78-9149-BB41-4D9712A11609}"/>
              </c:ext>
            </c:extLst>
          </c:dPt>
          <c:dPt>
            <c:idx val="1"/>
            <c:bubble3D val="0"/>
            <c:spPr>
              <a:solidFill>
                <a:srgbClr val="75C6D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78-9149-BB41-4D9712A116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CB2DE0-9E60-3140-9C02-EF65B5E785F8}" type="CATEGORYNAME">
                      <a:rPr lang="en-US">
                        <a:solidFill>
                          <a:srgbClr val="793C6E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rgbClr val="793C6E"/>
                        </a:solidFill>
                      </a:rPr>
                      <a:t>
</a:t>
                    </a:r>
                    <a:fld id="{6BB3FE30-AE7A-2C46-AE19-CB8574184219}" type="PERCENTAGE">
                      <a:rPr lang="en-US" baseline="0">
                        <a:solidFill>
                          <a:srgbClr val="793C6E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rgbClr val="793C6E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C78-9149-BB41-4D9712A1160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47D423-95E5-FF42-9BD3-050CFF8ED4E4}" type="CATEGORYNAME">
                      <a:rPr lang="en-US">
                        <a:solidFill>
                          <a:srgbClr val="75C6D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75C6D2"/>
                        </a:solidFill>
                      </a:rPr>
                      <a:t>
</a:t>
                    </a:r>
                    <a:fld id="{39333B6D-325F-6747-BA82-4735FA906311}" type="PERCENTAGE">
                      <a:rPr lang="en-US" baseline="0">
                        <a:solidFill>
                          <a:srgbClr val="75C6D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rgbClr val="75C6D2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C78-9149-BB41-4D9712A1160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Sheet1!$B$1:$C$1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561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8-9149-BB41-4D9712A116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Default video call app </c:v>
                </c:pt>
                <c:pt idx="1">
                  <c:v>Google Duo </c:v>
                </c:pt>
                <c:pt idx="2">
                  <c:v>Skype </c:v>
                </c:pt>
                <c:pt idx="3">
                  <c:v>Facebook Messenger video </c:v>
                </c:pt>
                <c:pt idx="4">
                  <c:v>Whatsapp video </c:v>
                </c:pt>
                <c:pt idx="5">
                  <c:v>Zoom</c:v>
                </c:pt>
                <c:pt idx="6">
                  <c:v>Other video app 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3.9329999999999998</c:v>
                </c:pt>
                <c:pt idx="1">
                  <c:v>3.9039999999999999</c:v>
                </c:pt>
                <c:pt idx="2">
                  <c:v>3.476</c:v>
                </c:pt>
                <c:pt idx="3">
                  <c:v>3.782</c:v>
                </c:pt>
                <c:pt idx="4">
                  <c:v>3.7160000000000002</c:v>
                </c:pt>
                <c:pt idx="5">
                  <c:v>3.67</c:v>
                </c:pt>
                <c:pt idx="6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Default video call app </c:v>
                </c:pt>
                <c:pt idx="1">
                  <c:v>Google Duo </c:v>
                </c:pt>
                <c:pt idx="2">
                  <c:v>Skype </c:v>
                </c:pt>
                <c:pt idx="3">
                  <c:v>Facebook Messenger video </c:v>
                </c:pt>
                <c:pt idx="4">
                  <c:v>Whatsapp video </c:v>
                </c:pt>
                <c:pt idx="5">
                  <c:v>Zoom</c:v>
                </c:pt>
                <c:pt idx="6">
                  <c:v>Other video app 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4.1580000000000004</c:v>
                </c:pt>
                <c:pt idx="1">
                  <c:v>3.7320000000000002</c:v>
                </c:pt>
                <c:pt idx="2">
                  <c:v>3.7160000000000002</c:v>
                </c:pt>
                <c:pt idx="3">
                  <c:v>3.778</c:v>
                </c:pt>
                <c:pt idx="4">
                  <c:v>3.7570000000000001</c:v>
                </c:pt>
                <c:pt idx="5">
                  <c:v>3.7490000000000001</c:v>
                </c:pt>
                <c:pt idx="6">
                  <c:v>3.5550000000000002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Default video call app </c:v>
                </c:pt>
                <c:pt idx="1">
                  <c:v>Google Duo </c:v>
                </c:pt>
                <c:pt idx="2">
                  <c:v>Skype </c:v>
                </c:pt>
                <c:pt idx="3">
                  <c:v>Facebook Messenger video </c:v>
                </c:pt>
                <c:pt idx="4">
                  <c:v>Whatsapp video </c:v>
                </c:pt>
                <c:pt idx="5">
                  <c:v>Zoom</c:v>
                </c:pt>
                <c:pt idx="6">
                  <c:v>Other video app </c:v>
                </c:pt>
              </c:strCache>
            </c:strRef>
          </c:cat>
          <c:val>
            <c:numRef>
              <c:f>Sheet2!$B$4:$H$4</c:f>
              <c:numCache>
                <c:formatCode>General</c:formatCode>
                <c:ptCount val="7"/>
                <c:pt idx="0">
                  <c:v>4</c:v>
                </c:pt>
                <c:pt idx="1">
                  <c:v>3.98</c:v>
                </c:pt>
                <c:pt idx="2">
                  <c:v>3.8479999999999999</c:v>
                </c:pt>
                <c:pt idx="3">
                  <c:v>4</c:v>
                </c:pt>
                <c:pt idx="4">
                  <c:v>4.09</c:v>
                </c:pt>
                <c:pt idx="5">
                  <c:v>3.8370000000000002</c:v>
                </c:pt>
                <c:pt idx="6">
                  <c:v>3.6920000000000002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Rating (5 = Delightful) </a:t>
                </a:r>
                <a:endParaRPr 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Sheet2!$A$30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Sheet2!$B$29:$F$29</c:f>
              <c:strCache>
                <c:ptCount val="5"/>
                <c:pt idx="0">
                  <c:v>Default messaging app rate</c:v>
                </c:pt>
                <c:pt idx="1">
                  <c:v>Facebook Messenger rate</c:v>
                </c:pt>
                <c:pt idx="2">
                  <c:v>Whatsapp rate</c:v>
                </c:pt>
                <c:pt idx="3">
                  <c:v>Snapchat rate</c:v>
                </c:pt>
                <c:pt idx="4">
                  <c:v>Other messaging rate</c:v>
                </c:pt>
              </c:strCache>
            </c:strRef>
          </c:cat>
          <c:val>
            <c:numRef>
              <c:f>Sheet2!$B$30:$F$30</c:f>
              <c:numCache>
                <c:formatCode>General</c:formatCode>
                <c:ptCount val="5"/>
                <c:pt idx="0">
                  <c:v>4.0258620689655169</c:v>
                </c:pt>
                <c:pt idx="1">
                  <c:v>3.9976133651551313</c:v>
                </c:pt>
                <c:pt idx="2">
                  <c:v>3.9540229885057472</c:v>
                </c:pt>
                <c:pt idx="3">
                  <c:v>3.8389662027833</c:v>
                </c:pt>
                <c:pt idx="4">
                  <c:v>3.8571428571428572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Sheet2!$A$31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Sheet2!$B$29:$F$29</c:f>
              <c:strCache>
                <c:ptCount val="5"/>
                <c:pt idx="0">
                  <c:v>Default messaging app rate</c:v>
                </c:pt>
                <c:pt idx="1">
                  <c:v>Facebook Messenger rate</c:v>
                </c:pt>
                <c:pt idx="2">
                  <c:v>Whatsapp rate</c:v>
                </c:pt>
                <c:pt idx="3">
                  <c:v>Snapchat rate</c:v>
                </c:pt>
                <c:pt idx="4">
                  <c:v>Other messaging rate</c:v>
                </c:pt>
              </c:strCache>
            </c:strRef>
          </c:cat>
          <c:val>
            <c:numRef>
              <c:f>Sheet2!$B$31:$F$31</c:f>
              <c:numCache>
                <c:formatCode>General</c:formatCode>
                <c:ptCount val="5"/>
                <c:pt idx="0">
                  <c:v>4.3330000000000002</c:v>
                </c:pt>
                <c:pt idx="1">
                  <c:v>3.9597319999999998</c:v>
                </c:pt>
                <c:pt idx="2">
                  <c:v>3.9020000000000001</c:v>
                </c:pt>
                <c:pt idx="3">
                  <c:v>3.8759999999999999</c:v>
                </c:pt>
                <c:pt idx="4">
                  <c:v>3.8420000000000001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Sheet2!$A$32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Sheet2!$B$29:$F$29</c:f>
              <c:strCache>
                <c:ptCount val="5"/>
                <c:pt idx="0">
                  <c:v>Default messaging app rate</c:v>
                </c:pt>
                <c:pt idx="1">
                  <c:v>Facebook Messenger rate</c:v>
                </c:pt>
                <c:pt idx="2">
                  <c:v>Whatsapp rate</c:v>
                </c:pt>
                <c:pt idx="3">
                  <c:v>Snapchat rate</c:v>
                </c:pt>
                <c:pt idx="4">
                  <c:v>Other messaging rate</c:v>
                </c:pt>
              </c:strCache>
            </c:strRef>
          </c:cat>
          <c:val>
            <c:numRef>
              <c:f>Sheet2!$B$32:$F$32</c:f>
              <c:numCache>
                <c:formatCode>General</c:formatCode>
                <c:ptCount val="5"/>
                <c:pt idx="0">
                  <c:v>4.024</c:v>
                </c:pt>
                <c:pt idx="1">
                  <c:v>4.0670000000000002</c:v>
                </c:pt>
                <c:pt idx="2">
                  <c:v>4.1349999999999998</c:v>
                </c:pt>
                <c:pt idx="3">
                  <c:v>3.8730000000000002</c:v>
                </c:pt>
                <c:pt idx="4">
                  <c:v>3.7332999999999998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FB28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1FB28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Sheet2!$A$56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Sheet2!$B$55:$F$55</c:f>
              <c:strCache>
                <c:ptCount val="5"/>
                <c:pt idx="0">
                  <c:v>Default Email rate</c:v>
                </c:pt>
                <c:pt idx="1">
                  <c:v>Gmail rate</c:v>
                </c:pt>
                <c:pt idx="2">
                  <c:v>Microsoft Outlook or Hotmail rate</c:v>
                </c:pt>
                <c:pt idx="3">
                  <c:v>Yahoo Mail rate</c:v>
                </c:pt>
                <c:pt idx="4">
                  <c:v>Other email rate</c:v>
                </c:pt>
              </c:strCache>
            </c:strRef>
          </c:cat>
          <c:val>
            <c:numRef>
              <c:f>Sheet2!$B$56:$F$56</c:f>
              <c:numCache>
                <c:formatCode>General</c:formatCode>
                <c:ptCount val="5"/>
                <c:pt idx="0">
                  <c:v>3.8932806324110674</c:v>
                </c:pt>
                <c:pt idx="1">
                  <c:v>4.215451577801959</c:v>
                </c:pt>
                <c:pt idx="2">
                  <c:v>3.8083182640144666</c:v>
                </c:pt>
                <c:pt idx="3">
                  <c:v>3.7612208258527828</c:v>
                </c:pt>
                <c:pt idx="4">
                  <c:v>3.4026845637583891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Sheet2!$A$57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Sheet2!$B$55:$F$55</c:f>
              <c:strCache>
                <c:ptCount val="5"/>
                <c:pt idx="0">
                  <c:v>Default Email rate</c:v>
                </c:pt>
                <c:pt idx="1">
                  <c:v>Gmail rate</c:v>
                </c:pt>
                <c:pt idx="2">
                  <c:v>Microsoft Outlook or Hotmail rate</c:v>
                </c:pt>
                <c:pt idx="3">
                  <c:v>Yahoo Mail rate</c:v>
                </c:pt>
                <c:pt idx="4">
                  <c:v>Other email rate</c:v>
                </c:pt>
              </c:strCache>
            </c:strRef>
          </c:cat>
          <c:val>
            <c:numRef>
              <c:f>Sheet2!$B$57:$F$57</c:f>
              <c:numCache>
                <c:formatCode>General</c:formatCode>
                <c:ptCount val="5"/>
                <c:pt idx="0">
                  <c:v>3.9213973799126638</c:v>
                </c:pt>
                <c:pt idx="1">
                  <c:v>4.2155074116305586</c:v>
                </c:pt>
                <c:pt idx="2">
                  <c:v>3.8087954110898661</c:v>
                </c:pt>
                <c:pt idx="3">
                  <c:v>3.7574626865671643</c:v>
                </c:pt>
                <c:pt idx="4">
                  <c:v>3.4225352112676055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Sheet2!$A$58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Sheet2!$B$55:$F$55</c:f>
              <c:strCache>
                <c:ptCount val="5"/>
                <c:pt idx="0">
                  <c:v>Default Email rate</c:v>
                </c:pt>
                <c:pt idx="1">
                  <c:v>Gmail rate</c:v>
                </c:pt>
                <c:pt idx="2">
                  <c:v>Microsoft Outlook or Hotmail rate</c:v>
                </c:pt>
                <c:pt idx="3">
                  <c:v>Yahoo Mail rate</c:v>
                </c:pt>
                <c:pt idx="4">
                  <c:v>Other email rate</c:v>
                </c:pt>
              </c:strCache>
            </c:strRef>
          </c:cat>
          <c:val>
            <c:numRef>
              <c:f>Sheet2!$B$58:$F$58</c:f>
              <c:numCache>
                <c:formatCode>General</c:formatCode>
                <c:ptCount val="5"/>
                <c:pt idx="0">
                  <c:v>3.8754578754578755</c:v>
                </c:pt>
                <c:pt idx="1">
                  <c:v>4.2233930453108535</c:v>
                </c:pt>
                <c:pt idx="2">
                  <c:v>3.8164335664335662</c:v>
                </c:pt>
                <c:pt idx="3">
                  <c:v>3.7643979057591621</c:v>
                </c:pt>
                <c:pt idx="4">
                  <c:v>3.388157894736842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1FB28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1FB288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Sheet2!$A$95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Sheet2!$B$94:$F$94</c:f>
              <c:strCache>
                <c:ptCount val="5"/>
                <c:pt idx="0">
                  <c:v>Default Web app rate</c:v>
                </c:pt>
                <c:pt idx="1">
                  <c:v>Chrome rate</c:v>
                </c:pt>
                <c:pt idx="2">
                  <c:v>Edge rate</c:v>
                </c:pt>
                <c:pt idx="3">
                  <c:v>Firefox rate</c:v>
                </c:pt>
                <c:pt idx="4">
                  <c:v>Other internet rate</c:v>
                </c:pt>
              </c:strCache>
            </c:strRef>
          </c:cat>
          <c:val>
            <c:numRef>
              <c:f>Sheet2!$B$95:$F$95</c:f>
              <c:numCache>
                <c:formatCode>General</c:formatCode>
                <c:ptCount val="5"/>
                <c:pt idx="1">
                  <c:v>4.17</c:v>
                </c:pt>
                <c:pt idx="2">
                  <c:v>3.6111111111111098</c:v>
                </c:pt>
                <c:pt idx="3">
                  <c:v>3.6</c:v>
                </c:pt>
                <c:pt idx="4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Sheet2!$A$96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Sheet2!$B$94:$F$94</c:f>
              <c:strCache>
                <c:ptCount val="5"/>
                <c:pt idx="0">
                  <c:v>Default Web app rate</c:v>
                </c:pt>
                <c:pt idx="1">
                  <c:v>Chrome rate</c:v>
                </c:pt>
                <c:pt idx="2">
                  <c:v>Edge rate</c:v>
                </c:pt>
                <c:pt idx="3">
                  <c:v>Firefox rate</c:v>
                </c:pt>
                <c:pt idx="4">
                  <c:v>Other internet rate</c:v>
                </c:pt>
              </c:strCache>
            </c:strRef>
          </c:cat>
          <c:val>
            <c:numRef>
              <c:f>Sheet2!$B$96:$F$96</c:f>
              <c:numCache>
                <c:formatCode>General</c:formatCode>
                <c:ptCount val="5"/>
                <c:pt idx="0">
                  <c:v>4.8341231999999996</c:v>
                </c:pt>
                <c:pt idx="1">
                  <c:v>4.2589285714285712</c:v>
                </c:pt>
                <c:pt idx="2">
                  <c:v>3.6178343949044587</c:v>
                </c:pt>
                <c:pt idx="3">
                  <c:v>3.7875000000000001</c:v>
                </c:pt>
                <c:pt idx="4">
                  <c:v>3.7692307692307692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Sheet2!$A$97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Sheet2!$B$94:$F$94</c:f>
              <c:strCache>
                <c:ptCount val="5"/>
                <c:pt idx="0">
                  <c:v>Default Web app rate</c:v>
                </c:pt>
                <c:pt idx="1">
                  <c:v>Chrome rate</c:v>
                </c:pt>
                <c:pt idx="2">
                  <c:v>Edge rate</c:v>
                </c:pt>
                <c:pt idx="3">
                  <c:v>Firefox rate</c:v>
                </c:pt>
                <c:pt idx="4">
                  <c:v>Other internet rate</c:v>
                </c:pt>
              </c:strCache>
            </c:strRef>
          </c:cat>
          <c:val>
            <c:numRef>
              <c:f>Sheet2!$B$97:$F$97</c:f>
              <c:numCache>
                <c:formatCode>General</c:formatCode>
                <c:ptCount val="5"/>
                <c:pt idx="0">
                  <c:v>3.9547619047619049</c:v>
                </c:pt>
                <c:pt idx="1">
                  <c:v>4.3002481389578167</c:v>
                </c:pt>
                <c:pt idx="2">
                  <c:v>3.6022727272727271</c:v>
                </c:pt>
                <c:pt idx="3">
                  <c:v>3.8054054054054056</c:v>
                </c:pt>
                <c:pt idx="4">
                  <c:v>3.4285714285714284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Sheet2!$A$124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Sheet2!$B$123:$N$123</c:f>
              <c:strCache>
                <c:ptCount val="13"/>
                <c:pt idx="0">
                  <c:v>Facebook rate</c:v>
                </c:pt>
                <c:pt idx="1">
                  <c:v>Instagram rate</c:v>
                </c:pt>
                <c:pt idx="2">
                  <c:v>Pinterest rate</c:v>
                </c:pt>
                <c:pt idx="3">
                  <c:v>SnapChat social rate</c:v>
                </c:pt>
                <c:pt idx="4">
                  <c:v>LinkedIn rate</c:v>
                </c:pt>
                <c:pt idx="5">
                  <c:v>Twitter rate</c:v>
                </c:pt>
                <c:pt idx="6">
                  <c:v>Discord rate</c:v>
                </c:pt>
                <c:pt idx="7">
                  <c:v>Reddit rate</c:v>
                </c:pt>
                <c:pt idx="8">
                  <c:v>Yelp rate</c:v>
                </c:pt>
                <c:pt idx="9">
                  <c:v>Whatspp rate</c:v>
                </c:pt>
                <c:pt idx="10">
                  <c:v>Tumblr rate</c:v>
                </c:pt>
                <c:pt idx="11">
                  <c:v>TikTok rate</c:v>
                </c:pt>
                <c:pt idx="12">
                  <c:v>Other Social Media rate</c:v>
                </c:pt>
              </c:strCache>
            </c:strRef>
          </c:cat>
          <c:val>
            <c:numRef>
              <c:f>Sheet2!$B$124:$N$124</c:f>
              <c:numCache>
                <c:formatCode>General</c:formatCode>
                <c:ptCount val="13"/>
                <c:pt idx="0">
                  <c:v>3.9</c:v>
                </c:pt>
                <c:pt idx="1">
                  <c:v>3.87</c:v>
                </c:pt>
                <c:pt idx="2">
                  <c:v>3.7</c:v>
                </c:pt>
                <c:pt idx="3">
                  <c:v>3.47</c:v>
                </c:pt>
                <c:pt idx="4">
                  <c:v>3.32</c:v>
                </c:pt>
                <c:pt idx="5">
                  <c:v>3.7</c:v>
                </c:pt>
                <c:pt idx="6">
                  <c:v>3.45</c:v>
                </c:pt>
                <c:pt idx="7">
                  <c:v>3.71</c:v>
                </c:pt>
                <c:pt idx="8">
                  <c:v>3.38</c:v>
                </c:pt>
                <c:pt idx="9">
                  <c:v>3.75</c:v>
                </c:pt>
                <c:pt idx="10">
                  <c:v>3.38</c:v>
                </c:pt>
                <c:pt idx="11">
                  <c:v>3.7</c:v>
                </c:pt>
                <c:pt idx="12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Sheet2!$A$125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Sheet2!$B$123:$N$123</c:f>
              <c:strCache>
                <c:ptCount val="13"/>
                <c:pt idx="0">
                  <c:v>Facebook rate</c:v>
                </c:pt>
                <c:pt idx="1">
                  <c:v>Instagram rate</c:v>
                </c:pt>
                <c:pt idx="2">
                  <c:v>Pinterest rate</c:v>
                </c:pt>
                <c:pt idx="3">
                  <c:v>SnapChat social rate</c:v>
                </c:pt>
                <c:pt idx="4">
                  <c:v>LinkedIn rate</c:v>
                </c:pt>
                <c:pt idx="5">
                  <c:v>Twitter rate</c:v>
                </c:pt>
                <c:pt idx="6">
                  <c:v>Discord rate</c:v>
                </c:pt>
                <c:pt idx="7">
                  <c:v>Reddit rate</c:v>
                </c:pt>
                <c:pt idx="8">
                  <c:v>Yelp rate</c:v>
                </c:pt>
                <c:pt idx="9">
                  <c:v>Whatspp rate</c:v>
                </c:pt>
                <c:pt idx="10">
                  <c:v>Tumblr rate</c:v>
                </c:pt>
                <c:pt idx="11">
                  <c:v>TikTok rate</c:v>
                </c:pt>
                <c:pt idx="12">
                  <c:v>Other Social Media rate</c:v>
                </c:pt>
              </c:strCache>
            </c:strRef>
          </c:cat>
          <c:val>
            <c:numRef>
              <c:f>Sheet2!$B$125:$N$125</c:f>
              <c:numCache>
                <c:formatCode>General</c:formatCode>
                <c:ptCount val="13"/>
                <c:pt idx="0">
                  <c:v>4</c:v>
                </c:pt>
                <c:pt idx="1">
                  <c:v>4.1556886227544911</c:v>
                </c:pt>
                <c:pt idx="2">
                  <c:v>3.9720279720279721</c:v>
                </c:pt>
                <c:pt idx="3">
                  <c:v>3.8721804511278197</c:v>
                </c:pt>
                <c:pt idx="4">
                  <c:v>3.7264150943396226</c:v>
                </c:pt>
                <c:pt idx="5">
                  <c:v>3.9413919413919416</c:v>
                </c:pt>
                <c:pt idx="6">
                  <c:v>3.6528925619834709</c:v>
                </c:pt>
                <c:pt idx="7">
                  <c:v>3.6994818652849739</c:v>
                </c:pt>
                <c:pt idx="8">
                  <c:v>3.5721649484536084</c:v>
                </c:pt>
                <c:pt idx="9">
                  <c:v>3.8505154639175259</c:v>
                </c:pt>
                <c:pt idx="10">
                  <c:v>3.5590551181102361</c:v>
                </c:pt>
                <c:pt idx="11">
                  <c:v>3.954954954954955</c:v>
                </c:pt>
                <c:pt idx="12">
                  <c:v>3.8360655737704916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Sheet2!$A$126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Sheet2!$B$123:$N$123</c:f>
              <c:strCache>
                <c:ptCount val="13"/>
                <c:pt idx="0">
                  <c:v>Facebook rate</c:v>
                </c:pt>
                <c:pt idx="1">
                  <c:v>Instagram rate</c:v>
                </c:pt>
                <c:pt idx="2">
                  <c:v>Pinterest rate</c:v>
                </c:pt>
                <c:pt idx="3">
                  <c:v>SnapChat social rate</c:v>
                </c:pt>
                <c:pt idx="4">
                  <c:v>LinkedIn rate</c:v>
                </c:pt>
                <c:pt idx="5">
                  <c:v>Twitter rate</c:v>
                </c:pt>
                <c:pt idx="6">
                  <c:v>Discord rate</c:v>
                </c:pt>
                <c:pt idx="7">
                  <c:v>Reddit rate</c:v>
                </c:pt>
                <c:pt idx="8">
                  <c:v>Yelp rate</c:v>
                </c:pt>
                <c:pt idx="9">
                  <c:v>Whatspp rate</c:v>
                </c:pt>
                <c:pt idx="10">
                  <c:v>Tumblr rate</c:v>
                </c:pt>
                <c:pt idx="11">
                  <c:v>TikTok rate</c:v>
                </c:pt>
                <c:pt idx="12">
                  <c:v>Other Social Media rate</c:v>
                </c:pt>
              </c:strCache>
            </c:strRef>
          </c:cat>
          <c:val>
            <c:numRef>
              <c:f>Sheet2!$B$126:$N$126</c:f>
              <c:numCache>
                <c:formatCode>General</c:formatCode>
                <c:ptCount val="13"/>
                <c:pt idx="0">
                  <c:v>4.1056910569105689</c:v>
                </c:pt>
                <c:pt idx="1">
                  <c:v>4.1418918918918921</c:v>
                </c:pt>
                <c:pt idx="2">
                  <c:v>3.9037656903765692</c:v>
                </c:pt>
                <c:pt idx="3">
                  <c:v>3.8629441624365484</c:v>
                </c:pt>
                <c:pt idx="4">
                  <c:v>3.6666666666666665</c:v>
                </c:pt>
                <c:pt idx="5">
                  <c:v>3.8669201520912546</c:v>
                </c:pt>
                <c:pt idx="6">
                  <c:v>3.8032786885245899</c:v>
                </c:pt>
                <c:pt idx="7">
                  <c:v>3.7457627118644066</c:v>
                </c:pt>
                <c:pt idx="8">
                  <c:v>3.5149700598802394</c:v>
                </c:pt>
                <c:pt idx="9">
                  <c:v>4.0909090909090908</c:v>
                </c:pt>
                <c:pt idx="10">
                  <c:v>3.6587301587301586</c:v>
                </c:pt>
                <c:pt idx="11">
                  <c:v>3.8072289156626504</c:v>
                </c:pt>
                <c:pt idx="12">
                  <c:v>3.5333333333333332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Sheet2!$A$145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Sheet2!$B$144:$M$144</c:f>
              <c:strCache>
                <c:ptCount val="12"/>
                <c:pt idx="0">
                  <c:v>Rear camera (standard) rate</c:v>
                </c:pt>
                <c:pt idx="1">
                  <c:v>Rear camera (wide-angle or ultra wide angle) rate</c:v>
                </c:pt>
                <c:pt idx="2">
                  <c:v>Rear camera (telephoto) rate</c:v>
                </c:pt>
                <c:pt idx="3">
                  <c:v>Selfie camera (standard) rate</c:v>
                </c:pt>
                <c:pt idx="4">
                  <c:v>Selfie camera (wide angle or group) rate</c:v>
                </c:pt>
                <c:pt idx="5">
                  <c:v>Portrait, Live Focus or Bokeh (blurring of background) rate</c:v>
                </c:pt>
                <c:pt idx="6">
                  <c:v>Night Mode Performance rate</c:v>
                </c:pt>
                <c:pt idx="7">
                  <c:v>Zoom (Optical, Hybrid and Digital) rate</c:v>
                </c:pt>
                <c:pt idx="8">
                  <c:v>Macro (closeup) rate</c:v>
                </c:pt>
                <c:pt idx="9">
                  <c:v>Filters, Special Effects (e.g., Fun AR stickers, Panorama..) rate</c:v>
                </c:pt>
                <c:pt idx="10">
                  <c:v>Multiple cameras at the same time rate</c:v>
                </c:pt>
                <c:pt idx="11">
                  <c:v>Other camera feature rate</c:v>
                </c:pt>
              </c:strCache>
            </c:strRef>
          </c:cat>
          <c:val>
            <c:numRef>
              <c:f>Sheet2!$B$145:$M$145</c:f>
              <c:numCache>
                <c:formatCode>General</c:formatCode>
                <c:ptCount val="12"/>
                <c:pt idx="0">
                  <c:v>3.8</c:v>
                </c:pt>
                <c:pt idx="1">
                  <c:v>3.7</c:v>
                </c:pt>
                <c:pt idx="2">
                  <c:v>3.6111111111111098</c:v>
                </c:pt>
                <c:pt idx="3">
                  <c:v>3.54</c:v>
                </c:pt>
                <c:pt idx="4">
                  <c:v>0</c:v>
                </c:pt>
                <c:pt idx="5">
                  <c:v>3.7</c:v>
                </c:pt>
                <c:pt idx="6">
                  <c:v>3.23</c:v>
                </c:pt>
                <c:pt idx="7">
                  <c:v>3.4</c:v>
                </c:pt>
                <c:pt idx="8">
                  <c:v>3.375</c:v>
                </c:pt>
                <c:pt idx="9">
                  <c:v>3.5</c:v>
                </c:pt>
                <c:pt idx="10">
                  <c:v>3.56</c:v>
                </c:pt>
                <c:pt idx="11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Sheet2!$A$146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Sheet2!$B$144:$M$144</c:f>
              <c:strCache>
                <c:ptCount val="12"/>
                <c:pt idx="0">
                  <c:v>Rear camera (standard) rate</c:v>
                </c:pt>
                <c:pt idx="1">
                  <c:v>Rear camera (wide-angle or ultra wide angle) rate</c:v>
                </c:pt>
                <c:pt idx="2">
                  <c:v>Rear camera (telephoto) rate</c:v>
                </c:pt>
                <c:pt idx="3">
                  <c:v>Selfie camera (standard) rate</c:v>
                </c:pt>
                <c:pt idx="4">
                  <c:v>Selfie camera (wide angle or group) rate</c:v>
                </c:pt>
                <c:pt idx="5">
                  <c:v>Portrait, Live Focus or Bokeh (blurring of background) rate</c:v>
                </c:pt>
                <c:pt idx="6">
                  <c:v>Night Mode Performance rate</c:v>
                </c:pt>
                <c:pt idx="7">
                  <c:v>Zoom (Optical, Hybrid and Digital) rate</c:v>
                </c:pt>
                <c:pt idx="8">
                  <c:v>Macro (closeup) rate</c:v>
                </c:pt>
                <c:pt idx="9">
                  <c:v>Filters, Special Effects (e.g., Fun AR stickers, Panorama..) rate</c:v>
                </c:pt>
                <c:pt idx="10">
                  <c:v>Multiple cameras at the same time rate</c:v>
                </c:pt>
                <c:pt idx="11">
                  <c:v>Other camera feature rate</c:v>
                </c:pt>
              </c:strCache>
            </c:strRef>
          </c:cat>
          <c:val>
            <c:numRef>
              <c:f>Sheet2!$B$146:$M$146</c:f>
              <c:numCache>
                <c:formatCode>General</c:formatCode>
                <c:ptCount val="12"/>
                <c:pt idx="0">
                  <c:v>4.1604938271604937</c:v>
                </c:pt>
                <c:pt idx="1">
                  <c:v>4.017910447761194</c:v>
                </c:pt>
                <c:pt idx="2">
                  <c:v>4</c:v>
                </c:pt>
                <c:pt idx="3">
                  <c:v>3.9618320610687023</c:v>
                </c:pt>
                <c:pt idx="4">
                  <c:v>3.913846153846154</c:v>
                </c:pt>
                <c:pt idx="5">
                  <c:v>4.0835820895522392</c:v>
                </c:pt>
                <c:pt idx="6">
                  <c:v>3.8071895424836599</c:v>
                </c:pt>
                <c:pt idx="7">
                  <c:v>3.8725761772853184</c:v>
                </c:pt>
                <c:pt idx="8">
                  <c:v>3.7465277777777777</c:v>
                </c:pt>
                <c:pt idx="9">
                  <c:v>3.8419354838709676</c:v>
                </c:pt>
                <c:pt idx="10">
                  <c:v>3.943548387096774</c:v>
                </c:pt>
                <c:pt idx="1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Sheet2!$A$147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Sheet2!$B$144:$M$144</c:f>
              <c:strCache>
                <c:ptCount val="12"/>
                <c:pt idx="0">
                  <c:v>Rear camera (standard) rate</c:v>
                </c:pt>
                <c:pt idx="1">
                  <c:v>Rear camera (wide-angle or ultra wide angle) rate</c:v>
                </c:pt>
                <c:pt idx="2">
                  <c:v>Rear camera (telephoto) rate</c:v>
                </c:pt>
                <c:pt idx="3">
                  <c:v>Selfie camera (standard) rate</c:v>
                </c:pt>
                <c:pt idx="4">
                  <c:v>Selfie camera (wide angle or group) rate</c:v>
                </c:pt>
                <c:pt idx="5">
                  <c:v>Portrait, Live Focus or Bokeh (blurring of background) rate</c:v>
                </c:pt>
                <c:pt idx="6">
                  <c:v>Night Mode Performance rate</c:v>
                </c:pt>
                <c:pt idx="7">
                  <c:v>Zoom (Optical, Hybrid and Digital) rate</c:v>
                </c:pt>
                <c:pt idx="8">
                  <c:v>Macro (closeup) rate</c:v>
                </c:pt>
                <c:pt idx="9">
                  <c:v>Filters, Special Effects (e.g., Fun AR stickers, Panorama..) rate</c:v>
                </c:pt>
                <c:pt idx="10">
                  <c:v>Multiple cameras at the same time rate</c:v>
                </c:pt>
                <c:pt idx="11">
                  <c:v>Other camera feature rate</c:v>
                </c:pt>
              </c:strCache>
            </c:strRef>
          </c:cat>
          <c:val>
            <c:numRef>
              <c:f>Sheet2!$B$147:$M$147</c:f>
              <c:numCache>
                <c:formatCode>General</c:formatCode>
                <c:ptCount val="12"/>
                <c:pt idx="0">
                  <c:v>4.0487804878048781</c:v>
                </c:pt>
                <c:pt idx="1">
                  <c:v>4.0423728813559325</c:v>
                </c:pt>
                <c:pt idx="2">
                  <c:v>3.9131736526946108</c:v>
                </c:pt>
                <c:pt idx="3">
                  <c:v>3.9556135770234988</c:v>
                </c:pt>
                <c:pt idx="4">
                  <c:v>3.8685015290519877</c:v>
                </c:pt>
                <c:pt idx="5">
                  <c:v>3.8666666666666667</c:v>
                </c:pt>
                <c:pt idx="6">
                  <c:v>3.7515527950310559</c:v>
                </c:pt>
                <c:pt idx="7">
                  <c:v>3.8099173553719008</c:v>
                </c:pt>
                <c:pt idx="8">
                  <c:v>3.7370242214532872</c:v>
                </c:pt>
                <c:pt idx="9">
                  <c:v>3.8306188925081432</c:v>
                </c:pt>
                <c:pt idx="10">
                  <c:v>3.8759999999999999</c:v>
                </c:pt>
                <c:pt idx="11">
                  <c:v>3.4927536231884058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Sheet2!$A$171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Sheet2!$B$170:$K$170</c:f>
              <c:strCache>
                <c:ptCount val="10"/>
                <c:pt idx="0">
                  <c:v>Video Portrait, Live Focus or Bokeh rate</c:v>
                </c:pt>
                <c:pt idx="1">
                  <c:v>Slow motion rate</c:v>
                </c:pt>
                <c:pt idx="2">
                  <c:v>Time Lapse / HyperLapse rate</c:v>
                </c:pt>
                <c:pt idx="3">
                  <c:v>Video Night Mode Performance rate</c:v>
                </c:pt>
                <c:pt idx="4">
                  <c:v>Multiple Cameras Video rate</c:v>
                </c:pt>
                <c:pt idx="5">
                  <c:v>Video: HD rate</c:v>
                </c:pt>
                <c:pt idx="6">
                  <c:v>Video: 4K rate</c:v>
                </c:pt>
                <c:pt idx="7">
                  <c:v>Optical or DIgital Stabilization rate</c:v>
                </c:pt>
                <c:pt idx="8">
                  <c:v>Video Special Effects rate</c:v>
                </c:pt>
                <c:pt idx="9">
                  <c:v>Other Video Camera Features rate</c:v>
                </c:pt>
              </c:strCache>
            </c:strRef>
          </c:cat>
          <c:val>
            <c:numRef>
              <c:f>Sheet2!$B$171:$K$171</c:f>
              <c:numCache>
                <c:formatCode>General</c:formatCode>
                <c:ptCount val="10"/>
                <c:pt idx="0">
                  <c:v>3.68</c:v>
                </c:pt>
                <c:pt idx="1">
                  <c:v>3.48</c:v>
                </c:pt>
                <c:pt idx="2">
                  <c:v>3.54</c:v>
                </c:pt>
                <c:pt idx="3">
                  <c:v>3.33</c:v>
                </c:pt>
                <c:pt idx="4">
                  <c:v>3.31</c:v>
                </c:pt>
                <c:pt idx="5">
                  <c:v>3.7</c:v>
                </c:pt>
                <c:pt idx="6">
                  <c:v>3.48</c:v>
                </c:pt>
                <c:pt idx="7">
                  <c:v>3.57</c:v>
                </c:pt>
                <c:pt idx="8">
                  <c:v>3.5</c:v>
                </c:pt>
                <c:pt idx="9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Sheet2!$A$172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Sheet2!$B$170:$K$170</c:f>
              <c:strCache>
                <c:ptCount val="10"/>
                <c:pt idx="0">
                  <c:v>Video Portrait, Live Focus or Bokeh rate</c:v>
                </c:pt>
                <c:pt idx="1">
                  <c:v>Slow motion rate</c:v>
                </c:pt>
                <c:pt idx="2">
                  <c:v>Time Lapse / HyperLapse rate</c:v>
                </c:pt>
                <c:pt idx="3">
                  <c:v>Video Night Mode Performance rate</c:v>
                </c:pt>
                <c:pt idx="4">
                  <c:v>Multiple Cameras Video rate</c:v>
                </c:pt>
                <c:pt idx="5">
                  <c:v>Video: HD rate</c:v>
                </c:pt>
                <c:pt idx="6">
                  <c:v>Video: 4K rate</c:v>
                </c:pt>
                <c:pt idx="7">
                  <c:v>Optical or DIgital Stabilization rate</c:v>
                </c:pt>
                <c:pt idx="8">
                  <c:v>Video Special Effects rate</c:v>
                </c:pt>
                <c:pt idx="9">
                  <c:v>Other Video Camera Features rate</c:v>
                </c:pt>
              </c:strCache>
            </c:strRef>
          </c:cat>
          <c:val>
            <c:numRef>
              <c:f>Sheet2!$B$172:$K$172</c:f>
              <c:numCache>
                <c:formatCode>General</c:formatCode>
                <c:ptCount val="10"/>
                <c:pt idx="0">
                  <c:v>4.0185185185185182</c:v>
                </c:pt>
                <c:pt idx="1">
                  <c:v>3.9504950495049505</c:v>
                </c:pt>
                <c:pt idx="2">
                  <c:v>3.9068965517241381</c:v>
                </c:pt>
                <c:pt idx="3">
                  <c:v>3.7533783783783785</c:v>
                </c:pt>
                <c:pt idx="4">
                  <c:v>3.9086757990867578</c:v>
                </c:pt>
                <c:pt idx="5">
                  <c:v>4.041666666666667</c:v>
                </c:pt>
                <c:pt idx="6">
                  <c:v>3.9529914529914532</c:v>
                </c:pt>
                <c:pt idx="7">
                  <c:v>3.814189189189189</c:v>
                </c:pt>
                <c:pt idx="8">
                  <c:v>3.8485915492957745</c:v>
                </c:pt>
                <c:pt idx="9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Sheet2!$A$173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Sheet2!$B$170:$K$170</c:f>
              <c:strCache>
                <c:ptCount val="10"/>
                <c:pt idx="0">
                  <c:v>Video Portrait, Live Focus or Bokeh rate</c:v>
                </c:pt>
                <c:pt idx="1">
                  <c:v>Slow motion rate</c:v>
                </c:pt>
                <c:pt idx="2">
                  <c:v>Time Lapse / HyperLapse rate</c:v>
                </c:pt>
                <c:pt idx="3">
                  <c:v>Video Night Mode Performance rate</c:v>
                </c:pt>
                <c:pt idx="4">
                  <c:v>Multiple Cameras Video rate</c:v>
                </c:pt>
                <c:pt idx="5">
                  <c:v>Video: HD rate</c:v>
                </c:pt>
                <c:pt idx="6">
                  <c:v>Video: 4K rate</c:v>
                </c:pt>
                <c:pt idx="7">
                  <c:v>Optical or DIgital Stabilization rate</c:v>
                </c:pt>
                <c:pt idx="8">
                  <c:v>Video Special Effects rate</c:v>
                </c:pt>
                <c:pt idx="9">
                  <c:v>Other Video Camera Features rate</c:v>
                </c:pt>
              </c:strCache>
            </c:strRef>
          </c:cat>
          <c:val>
            <c:numRef>
              <c:f>Sheet2!$B$173:$K$173</c:f>
              <c:numCache>
                <c:formatCode>General</c:formatCode>
                <c:ptCount val="10"/>
                <c:pt idx="0">
                  <c:v>3.8829431438127089</c:v>
                </c:pt>
                <c:pt idx="1">
                  <c:v>3.8505747126436782</c:v>
                </c:pt>
                <c:pt idx="2">
                  <c:v>3.8816326530612244</c:v>
                </c:pt>
                <c:pt idx="3">
                  <c:v>3.7070707070707072</c:v>
                </c:pt>
                <c:pt idx="4">
                  <c:v>3.8944954128440368</c:v>
                </c:pt>
                <c:pt idx="5">
                  <c:v>3.9723076923076923</c:v>
                </c:pt>
                <c:pt idx="6">
                  <c:v>3.9170124481327799</c:v>
                </c:pt>
                <c:pt idx="7">
                  <c:v>3.8284789644012944</c:v>
                </c:pt>
                <c:pt idx="8">
                  <c:v>3.8253424657534247</c:v>
                </c:pt>
                <c:pt idx="9">
                  <c:v>3.563380281690141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Sheet2!$A$199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Sheet2!$B$198:$H$198</c:f>
              <c:strCache>
                <c:ptCount val="7"/>
                <c:pt idx="0">
                  <c:v>Default app rate</c:v>
                </c:pt>
                <c:pt idx="1">
                  <c:v>Google Photos rate</c:v>
                </c:pt>
                <c:pt idx="2">
                  <c:v>Lightroom rate</c:v>
                </c:pt>
                <c:pt idx="3">
                  <c:v>Adobe Photoshop Express rate</c:v>
                </c:pt>
                <c:pt idx="4">
                  <c:v>Snapseed rate</c:v>
                </c:pt>
                <c:pt idx="5">
                  <c:v>VSCO rate</c:v>
                </c:pt>
                <c:pt idx="6">
                  <c:v>Other photo storage rate</c:v>
                </c:pt>
              </c:strCache>
            </c:strRef>
          </c:cat>
          <c:val>
            <c:numRef>
              <c:f>Sheet2!$B$199:$H$199</c:f>
              <c:numCache>
                <c:formatCode>General</c:formatCode>
                <c:ptCount val="7"/>
                <c:pt idx="1">
                  <c:v>3.99</c:v>
                </c:pt>
                <c:pt idx="2">
                  <c:v>3.25</c:v>
                </c:pt>
                <c:pt idx="3">
                  <c:v>3.625</c:v>
                </c:pt>
                <c:pt idx="4">
                  <c:v>3.45</c:v>
                </c:pt>
                <c:pt idx="5">
                  <c:v>3.1</c:v>
                </c:pt>
                <c:pt idx="6">
                  <c:v>3.407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Sheet2!$A$200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Sheet2!$B$198:$H$198</c:f>
              <c:strCache>
                <c:ptCount val="7"/>
                <c:pt idx="0">
                  <c:v>Default app rate</c:v>
                </c:pt>
                <c:pt idx="1">
                  <c:v>Google Photos rate</c:v>
                </c:pt>
                <c:pt idx="2">
                  <c:v>Lightroom rate</c:v>
                </c:pt>
                <c:pt idx="3">
                  <c:v>Adobe Photoshop Express rate</c:v>
                </c:pt>
                <c:pt idx="4">
                  <c:v>Snapseed rate</c:v>
                </c:pt>
                <c:pt idx="5">
                  <c:v>VSCO rate</c:v>
                </c:pt>
                <c:pt idx="6">
                  <c:v>Other photo storage rate</c:v>
                </c:pt>
              </c:strCache>
            </c:strRef>
          </c:cat>
          <c:val>
            <c:numRef>
              <c:f>Sheet2!$B$200:$H$200</c:f>
              <c:numCache>
                <c:formatCode>General</c:formatCode>
                <c:ptCount val="7"/>
                <c:pt idx="0">
                  <c:v>4.1658415841584162</c:v>
                </c:pt>
                <c:pt idx="1">
                  <c:v>3.8888888888888888</c:v>
                </c:pt>
                <c:pt idx="2">
                  <c:v>3.8482758620689657</c:v>
                </c:pt>
                <c:pt idx="3">
                  <c:v>3.7898089171974521</c:v>
                </c:pt>
                <c:pt idx="4">
                  <c:v>3.6637931034482758</c:v>
                </c:pt>
                <c:pt idx="5">
                  <c:v>3.8551724137931034</c:v>
                </c:pt>
                <c:pt idx="6">
                  <c:v>3.6111111111111112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Sheet2!$A$201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Sheet2!$B$198:$H$198</c:f>
              <c:strCache>
                <c:ptCount val="7"/>
                <c:pt idx="0">
                  <c:v>Default app rate</c:v>
                </c:pt>
                <c:pt idx="1">
                  <c:v>Google Photos rate</c:v>
                </c:pt>
                <c:pt idx="2">
                  <c:v>Lightroom rate</c:v>
                </c:pt>
                <c:pt idx="3">
                  <c:v>Adobe Photoshop Express rate</c:v>
                </c:pt>
                <c:pt idx="4">
                  <c:v>Snapseed rate</c:v>
                </c:pt>
                <c:pt idx="5">
                  <c:v>VSCO rate</c:v>
                </c:pt>
                <c:pt idx="6">
                  <c:v>Other photo storage rate</c:v>
                </c:pt>
              </c:strCache>
            </c:strRef>
          </c:cat>
          <c:val>
            <c:numRef>
              <c:f>Sheet2!$B$201:$H$201</c:f>
              <c:numCache>
                <c:formatCode>General</c:formatCode>
                <c:ptCount val="7"/>
                <c:pt idx="0">
                  <c:v>4.1785714285714288</c:v>
                </c:pt>
                <c:pt idx="1">
                  <c:v>4.097142857142857</c:v>
                </c:pt>
                <c:pt idx="2">
                  <c:v>3.8936170212765959</c:v>
                </c:pt>
                <c:pt idx="3">
                  <c:v>3.8385093167701863</c:v>
                </c:pt>
                <c:pt idx="4">
                  <c:v>3.7984496124031009</c:v>
                </c:pt>
                <c:pt idx="5">
                  <c:v>3.6605504587155964</c:v>
                </c:pt>
                <c:pt idx="6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Sheet2!$A$227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Sheet2!$B$226:$J$226</c:f>
              <c:strCache>
                <c:ptCount val="9"/>
                <c:pt idx="0">
                  <c:v>Apple Music Paid</c:v>
                </c:pt>
                <c:pt idx="1">
                  <c:v>YouTube Music Paid</c:v>
                </c:pt>
                <c:pt idx="2">
                  <c:v>Spotify Paid</c:v>
                </c:pt>
                <c:pt idx="3">
                  <c:v>Pandora Paid</c:v>
                </c:pt>
                <c:pt idx="4">
                  <c:v>iHeartRadio Paid</c:v>
                </c:pt>
                <c:pt idx="5">
                  <c:v>Tidal Paid</c:v>
                </c:pt>
                <c:pt idx="6">
                  <c:v>Amazon Music Paid</c:v>
                </c:pt>
                <c:pt idx="7">
                  <c:v>Google Play Music Paid</c:v>
                </c:pt>
                <c:pt idx="8">
                  <c:v>Other Music Subcription</c:v>
                </c:pt>
              </c:strCache>
            </c:strRef>
          </c:cat>
          <c:val>
            <c:numRef>
              <c:f>Sheet2!$B$227:$J$227</c:f>
              <c:numCache>
                <c:formatCode>General</c:formatCode>
                <c:ptCount val="9"/>
                <c:pt idx="0">
                  <c:v>4.04</c:v>
                </c:pt>
                <c:pt idx="1">
                  <c:v>4.08</c:v>
                </c:pt>
                <c:pt idx="2">
                  <c:v>4.25</c:v>
                </c:pt>
                <c:pt idx="3">
                  <c:v>4.13</c:v>
                </c:pt>
                <c:pt idx="4">
                  <c:v>3.75</c:v>
                </c:pt>
                <c:pt idx="5">
                  <c:v>3.8</c:v>
                </c:pt>
                <c:pt idx="6">
                  <c:v>4.08</c:v>
                </c:pt>
                <c:pt idx="7">
                  <c:v>3.7</c:v>
                </c:pt>
                <c:pt idx="8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Sheet2!$A$228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Sheet2!$B$226:$J$226</c:f>
              <c:strCache>
                <c:ptCount val="9"/>
                <c:pt idx="0">
                  <c:v>Apple Music Paid</c:v>
                </c:pt>
                <c:pt idx="1">
                  <c:v>YouTube Music Paid</c:v>
                </c:pt>
                <c:pt idx="2">
                  <c:v>Spotify Paid</c:v>
                </c:pt>
                <c:pt idx="3">
                  <c:v>Pandora Paid</c:v>
                </c:pt>
                <c:pt idx="4">
                  <c:v>iHeartRadio Paid</c:v>
                </c:pt>
                <c:pt idx="5">
                  <c:v>Tidal Paid</c:v>
                </c:pt>
                <c:pt idx="6">
                  <c:v>Amazon Music Paid</c:v>
                </c:pt>
                <c:pt idx="7">
                  <c:v>Google Play Music Paid</c:v>
                </c:pt>
                <c:pt idx="8">
                  <c:v>Other Music Subcription</c:v>
                </c:pt>
              </c:strCache>
            </c:strRef>
          </c:cat>
          <c:val>
            <c:numRef>
              <c:f>Sheet2!$B$228:$J$228</c:f>
              <c:numCache>
                <c:formatCode>General</c:formatCode>
                <c:ptCount val="9"/>
                <c:pt idx="0">
                  <c:v>4.32</c:v>
                </c:pt>
                <c:pt idx="1">
                  <c:v>4.163090128755365</c:v>
                </c:pt>
                <c:pt idx="2">
                  <c:v>4.3345864661654137</c:v>
                </c:pt>
                <c:pt idx="3">
                  <c:v>3.9908675799086759</c:v>
                </c:pt>
                <c:pt idx="4">
                  <c:v>3.8421052631578947</c:v>
                </c:pt>
                <c:pt idx="5">
                  <c:v>3.9393939393939394</c:v>
                </c:pt>
                <c:pt idx="6">
                  <c:v>4.117647058823529</c:v>
                </c:pt>
                <c:pt idx="7">
                  <c:v>4.1030927835051543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Sheet2!$A$229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Sheet2!$B$226:$J$226</c:f>
              <c:strCache>
                <c:ptCount val="9"/>
                <c:pt idx="0">
                  <c:v>Apple Music Paid</c:v>
                </c:pt>
                <c:pt idx="1">
                  <c:v>YouTube Music Paid</c:v>
                </c:pt>
                <c:pt idx="2">
                  <c:v>Spotify Paid</c:v>
                </c:pt>
                <c:pt idx="3">
                  <c:v>Pandora Paid</c:v>
                </c:pt>
                <c:pt idx="4">
                  <c:v>iHeartRadio Paid</c:v>
                </c:pt>
                <c:pt idx="5">
                  <c:v>Tidal Paid</c:v>
                </c:pt>
                <c:pt idx="6">
                  <c:v>Amazon Music Paid</c:v>
                </c:pt>
                <c:pt idx="7">
                  <c:v>Google Play Music Paid</c:v>
                </c:pt>
                <c:pt idx="8">
                  <c:v>Other Music Subcription</c:v>
                </c:pt>
              </c:strCache>
            </c:strRef>
          </c:cat>
          <c:val>
            <c:numRef>
              <c:f>Sheet2!$B$229:$J$229</c:f>
              <c:numCache>
                <c:formatCode>General</c:formatCode>
                <c:ptCount val="9"/>
                <c:pt idx="0">
                  <c:v>4.2371134020618557</c:v>
                </c:pt>
                <c:pt idx="1">
                  <c:v>4.272373540856031</c:v>
                </c:pt>
                <c:pt idx="2">
                  <c:v>4.3459915611814344</c:v>
                </c:pt>
                <c:pt idx="3">
                  <c:v>4.2227272727272727</c:v>
                </c:pt>
                <c:pt idx="4">
                  <c:v>4.0696202531645573</c:v>
                </c:pt>
                <c:pt idx="5">
                  <c:v>4.2333333333333334</c:v>
                </c:pt>
                <c:pt idx="6">
                  <c:v>4.2401960784313726</c:v>
                </c:pt>
                <c:pt idx="7">
                  <c:v>4.2077294685990339</c:v>
                </c:pt>
                <c:pt idx="8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Sheet2!$A$252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Sheet2!$B$251:$O$251</c:f>
              <c:strCache>
                <c:ptCount val="14"/>
                <c:pt idx="0">
                  <c:v>Apple TV+ rate</c:v>
                </c:pt>
                <c:pt idx="1">
                  <c:v>Amazon Prime Video rate</c:v>
                </c:pt>
                <c:pt idx="2">
                  <c:v>Disney+ rate</c:v>
                </c:pt>
                <c:pt idx="3">
                  <c:v>Netflix rate</c:v>
                </c:pt>
                <c:pt idx="4">
                  <c:v>Hulu rate</c:v>
                </c:pt>
                <c:pt idx="5">
                  <c:v>CBS All Access rate</c:v>
                </c:pt>
                <c:pt idx="6">
                  <c:v>HBO Now or HBO MAX rate</c:v>
                </c:pt>
                <c:pt idx="7">
                  <c:v>NBC Peacock Service rate</c:v>
                </c:pt>
                <c:pt idx="8">
                  <c:v>YouTube TV Premium rate</c:v>
                </c:pt>
                <c:pt idx="9">
                  <c:v>Sling TV rate</c:v>
                </c:pt>
                <c:pt idx="10">
                  <c:v>Fubo TV rate</c:v>
                </c:pt>
                <c:pt idx="11">
                  <c:v>Philo rate</c:v>
                </c:pt>
                <c:pt idx="12">
                  <c:v>Quibi rate</c:v>
                </c:pt>
                <c:pt idx="13">
                  <c:v>Other Video Streaming rate</c:v>
                </c:pt>
              </c:strCache>
            </c:strRef>
          </c:cat>
          <c:val>
            <c:numRef>
              <c:f>Sheet2!$B$252:$O$252</c:f>
              <c:numCache>
                <c:formatCode>General</c:formatCode>
                <c:ptCount val="14"/>
                <c:pt idx="0">
                  <c:v>3.75</c:v>
                </c:pt>
                <c:pt idx="1">
                  <c:v>4.26</c:v>
                </c:pt>
                <c:pt idx="2">
                  <c:v>4.21</c:v>
                </c:pt>
                <c:pt idx="3">
                  <c:v>4.4000000000000004</c:v>
                </c:pt>
                <c:pt idx="4">
                  <c:v>4.3</c:v>
                </c:pt>
                <c:pt idx="5">
                  <c:v>3.9</c:v>
                </c:pt>
                <c:pt idx="6">
                  <c:v>4</c:v>
                </c:pt>
                <c:pt idx="7">
                  <c:v>4.08</c:v>
                </c:pt>
                <c:pt idx="8">
                  <c:v>4.21</c:v>
                </c:pt>
                <c:pt idx="9">
                  <c:v>3.8330000000000002</c:v>
                </c:pt>
                <c:pt idx="10">
                  <c:v>3.8660000000000001</c:v>
                </c:pt>
                <c:pt idx="11">
                  <c:v>3.875</c:v>
                </c:pt>
                <c:pt idx="12">
                  <c:v>3.6779999999999999</c:v>
                </c:pt>
                <c:pt idx="13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Sheet2!$A$253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Sheet2!$B$251:$O$251</c:f>
              <c:strCache>
                <c:ptCount val="14"/>
                <c:pt idx="0">
                  <c:v>Apple TV+ rate</c:v>
                </c:pt>
                <c:pt idx="1">
                  <c:v>Amazon Prime Video rate</c:v>
                </c:pt>
                <c:pt idx="2">
                  <c:v>Disney+ rate</c:v>
                </c:pt>
                <c:pt idx="3">
                  <c:v>Netflix rate</c:v>
                </c:pt>
                <c:pt idx="4">
                  <c:v>Hulu rate</c:v>
                </c:pt>
                <c:pt idx="5">
                  <c:v>CBS All Access rate</c:v>
                </c:pt>
                <c:pt idx="6">
                  <c:v>HBO Now or HBO MAX rate</c:v>
                </c:pt>
                <c:pt idx="7">
                  <c:v>NBC Peacock Service rate</c:v>
                </c:pt>
                <c:pt idx="8">
                  <c:v>YouTube TV Premium rate</c:v>
                </c:pt>
                <c:pt idx="9">
                  <c:v>Sling TV rate</c:v>
                </c:pt>
                <c:pt idx="10">
                  <c:v>Fubo TV rate</c:v>
                </c:pt>
                <c:pt idx="11">
                  <c:v>Philo rate</c:v>
                </c:pt>
                <c:pt idx="12">
                  <c:v>Quibi rate</c:v>
                </c:pt>
                <c:pt idx="13">
                  <c:v>Other Video Streaming rate</c:v>
                </c:pt>
              </c:strCache>
            </c:strRef>
          </c:cat>
          <c:val>
            <c:numRef>
              <c:f>Sheet2!$B$253:$O$253</c:f>
              <c:numCache>
                <c:formatCode>General</c:formatCode>
                <c:ptCount val="14"/>
                <c:pt idx="0">
                  <c:v>4.2517985611510793</c:v>
                </c:pt>
                <c:pt idx="1">
                  <c:v>4.2701754385964916</c:v>
                </c:pt>
                <c:pt idx="2">
                  <c:v>4.4778761061946906</c:v>
                </c:pt>
                <c:pt idx="3">
                  <c:v>4.5199999999999996</c:v>
                </c:pt>
                <c:pt idx="4">
                  <c:v>4.2972972972972974</c:v>
                </c:pt>
                <c:pt idx="5">
                  <c:v>3.8444444444444446</c:v>
                </c:pt>
                <c:pt idx="6">
                  <c:v>4.2105263157894735</c:v>
                </c:pt>
                <c:pt idx="7">
                  <c:v>4.0821917808219181</c:v>
                </c:pt>
                <c:pt idx="8">
                  <c:v>4.2736842105263158</c:v>
                </c:pt>
                <c:pt idx="9">
                  <c:v>4.0675675675675675</c:v>
                </c:pt>
                <c:pt idx="10">
                  <c:v>4.0192307692307692</c:v>
                </c:pt>
                <c:pt idx="11">
                  <c:v>3.9661016949152543</c:v>
                </c:pt>
                <c:pt idx="12">
                  <c:v>4.0517241379310347</c:v>
                </c:pt>
                <c:pt idx="13">
                  <c:v>3.9024390243902438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Sheet2!$A$254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Sheet2!$B$251:$O$251</c:f>
              <c:strCache>
                <c:ptCount val="14"/>
                <c:pt idx="0">
                  <c:v>Apple TV+ rate</c:v>
                </c:pt>
                <c:pt idx="1">
                  <c:v>Amazon Prime Video rate</c:v>
                </c:pt>
                <c:pt idx="2">
                  <c:v>Disney+ rate</c:v>
                </c:pt>
                <c:pt idx="3">
                  <c:v>Netflix rate</c:v>
                </c:pt>
                <c:pt idx="4">
                  <c:v>Hulu rate</c:v>
                </c:pt>
                <c:pt idx="5">
                  <c:v>CBS All Access rate</c:v>
                </c:pt>
                <c:pt idx="6">
                  <c:v>HBO Now or HBO MAX rate</c:v>
                </c:pt>
                <c:pt idx="7">
                  <c:v>NBC Peacock Service rate</c:v>
                </c:pt>
                <c:pt idx="8">
                  <c:v>YouTube TV Premium rate</c:v>
                </c:pt>
                <c:pt idx="9">
                  <c:v>Sling TV rate</c:v>
                </c:pt>
                <c:pt idx="10">
                  <c:v>Fubo TV rate</c:v>
                </c:pt>
                <c:pt idx="11">
                  <c:v>Philo rate</c:v>
                </c:pt>
                <c:pt idx="12">
                  <c:v>Quibi rate</c:v>
                </c:pt>
                <c:pt idx="13">
                  <c:v>Other Video Streaming rate</c:v>
                </c:pt>
              </c:strCache>
            </c:strRef>
          </c:cat>
          <c:val>
            <c:numRef>
              <c:f>Sheet2!$B$254:$O$254</c:f>
              <c:numCache>
                <c:formatCode>General</c:formatCode>
                <c:ptCount val="14"/>
                <c:pt idx="0">
                  <c:v>4.2835820895522385</c:v>
                </c:pt>
                <c:pt idx="1">
                  <c:v>4.2587412587412583</c:v>
                </c:pt>
                <c:pt idx="2">
                  <c:v>4.2886597938144329</c:v>
                </c:pt>
                <c:pt idx="3">
                  <c:v>4.4861538461538464</c:v>
                </c:pt>
                <c:pt idx="4">
                  <c:v>4.3761061946902657</c:v>
                </c:pt>
                <c:pt idx="5">
                  <c:v>4.0909090909090908</c:v>
                </c:pt>
                <c:pt idx="6">
                  <c:v>4.241935483870968</c:v>
                </c:pt>
                <c:pt idx="7">
                  <c:v>3.8904109589041096</c:v>
                </c:pt>
                <c:pt idx="8">
                  <c:v>4.4038461538461542</c:v>
                </c:pt>
                <c:pt idx="9">
                  <c:v>4.0140845070422539</c:v>
                </c:pt>
                <c:pt idx="10">
                  <c:v>4.0851063829787231</c:v>
                </c:pt>
                <c:pt idx="11">
                  <c:v>4.0377358490566042</c:v>
                </c:pt>
                <c:pt idx="12">
                  <c:v>4.1551724137931032</c:v>
                </c:pt>
                <c:pt idx="13">
                  <c:v>3.9487179487179489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Household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Income of Participants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11887438120868"/>
          <c:y val="3.973349485160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B7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86-9E42-A035-F4CB2717D027}"/>
              </c:ext>
            </c:extLst>
          </c:dPt>
          <c:dPt>
            <c:idx val="1"/>
            <c:invertIfNegative val="0"/>
            <c:bubble3D val="0"/>
            <c:spPr>
              <a:solidFill>
                <a:srgbClr val="91D3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86-9E42-A035-F4CB2717D027}"/>
              </c:ext>
            </c:extLst>
          </c:dPt>
          <c:dPt>
            <c:idx val="2"/>
            <c:invertIfNegative val="0"/>
            <c:bubble3D val="0"/>
            <c:spPr>
              <a:solidFill>
                <a:srgbClr val="0178C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86-9E42-A035-F4CB2717D027}"/>
              </c:ext>
            </c:extLst>
          </c:dPt>
          <c:dPt>
            <c:idx val="3"/>
            <c:invertIfNegative val="0"/>
            <c:bubble3D val="0"/>
            <c:spPr>
              <a:solidFill>
                <a:srgbClr val="75C6D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86-9E42-A035-F4CB2717D027}"/>
              </c:ext>
            </c:extLst>
          </c:dPt>
          <c:dPt>
            <c:idx val="4"/>
            <c:invertIfNegative val="0"/>
            <c:bubble3D val="0"/>
            <c:spPr>
              <a:solidFill>
                <a:srgbClr val="793C6E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86-9E42-A035-F4CB2717D027}"/>
              </c:ext>
            </c:extLst>
          </c:dPt>
          <c:dPt>
            <c:idx val="5"/>
            <c:invertIfNegative val="0"/>
            <c:bubble3D val="0"/>
            <c:spPr>
              <a:solidFill>
                <a:srgbClr val="FE433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86-9E42-A035-F4CB2717D027}"/>
              </c:ext>
            </c:extLst>
          </c:dPt>
          <c:dPt>
            <c:idx val="6"/>
            <c:invertIfNegative val="0"/>
            <c:bubble3D val="0"/>
            <c:spPr>
              <a:solidFill>
                <a:srgbClr val="00B3E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86-9E42-A035-F4CB2717D027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86-9E42-A035-F4CB2717D027}"/>
              </c:ext>
            </c:extLst>
          </c:dPt>
          <c:dLbls>
            <c:dLbl>
              <c:idx val="0"/>
              <c:layout>
                <c:manualLayout>
                  <c:x val="-5.5923777071725682E-2"/>
                  <c:y val="0.16397183025389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86-9E42-A035-F4CB2717D027}"/>
                </c:ext>
              </c:extLst>
            </c:dLbl>
            <c:dLbl>
              <c:idx val="1"/>
              <c:layout>
                <c:manualLayout>
                  <c:x val="-9.374008073552216E-2"/>
                  <c:y val="-4.1780878875289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86-9E42-A035-F4CB2717D027}"/>
                </c:ext>
              </c:extLst>
            </c:dLbl>
            <c:dLbl>
              <c:idx val="2"/>
              <c:layout>
                <c:manualLayout>
                  <c:x val="-0.17744409141839726"/>
                  <c:y val="-8.5941113796419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86-9E42-A035-F4CB2717D027}"/>
                </c:ext>
              </c:extLst>
            </c:dLbl>
            <c:dLbl>
              <c:idx val="3"/>
              <c:layout>
                <c:manualLayout>
                  <c:x val="0.12983223588279535"/>
                  <c:y val="-0.143180790519996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86-9E42-A035-F4CB2717D027}"/>
                </c:ext>
              </c:extLst>
            </c:dLbl>
            <c:dLbl>
              <c:idx val="4"/>
              <c:layout>
                <c:manualLayout>
                  <c:x val="7.4370001995364615E-2"/>
                  <c:y val="-7.51474753774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86-9E42-A035-F4CB2717D027}"/>
                </c:ext>
              </c:extLst>
            </c:dLbl>
            <c:dLbl>
              <c:idx val="5"/>
              <c:layout>
                <c:manualLayout>
                  <c:x val="6.7588985587327857E-2"/>
                  <c:y val="-3.5556768275252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86-9E42-A035-F4CB2717D027}"/>
                </c:ext>
              </c:extLst>
            </c:dLbl>
            <c:dLbl>
              <c:idx val="6"/>
              <c:layout>
                <c:manualLayout>
                  <c:x val="7.7859280747801268E-2"/>
                  <c:y val="4.7895065097060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86-9E42-A035-F4CB2717D027}"/>
                </c:ext>
              </c:extLst>
            </c:dLbl>
            <c:dLbl>
              <c:idx val="7"/>
              <c:layout>
                <c:manualLayout>
                  <c:x val="8.3252444321652783E-2"/>
                  <c:y val="0.127827759153868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86-9E42-A035-F4CB2717D027}"/>
                </c:ext>
              </c:extLst>
            </c:dLbl>
            <c:dLbl>
              <c:idx val="8"/>
              <c:layout>
                <c:manualLayout>
                  <c:x val="3.7504719804761173E-2"/>
                  <c:y val="0.146083002000987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86-9E42-A035-F4CB2717D027}"/>
                </c:ext>
              </c:extLst>
            </c:dLbl>
            <c:dLbl>
              <c:idx val="9"/>
              <c:layout>
                <c:manualLayout>
                  <c:x val="7.3239090727694129E-3"/>
                  <c:y val="0.152691977859203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86-9E42-A035-F4CB2717D02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Sheet1!$B$14:$B$23</c:f>
              <c:strCache>
                <c:ptCount val="10"/>
                <c:pt idx="0">
                  <c:v>$50,000-$74,999 </c:v>
                </c:pt>
                <c:pt idx="1">
                  <c:v>$35,000-$49,999</c:v>
                </c:pt>
                <c:pt idx="2">
                  <c:v>$25,000-$34,999</c:v>
                </c:pt>
                <c:pt idx="3">
                  <c:v>$75,000-$99,999</c:v>
                </c:pt>
                <c:pt idx="4">
                  <c:v>$100,000-$149,999</c:v>
                </c:pt>
                <c:pt idx="5">
                  <c:v>Less than $15,000</c:v>
                </c:pt>
                <c:pt idx="6">
                  <c:v>$15,000-$24,999 </c:v>
                </c:pt>
                <c:pt idx="7">
                  <c:v>$150,000-$199,999 </c:v>
                </c:pt>
                <c:pt idx="8">
                  <c:v>$200,000 or more</c:v>
                </c:pt>
                <c:pt idx="9">
                  <c:v>Prefer not to answer</c:v>
                </c:pt>
              </c:strCache>
            </c:str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197</c:v>
                </c:pt>
                <c:pt idx="1">
                  <c:v>155</c:v>
                </c:pt>
                <c:pt idx="2">
                  <c:v>126</c:v>
                </c:pt>
                <c:pt idx="3">
                  <c:v>113</c:v>
                </c:pt>
                <c:pt idx="4">
                  <c:v>107</c:v>
                </c:pt>
                <c:pt idx="5">
                  <c:v>95</c:v>
                </c:pt>
                <c:pt idx="6">
                  <c:v>91</c:v>
                </c:pt>
                <c:pt idx="7">
                  <c:v>83</c:v>
                </c:pt>
                <c:pt idx="8">
                  <c:v>63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6-9E42-A035-F4CB2717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967439"/>
        <c:axId val="309969071"/>
      </c:barChart>
      <c:catAx>
        <c:axId val="3099674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9071"/>
        <c:crosses val="autoZero"/>
        <c:auto val="1"/>
        <c:lblAlgn val="ctr"/>
        <c:lblOffset val="100"/>
        <c:noMultiLvlLbl val="0"/>
      </c:catAx>
      <c:valAx>
        <c:axId val="309969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65713496339274"/>
          <c:y val="0.17153270445154753"/>
          <c:w val="0.26801537965649025"/>
          <c:h val="0.764855383176112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Sheet2!$A$272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Sheet2!$B$271:$K$271</c:f>
              <c:strCache>
                <c:ptCount val="10"/>
                <c:pt idx="0">
                  <c:v>Crackle rate</c:v>
                </c:pt>
                <c:pt idx="1">
                  <c:v>Vudu rate</c:v>
                </c:pt>
                <c:pt idx="2">
                  <c:v>Roku Channel rate</c:v>
                </c:pt>
                <c:pt idx="3">
                  <c:v>Pluto TV rate</c:v>
                </c:pt>
                <c:pt idx="4">
                  <c:v>IMDb rate</c:v>
                </c:pt>
                <c:pt idx="5">
                  <c:v>YouTube rate</c:v>
                </c:pt>
                <c:pt idx="6">
                  <c:v>Tubi rate</c:v>
                </c:pt>
                <c:pt idx="7">
                  <c:v>Twitch rate</c:v>
                </c:pt>
                <c:pt idx="8">
                  <c:v>XUMO rate</c:v>
                </c:pt>
                <c:pt idx="9">
                  <c:v>Other Free Video Streaming Rate</c:v>
                </c:pt>
              </c:strCache>
            </c:strRef>
          </c:cat>
          <c:val>
            <c:numRef>
              <c:f>Sheet2!$B$272:$K$272</c:f>
              <c:numCache>
                <c:formatCode>General</c:formatCode>
                <c:ptCount val="10"/>
                <c:pt idx="0">
                  <c:v>3.5</c:v>
                </c:pt>
                <c:pt idx="1">
                  <c:v>3.49</c:v>
                </c:pt>
                <c:pt idx="2">
                  <c:v>3.8</c:v>
                </c:pt>
                <c:pt idx="3">
                  <c:v>3.64</c:v>
                </c:pt>
                <c:pt idx="4">
                  <c:v>3.65</c:v>
                </c:pt>
                <c:pt idx="5">
                  <c:v>4.2</c:v>
                </c:pt>
                <c:pt idx="6">
                  <c:v>3.5</c:v>
                </c:pt>
                <c:pt idx="7">
                  <c:v>3.6440000000000001</c:v>
                </c:pt>
                <c:pt idx="8">
                  <c:v>3.4</c:v>
                </c:pt>
                <c:pt idx="9">
                  <c:v>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Sheet2!$A$273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Sheet2!$B$271:$K$271</c:f>
              <c:strCache>
                <c:ptCount val="10"/>
                <c:pt idx="0">
                  <c:v>Crackle rate</c:v>
                </c:pt>
                <c:pt idx="1">
                  <c:v>Vudu rate</c:v>
                </c:pt>
                <c:pt idx="2">
                  <c:v>Roku Channel rate</c:v>
                </c:pt>
                <c:pt idx="3">
                  <c:v>Pluto TV rate</c:v>
                </c:pt>
                <c:pt idx="4">
                  <c:v>IMDb rate</c:v>
                </c:pt>
                <c:pt idx="5">
                  <c:v>YouTube rate</c:v>
                </c:pt>
                <c:pt idx="6">
                  <c:v>Tubi rate</c:v>
                </c:pt>
                <c:pt idx="7">
                  <c:v>Twitch rate</c:v>
                </c:pt>
                <c:pt idx="8">
                  <c:v>XUMO rate</c:v>
                </c:pt>
                <c:pt idx="9">
                  <c:v>Other Free Video Streaming Rate</c:v>
                </c:pt>
              </c:strCache>
            </c:strRef>
          </c:cat>
          <c:val>
            <c:numRef>
              <c:f>Sheet2!$B$273:$K$273</c:f>
              <c:numCache>
                <c:formatCode>General</c:formatCode>
                <c:ptCount val="10"/>
                <c:pt idx="0">
                  <c:v>3.753968253968254</c:v>
                </c:pt>
                <c:pt idx="1">
                  <c:v>3.7681159420289854</c:v>
                </c:pt>
                <c:pt idx="2">
                  <c:v>3.7602339181286548</c:v>
                </c:pt>
                <c:pt idx="3">
                  <c:v>3.806451612903226</c:v>
                </c:pt>
                <c:pt idx="4">
                  <c:v>3.6333333333333333</c:v>
                </c:pt>
                <c:pt idx="5">
                  <c:v>4.143229166666667</c:v>
                </c:pt>
                <c:pt idx="6">
                  <c:v>3.8595041322314048</c:v>
                </c:pt>
                <c:pt idx="7">
                  <c:v>3.944</c:v>
                </c:pt>
                <c:pt idx="8">
                  <c:v>3.7283950617283952</c:v>
                </c:pt>
                <c:pt idx="9">
                  <c:v>3.5510204081632653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Sheet2!$A$274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Sheet2!$B$271:$K$271</c:f>
              <c:strCache>
                <c:ptCount val="10"/>
                <c:pt idx="0">
                  <c:v>Crackle rate</c:v>
                </c:pt>
                <c:pt idx="1">
                  <c:v>Vudu rate</c:v>
                </c:pt>
                <c:pt idx="2">
                  <c:v>Roku Channel rate</c:v>
                </c:pt>
                <c:pt idx="3">
                  <c:v>Pluto TV rate</c:v>
                </c:pt>
                <c:pt idx="4">
                  <c:v>IMDb rate</c:v>
                </c:pt>
                <c:pt idx="5">
                  <c:v>YouTube rate</c:v>
                </c:pt>
                <c:pt idx="6">
                  <c:v>Tubi rate</c:v>
                </c:pt>
                <c:pt idx="7">
                  <c:v>Twitch rate</c:v>
                </c:pt>
                <c:pt idx="8">
                  <c:v>XUMO rate</c:v>
                </c:pt>
                <c:pt idx="9">
                  <c:v>Other Free Video Streaming Rate</c:v>
                </c:pt>
              </c:strCache>
            </c:strRef>
          </c:cat>
          <c:val>
            <c:numRef>
              <c:f>Sheet2!$B$274:$K$274</c:f>
              <c:numCache>
                <c:formatCode>General</c:formatCode>
                <c:ptCount val="10"/>
                <c:pt idx="0">
                  <c:v>3.462025316455696</c:v>
                </c:pt>
                <c:pt idx="1">
                  <c:v>3.5454545454545454</c:v>
                </c:pt>
                <c:pt idx="2">
                  <c:v>3.7810650887573964</c:v>
                </c:pt>
                <c:pt idx="3">
                  <c:v>3.658682634730539</c:v>
                </c:pt>
                <c:pt idx="4">
                  <c:v>3.7328767123287672</c:v>
                </c:pt>
                <c:pt idx="5">
                  <c:v>4.2635658914728678</c:v>
                </c:pt>
                <c:pt idx="6">
                  <c:v>3.6666666666666665</c:v>
                </c:pt>
                <c:pt idx="7">
                  <c:v>3.7259259259259259</c:v>
                </c:pt>
                <c:pt idx="8">
                  <c:v>3.4583333333333335</c:v>
                </c:pt>
                <c:pt idx="9">
                  <c:v>3.5957446808510638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Sheet2!$A$308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Sheet2!$B$307:$G$307</c:f>
              <c:strCache>
                <c:ptCount val="6"/>
                <c:pt idx="0">
                  <c:v>Default app rate</c:v>
                </c:pt>
                <c:pt idx="1">
                  <c:v>Google Pay rate</c:v>
                </c:pt>
                <c:pt idx="2">
                  <c:v>Fitbit Pay rate</c:v>
                </c:pt>
                <c:pt idx="3">
                  <c:v>Garmin Pay rate</c:v>
                </c:pt>
                <c:pt idx="4">
                  <c:v>LG Pay rate</c:v>
                </c:pt>
                <c:pt idx="5">
                  <c:v>Other Mobile Pay rate</c:v>
                </c:pt>
              </c:strCache>
            </c:strRef>
          </c:cat>
          <c:val>
            <c:numRef>
              <c:f>Sheet2!$B$308:$G$308</c:f>
              <c:numCache>
                <c:formatCode>General</c:formatCode>
                <c:ptCount val="6"/>
                <c:pt idx="1">
                  <c:v>4.01</c:v>
                </c:pt>
                <c:pt idx="2">
                  <c:v>3.5</c:v>
                </c:pt>
                <c:pt idx="3">
                  <c:v>3.375</c:v>
                </c:pt>
                <c:pt idx="4">
                  <c:v>3.66</c:v>
                </c:pt>
                <c:pt idx="5">
                  <c:v>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Sheet2!$A$309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Sheet2!$B$307:$G$307</c:f>
              <c:strCache>
                <c:ptCount val="6"/>
                <c:pt idx="0">
                  <c:v>Default app rate</c:v>
                </c:pt>
                <c:pt idx="1">
                  <c:v>Google Pay rate</c:v>
                </c:pt>
                <c:pt idx="2">
                  <c:v>Fitbit Pay rate</c:v>
                </c:pt>
                <c:pt idx="3">
                  <c:v>Garmin Pay rate</c:v>
                </c:pt>
                <c:pt idx="4">
                  <c:v>LG Pay rate</c:v>
                </c:pt>
                <c:pt idx="5">
                  <c:v>Other Mobile Pay rate</c:v>
                </c:pt>
              </c:strCache>
            </c:strRef>
          </c:cat>
          <c:val>
            <c:numRef>
              <c:f>Sheet2!$B$309:$G$309</c:f>
              <c:numCache>
                <c:formatCode>General</c:formatCode>
                <c:ptCount val="6"/>
                <c:pt idx="0">
                  <c:v>4.1174089068825914</c:v>
                </c:pt>
                <c:pt idx="2">
                  <c:v>3.8901098901098901</c:v>
                </c:pt>
                <c:pt idx="3">
                  <c:v>3.6329113924050631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Sheet2!$A$310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Sheet2!$B$307:$G$307</c:f>
              <c:strCache>
                <c:ptCount val="6"/>
                <c:pt idx="0">
                  <c:v>Default app rate</c:v>
                </c:pt>
                <c:pt idx="1">
                  <c:v>Google Pay rate</c:v>
                </c:pt>
                <c:pt idx="2">
                  <c:v>Fitbit Pay rate</c:v>
                </c:pt>
                <c:pt idx="3">
                  <c:v>Garmin Pay rate</c:v>
                </c:pt>
                <c:pt idx="4">
                  <c:v>LG Pay rate</c:v>
                </c:pt>
                <c:pt idx="5">
                  <c:v>Other Mobile Pay rate</c:v>
                </c:pt>
              </c:strCache>
            </c:strRef>
          </c:cat>
          <c:val>
            <c:numRef>
              <c:f>Sheet2!$B$310:$G$310</c:f>
              <c:numCache>
                <c:formatCode>General</c:formatCode>
                <c:ptCount val="6"/>
                <c:pt idx="0">
                  <c:v>3.9948717948717949</c:v>
                </c:pt>
                <c:pt idx="1">
                  <c:v>4.0707547169811322</c:v>
                </c:pt>
                <c:pt idx="2">
                  <c:v>3.7731958762886597</c:v>
                </c:pt>
                <c:pt idx="3">
                  <c:v>3.5813953488372094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Sheet2!$A$332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Sheet2!$B$331:$H$331</c:f>
              <c:strCache>
                <c:ptCount val="7"/>
                <c:pt idx="0">
                  <c:v>Default app rate</c:v>
                </c:pt>
                <c:pt idx="1">
                  <c:v>Google Fit rate</c:v>
                </c:pt>
                <c:pt idx="2">
                  <c:v>MyFitnessPal rate</c:v>
                </c:pt>
                <c:pt idx="3">
                  <c:v>Fitbit Coach rate</c:v>
                </c:pt>
                <c:pt idx="4">
                  <c:v>Peloton rate</c:v>
                </c:pt>
                <c:pt idx="5">
                  <c:v>Strava rate</c:v>
                </c:pt>
                <c:pt idx="6">
                  <c:v>Other Health App rate</c:v>
                </c:pt>
              </c:strCache>
            </c:strRef>
          </c:cat>
          <c:val>
            <c:numRef>
              <c:f>Sheet2!$B$332:$H$332</c:f>
              <c:numCache>
                <c:formatCode>General</c:formatCode>
                <c:ptCount val="7"/>
                <c:pt idx="1">
                  <c:v>3.58</c:v>
                </c:pt>
                <c:pt idx="2">
                  <c:v>3.44</c:v>
                </c:pt>
                <c:pt idx="3">
                  <c:v>3.63</c:v>
                </c:pt>
                <c:pt idx="4">
                  <c:v>3.44</c:v>
                </c:pt>
                <c:pt idx="5">
                  <c:v>3.39</c:v>
                </c:pt>
                <c:pt idx="6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Sheet2!$A$333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Sheet2!$B$331:$H$331</c:f>
              <c:strCache>
                <c:ptCount val="7"/>
                <c:pt idx="0">
                  <c:v>Default app rate</c:v>
                </c:pt>
                <c:pt idx="1">
                  <c:v>Google Fit rate</c:v>
                </c:pt>
                <c:pt idx="2">
                  <c:v>MyFitnessPal rate</c:v>
                </c:pt>
                <c:pt idx="3">
                  <c:v>Fitbit Coach rate</c:v>
                </c:pt>
                <c:pt idx="4">
                  <c:v>Peloton rate</c:v>
                </c:pt>
                <c:pt idx="5">
                  <c:v>Strava rate</c:v>
                </c:pt>
                <c:pt idx="6">
                  <c:v>Other Health App rate</c:v>
                </c:pt>
              </c:strCache>
            </c:strRef>
          </c:cat>
          <c:val>
            <c:numRef>
              <c:f>Sheet2!$B$333:$H$333</c:f>
              <c:numCache>
                <c:formatCode>General</c:formatCode>
                <c:ptCount val="7"/>
                <c:pt idx="0">
                  <c:v>3.9551020408163264</c:v>
                </c:pt>
                <c:pt idx="1">
                  <c:v>3.8738738738738738</c:v>
                </c:pt>
                <c:pt idx="2">
                  <c:v>3.8089171974522293</c:v>
                </c:pt>
                <c:pt idx="3">
                  <c:v>3.6637931034482758</c:v>
                </c:pt>
                <c:pt idx="4">
                  <c:v>3.7448979591836733</c:v>
                </c:pt>
                <c:pt idx="5">
                  <c:v>3.6704545454545454</c:v>
                </c:pt>
                <c:pt idx="6">
                  <c:v>3.5806451612903225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Sheet2!$A$334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Sheet2!$B$331:$H$331</c:f>
              <c:strCache>
                <c:ptCount val="7"/>
                <c:pt idx="0">
                  <c:v>Default app rate</c:v>
                </c:pt>
                <c:pt idx="1">
                  <c:v>Google Fit rate</c:v>
                </c:pt>
                <c:pt idx="2">
                  <c:v>MyFitnessPal rate</c:v>
                </c:pt>
                <c:pt idx="3">
                  <c:v>Fitbit Coach rate</c:v>
                </c:pt>
                <c:pt idx="4">
                  <c:v>Peloton rate</c:v>
                </c:pt>
                <c:pt idx="5">
                  <c:v>Strava rate</c:v>
                </c:pt>
                <c:pt idx="6">
                  <c:v>Other Health App rate</c:v>
                </c:pt>
              </c:strCache>
            </c:strRef>
          </c:cat>
          <c:val>
            <c:numRef>
              <c:f>Sheet2!$B$334:$H$334</c:f>
              <c:numCache>
                <c:formatCode>General</c:formatCode>
                <c:ptCount val="7"/>
                <c:pt idx="0">
                  <c:v>3.970873786407767</c:v>
                </c:pt>
                <c:pt idx="1">
                  <c:v>3.8859060402684564</c:v>
                </c:pt>
                <c:pt idx="2">
                  <c:v>3.9</c:v>
                </c:pt>
                <c:pt idx="3">
                  <c:v>3.7826086956521738</c:v>
                </c:pt>
                <c:pt idx="4">
                  <c:v>3.8275862068965516</c:v>
                </c:pt>
                <c:pt idx="5">
                  <c:v>3.6666666666666665</c:v>
                </c:pt>
                <c:pt idx="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Sheet2!$A$364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Sheet2!$B$363:$I$363</c:f>
              <c:strCache>
                <c:ptCount val="8"/>
                <c:pt idx="0">
                  <c:v>Apple Maps rate</c:v>
                </c:pt>
                <c:pt idx="1">
                  <c:v>Google Maps rate</c:v>
                </c:pt>
                <c:pt idx="2">
                  <c:v>Apple CarPlay rate</c:v>
                </c:pt>
                <c:pt idx="3">
                  <c:v>Android Auto rate</c:v>
                </c:pt>
                <c:pt idx="4">
                  <c:v>MapQuest rate</c:v>
                </c:pt>
                <c:pt idx="5">
                  <c:v>Waze rate</c:v>
                </c:pt>
                <c:pt idx="6">
                  <c:v>TomTom GPS Navigation rate</c:v>
                </c:pt>
                <c:pt idx="7">
                  <c:v>Other Navigation App rate</c:v>
                </c:pt>
              </c:strCache>
            </c:strRef>
          </c:cat>
          <c:val>
            <c:numRef>
              <c:f>Sheet2!$B$364:$I$364</c:f>
              <c:numCache>
                <c:formatCode>General</c:formatCode>
                <c:ptCount val="8"/>
                <c:pt idx="1">
                  <c:v>4.12</c:v>
                </c:pt>
                <c:pt idx="3">
                  <c:v>3.47</c:v>
                </c:pt>
                <c:pt idx="4">
                  <c:v>3.4</c:v>
                </c:pt>
                <c:pt idx="5">
                  <c:v>3.66</c:v>
                </c:pt>
                <c:pt idx="6">
                  <c:v>3.5</c:v>
                </c:pt>
                <c:pt idx="7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Sheet2!$A$365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Sheet2!$B$363:$I$363</c:f>
              <c:strCache>
                <c:ptCount val="8"/>
                <c:pt idx="0">
                  <c:v>Apple Maps rate</c:v>
                </c:pt>
                <c:pt idx="1">
                  <c:v>Google Maps rate</c:v>
                </c:pt>
                <c:pt idx="2">
                  <c:v>Apple CarPlay rate</c:v>
                </c:pt>
                <c:pt idx="3">
                  <c:v>Android Auto rate</c:v>
                </c:pt>
                <c:pt idx="4">
                  <c:v>MapQuest rate</c:v>
                </c:pt>
                <c:pt idx="5">
                  <c:v>Waze rate</c:v>
                </c:pt>
                <c:pt idx="6">
                  <c:v>TomTom GPS Navigation rate</c:v>
                </c:pt>
                <c:pt idx="7">
                  <c:v>Other Navigation App rate</c:v>
                </c:pt>
              </c:strCache>
            </c:strRef>
          </c:cat>
          <c:val>
            <c:numRef>
              <c:f>Sheet2!$B$365:$I$365</c:f>
              <c:numCache>
                <c:formatCode>General</c:formatCode>
                <c:ptCount val="8"/>
                <c:pt idx="0">
                  <c:v>3.9432176656151419</c:v>
                </c:pt>
                <c:pt idx="1">
                  <c:v>4.1781914893617023</c:v>
                </c:pt>
                <c:pt idx="2">
                  <c:v>3.9433962264150941</c:v>
                </c:pt>
                <c:pt idx="4">
                  <c:v>3.6726190476190474</c:v>
                </c:pt>
                <c:pt idx="5">
                  <c:v>3.8251366120218577</c:v>
                </c:pt>
                <c:pt idx="6">
                  <c:v>3.5894736842105264</c:v>
                </c:pt>
                <c:pt idx="7">
                  <c:v>3.5625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Sheet2!$A$366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Sheet2!$B$363:$I$363</c:f>
              <c:strCache>
                <c:ptCount val="8"/>
                <c:pt idx="0">
                  <c:v>Apple Maps rate</c:v>
                </c:pt>
                <c:pt idx="1">
                  <c:v>Google Maps rate</c:v>
                </c:pt>
                <c:pt idx="2">
                  <c:v>Apple CarPlay rate</c:v>
                </c:pt>
                <c:pt idx="3">
                  <c:v>Android Auto rate</c:v>
                </c:pt>
                <c:pt idx="4">
                  <c:v>MapQuest rate</c:v>
                </c:pt>
                <c:pt idx="5">
                  <c:v>Waze rate</c:v>
                </c:pt>
                <c:pt idx="6">
                  <c:v>TomTom GPS Navigation rate</c:v>
                </c:pt>
                <c:pt idx="7">
                  <c:v>Other Navigation App rate</c:v>
                </c:pt>
              </c:strCache>
            </c:strRef>
          </c:cat>
          <c:val>
            <c:numRef>
              <c:f>Sheet2!$B$366:$I$366</c:f>
              <c:numCache>
                <c:formatCode>General</c:formatCode>
                <c:ptCount val="8"/>
                <c:pt idx="1">
                  <c:v>4.3208020050125313</c:v>
                </c:pt>
                <c:pt idx="3">
                  <c:v>3.8206896551724139</c:v>
                </c:pt>
                <c:pt idx="4">
                  <c:v>3.5894736842105264</c:v>
                </c:pt>
                <c:pt idx="5">
                  <c:v>3.7467532467532467</c:v>
                </c:pt>
                <c:pt idx="6">
                  <c:v>3.6336633663366338</c:v>
                </c:pt>
                <c:pt idx="7">
                  <c:v>3.3725490196078431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Sheet2!$A$401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Sheet2!$B$400:$G$400</c:f>
              <c:strCache>
                <c:ptCount val="6"/>
                <c:pt idx="0">
                  <c:v>Default app rate</c:v>
                </c:pt>
                <c:pt idx="1">
                  <c:v>Google Cloud rate</c:v>
                </c:pt>
                <c:pt idx="2">
                  <c:v>Amazon Cloud rate</c:v>
                </c:pt>
                <c:pt idx="3">
                  <c:v>Microsoft OneDrive rate</c:v>
                </c:pt>
                <c:pt idx="4">
                  <c:v>DropBox rate</c:v>
                </c:pt>
                <c:pt idx="5">
                  <c:v>Other Cloud Storage App rate</c:v>
                </c:pt>
              </c:strCache>
            </c:strRef>
          </c:cat>
          <c:val>
            <c:numRef>
              <c:f>Sheet2!$B$401:$G$401</c:f>
              <c:numCache>
                <c:formatCode>General</c:formatCode>
                <c:ptCount val="6"/>
                <c:pt idx="1">
                  <c:v>4</c:v>
                </c:pt>
                <c:pt idx="2">
                  <c:v>3.66</c:v>
                </c:pt>
                <c:pt idx="3">
                  <c:v>3.79</c:v>
                </c:pt>
                <c:pt idx="4">
                  <c:v>3.48</c:v>
                </c:pt>
                <c:pt idx="5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Sheet2!$A$402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Sheet2!$B$400:$G$400</c:f>
              <c:strCache>
                <c:ptCount val="6"/>
                <c:pt idx="0">
                  <c:v>Default app rate</c:v>
                </c:pt>
                <c:pt idx="1">
                  <c:v>Google Cloud rate</c:v>
                </c:pt>
                <c:pt idx="2">
                  <c:v>Amazon Cloud rate</c:v>
                </c:pt>
                <c:pt idx="3">
                  <c:v>Microsoft OneDrive rate</c:v>
                </c:pt>
                <c:pt idx="4">
                  <c:v>DropBox rate</c:v>
                </c:pt>
                <c:pt idx="5">
                  <c:v>Other Cloud Storage App rate</c:v>
                </c:pt>
              </c:strCache>
            </c:strRef>
          </c:cat>
          <c:val>
            <c:numRef>
              <c:f>Sheet2!$B$402:$G$402</c:f>
              <c:numCache>
                <c:formatCode>General</c:formatCode>
                <c:ptCount val="6"/>
                <c:pt idx="0">
                  <c:v>3.9535519125683058</c:v>
                </c:pt>
                <c:pt idx="1">
                  <c:v>3.9212962962962963</c:v>
                </c:pt>
                <c:pt idx="2">
                  <c:v>3.7637795275590551</c:v>
                </c:pt>
                <c:pt idx="3">
                  <c:v>3.6167664670658684</c:v>
                </c:pt>
                <c:pt idx="4">
                  <c:v>3.6781609195402298</c:v>
                </c:pt>
                <c:pt idx="5">
                  <c:v>3.3617021276595747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Sheet2!$A$403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Sheet2!$B$400:$G$400</c:f>
              <c:strCache>
                <c:ptCount val="6"/>
                <c:pt idx="0">
                  <c:v>Default app rate</c:v>
                </c:pt>
                <c:pt idx="1">
                  <c:v>Google Cloud rate</c:v>
                </c:pt>
                <c:pt idx="2">
                  <c:v>Amazon Cloud rate</c:v>
                </c:pt>
                <c:pt idx="3">
                  <c:v>Microsoft OneDrive rate</c:v>
                </c:pt>
                <c:pt idx="4">
                  <c:v>DropBox rate</c:v>
                </c:pt>
                <c:pt idx="5">
                  <c:v>Other Cloud Storage App rate</c:v>
                </c:pt>
              </c:strCache>
            </c:strRef>
          </c:cat>
          <c:val>
            <c:numRef>
              <c:f>Sheet2!$B$403:$G$403</c:f>
              <c:numCache>
                <c:formatCode>General</c:formatCode>
                <c:ptCount val="6"/>
                <c:pt idx="0">
                  <c:v>4.0393013100436681</c:v>
                </c:pt>
                <c:pt idx="1">
                  <c:v>4.1237113402061851</c:v>
                </c:pt>
                <c:pt idx="2">
                  <c:v>3.9731543624161074</c:v>
                </c:pt>
                <c:pt idx="3">
                  <c:v>3.9</c:v>
                </c:pt>
                <c:pt idx="4">
                  <c:v>3.8181818181818183</c:v>
                </c:pt>
                <c:pt idx="5">
                  <c:v>3.5263157894736841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Sheet2!$A$433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Sheet2!$B$432:$H$432</c:f>
              <c:strCache>
                <c:ptCount val="7"/>
                <c:pt idx="0">
                  <c:v>Apple iWork rate</c:v>
                </c:pt>
                <c:pt idx="1">
                  <c:v> S Pen and apps rate</c:v>
                </c:pt>
                <c:pt idx="2">
                  <c:v>Microsoft Office (Free) rate</c:v>
                </c:pt>
                <c:pt idx="3">
                  <c:v>Microsoft Office 365 Subscription rate</c:v>
                </c:pt>
                <c:pt idx="4">
                  <c:v>Google G Suite subscription rate</c:v>
                </c:pt>
                <c:pt idx="5">
                  <c:v>Google Drive, Docs, Sheets, Slides, Keep rate</c:v>
                </c:pt>
                <c:pt idx="6">
                  <c:v>Other Productivity App rate</c:v>
                </c:pt>
              </c:strCache>
            </c:strRef>
          </c:cat>
          <c:val>
            <c:numRef>
              <c:f>Sheet2!$B$433:$H$433</c:f>
              <c:numCache>
                <c:formatCode>General</c:formatCode>
                <c:ptCount val="7"/>
                <c:pt idx="2">
                  <c:v>3.99</c:v>
                </c:pt>
                <c:pt idx="3">
                  <c:v>3.875</c:v>
                </c:pt>
                <c:pt idx="4">
                  <c:v>3.73</c:v>
                </c:pt>
                <c:pt idx="5">
                  <c:v>3.97</c:v>
                </c:pt>
                <c:pt idx="6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B46-83F6-B19F2DCEAE0B}"/>
            </c:ext>
          </c:extLst>
        </c:ser>
        <c:ser>
          <c:idx val="1"/>
          <c:order val="1"/>
          <c:tx>
            <c:strRef>
              <c:f>Sheet2!$A$434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Sheet2!$B$432:$H$432</c:f>
              <c:strCache>
                <c:ptCount val="7"/>
                <c:pt idx="0">
                  <c:v>Apple iWork rate</c:v>
                </c:pt>
                <c:pt idx="1">
                  <c:v> S Pen and apps rate</c:v>
                </c:pt>
                <c:pt idx="2">
                  <c:v>Microsoft Office (Free) rate</c:v>
                </c:pt>
                <c:pt idx="3">
                  <c:v>Microsoft Office 365 Subscription rate</c:v>
                </c:pt>
                <c:pt idx="4">
                  <c:v>Google G Suite subscription rate</c:v>
                </c:pt>
                <c:pt idx="5">
                  <c:v>Google Drive, Docs, Sheets, Slides, Keep rate</c:v>
                </c:pt>
                <c:pt idx="6">
                  <c:v>Other Productivity App rate</c:v>
                </c:pt>
              </c:strCache>
            </c:strRef>
          </c:cat>
          <c:val>
            <c:numRef>
              <c:f>Sheet2!$B$434:$H$434</c:f>
              <c:numCache>
                <c:formatCode>General</c:formatCode>
                <c:ptCount val="7"/>
                <c:pt idx="0">
                  <c:v>3.9024390243902438</c:v>
                </c:pt>
                <c:pt idx="2">
                  <c:v>4.03125</c:v>
                </c:pt>
                <c:pt idx="3">
                  <c:v>4</c:v>
                </c:pt>
                <c:pt idx="4">
                  <c:v>3.6896551724137931</c:v>
                </c:pt>
                <c:pt idx="5">
                  <c:v>4.0613026819923368</c:v>
                </c:pt>
                <c:pt idx="6">
                  <c:v>3.5098039215686274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B46-83F6-B19F2DCEAE0B}"/>
            </c:ext>
          </c:extLst>
        </c:ser>
        <c:ser>
          <c:idx val="2"/>
          <c:order val="2"/>
          <c:tx>
            <c:strRef>
              <c:f>Sheet2!$A$435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Sheet2!$B$432:$H$432</c:f>
              <c:strCache>
                <c:ptCount val="7"/>
                <c:pt idx="0">
                  <c:v>Apple iWork rate</c:v>
                </c:pt>
                <c:pt idx="1">
                  <c:v> S Pen and apps rate</c:v>
                </c:pt>
                <c:pt idx="2">
                  <c:v>Microsoft Office (Free) rate</c:v>
                </c:pt>
                <c:pt idx="3">
                  <c:v>Microsoft Office 365 Subscription rate</c:v>
                </c:pt>
                <c:pt idx="4">
                  <c:v>Google G Suite subscription rate</c:v>
                </c:pt>
                <c:pt idx="5">
                  <c:v>Google Drive, Docs, Sheets, Slides, Keep rate</c:v>
                </c:pt>
                <c:pt idx="6">
                  <c:v>Other Productivity App rate</c:v>
                </c:pt>
              </c:strCache>
            </c:strRef>
          </c:cat>
          <c:val>
            <c:numRef>
              <c:f>Sheet2!$B$435:$H$435</c:f>
              <c:numCache>
                <c:formatCode>General</c:formatCode>
                <c:ptCount val="7"/>
                <c:pt idx="1">
                  <c:v>4.0999999999999996</c:v>
                </c:pt>
                <c:pt idx="2">
                  <c:v>4.0792452830188681</c:v>
                </c:pt>
                <c:pt idx="3">
                  <c:v>4.0326086956521738</c:v>
                </c:pt>
                <c:pt idx="4">
                  <c:v>3.8740740740740742</c:v>
                </c:pt>
                <c:pt idx="5">
                  <c:v>3.972318339100346</c:v>
                </c:pt>
                <c:pt idx="6">
                  <c:v>3.2452830188679247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8-4B46-83F6-B19F2DCE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522351"/>
        <c:axId val="93524127"/>
      </c:barChart>
      <c:catAx>
        <c:axId val="9352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4127"/>
        <c:crosses val="autoZero"/>
        <c:auto val="1"/>
        <c:lblAlgn val="ctr"/>
        <c:lblOffset val="100"/>
        <c:noMultiLvlLbl val="0"/>
      </c:catAx>
      <c:valAx>
        <c:axId val="9352412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52235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F2F2F2"/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Education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Levels of Participants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70209690311404E-2"/>
          <c:y val="0.21492063492063493"/>
          <c:w val="0.50604751619870414"/>
          <c:h val="0.7438095238095238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0A-3D4B-ADC9-CD8318935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0A-3D4B-ADC9-CD8318935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20A-3D4B-ADC9-CD83189352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0A-3D4B-ADC9-CD83189352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20A-3D4B-ADC9-CD83189352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0A-3D4B-ADC9-CD83189352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20A-3D4B-ADC9-CD83189352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20A-3D4B-ADC9-CD83189352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0A-3D4B-ADC9-CD831893522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20A-3D4B-ADC9-CD8318935226}"/>
              </c:ext>
            </c:extLst>
          </c:dPt>
          <c:dLbls>
            <c:dLbl>
              <c:idx val="0"/>
              <c:layout>
                <c:manualLayout>
                  <c:x val="-9.3043655720140894E-2"/>
                  <c:y val="0.108947381577302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0A-3D4B-ADC9-CD8318935226}"/>
                </c:ext>
              </c:extLst>
            </c:dLbl>
            <c:dLbl>
              <c:idx val="1"/>
              <c:layout>
                <c:manualLayout>
                  <c:x val="-8.412033808948835E-2"/>
                  <c:y val="-9.68201474815649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0A-3D4B-ADC9-CD8318935226}"/>
                </c:ext>
              </c:extLst>
            </c:dLbl>
            <c:dLbl>
              <c:idx val="2"/>
              <c:layout>
                <c:manualLayout>
                  <c:x val="4.8883522389075014E-2"/>
                  <c:y val="-0.12222072240969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0A-3D4B-ADC9-CD8318935226}"/>
                </c:ext>
              </c:extLst>
            </c:dLbl>
            <c:dLbl>
              <c:idx val="3"/>
              <c:layout>
                <c:manualLayout>
                  <c:x val="0.10223686671995375"/>
                  <c:y val="-5.39247594050743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A-3D4B-ADC9-CD8318935226}"/>
                </c:ext>
              </c:extLst>
            </c:dLbl>
            <c:dLbl>
              <c:idx val="4"/>
              <c:layout>
                <c:manualLayout>
                  <c:x val="0.10258873148415844"/>
                  <c:y val="2.95318085239345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0A-3D4B-ADC9-CD8318935226}"/>
                </c:ext>
              </c:extLst>
            </c:dLbl>
            <c:dLbl>
              <c:idx val="5"/>
              <c:layout>
                <c:manualLayout>
                  <c:x val="8.4285301270386553E-2"/>
                  <c:y val="0.108857892763404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0A-3D4B-ADC9-CD8318935226}"/>
                </c:ext>
              </c:extLst>
            </c:dLbl>
            <c:dLbl>
              <c:idx val="6"/>
              <c:layout>
                <c:manualLayout>
                  <c:x val="4.792299450689614E-2"/>
                  <c:y val="0.134582177227846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0A-3D4B-ADC9-CD8318935226}"/>
                </c:ext>
              </c:extLst>
            </c:dLbl>
            <c:dLbl>
              <c:idx val="7"/>
              <c:layout>
                <c:manualLayout>
                  <c:x val="-4.9986734919474161E-2"/>
                  <c:y val="-1.12818397700287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0A-3D4B-ADC9-CD8318935226}"/>
                </c:ext>
              </c:extLst>
            </c:dLbl>
            <c:dLbl>
              <c:idx val="8"/>
              <c:layout>
                <c:manualLayout>
                  <c:x val="-8.6716212309314467E-3"/>
                  <c:y val="-3.36187976502937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0A-3D4B-ADC9-CD8318935226}"/>
                </c:ext>
              </c:extLst>
            </c:dLbl>
            <c:dLbl>
              <c:idx val="9"/>
              <c:layout>
                <c:manualLayout>
                  <c:x val="5.2691620890801177E-2"/>
                  <c:y val="-2.64334458192725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0A-3D4B-ADC9-CD831893522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Sheet1!$B$36:$B$45</c:f>
              <c:strCache>
                <c:ptCount val="10"/>
                <c:pt idx="0">
                  <c:v>Graduated 4-year university</c:v>
                </c:pt>
                <c:pt idx="1">
                  <c:v>Graduated High School  </c:v>
                </c:pt>
                <c:pt idx="2">
                  <c:v>Masters / Post-graduate certification </c:v>
                </c:pt>
                <c:pt idx="3">
                  <c:v>Attended or currently attending 2-year college or technical school</c:v>
                </c:pt>
                <c:pt idx="4">
                  <c:v>Graduated 2-year college or technical school </c:v>
                </c:pt>
                <c:pt idx="5">
                  <c:v>Attended or currently attending 4-year university  </c:v>
                </c:pt>
                <c:pt idx="6">
                  <c:v>Ph.D. or professional degrees (M.D., J.D.)</c:v>
                </c:pt>
                <c:pt idx="7">
                  <c:v>Attended or currently attending high School </c:v>
                </c:pt>
                <c:pt idx="8">
                  <c:v>Other</c:v>
                </c:pt>
                <c:pt idx="9">
                  <c:v>Prefer not to answer  </c:v>
                </c:pt>
              </c:strCache>
            </c:strRef>
          </c:cat>
          <c:val>
            <c:numRef>
              <c:f>Sheet1!$C$36:$C$45</c:f>
              <c:numCache>
                <c:formatCode>General</c:formatCode>
                <c:ptCount val="10"/>
                <c:pt idx="0">
                  <c:v>275</c:v>
                </c:pt>
                <c:pt idx="1">
                  <c:v>231</c:v>
                </c:pt>
                <c:pt idx="2">
                  <c:v>142</c:v>
                </c:pt>
                <c:pt idx="3">
                  <c:v>116</c:v>
                </c:pt>
                <c:pt idx="4">
                  <c:v>113</c:v>
                </c:pt>
                <c:pt idx="5">
                  <c:v>92</c:v>
                </c:pt>
                <c:pt idx="6">
                  <c:v>45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A-3D4B-ADC9-CD83189352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Participant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Ages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BBA-3F4B-8D4C-B7E4C63ED4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BA-3F4B-8D4C-B7E4C63ED4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BBA-3F4B-8D4C-B7E4C63ED4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BA-3F4B-8D4C-B7E4C63ED4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A-3F4B-8D4C-B7E4C63ED4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BBA-3F4B-8D4C-B7E4C63ED4A9}"/>
              </c:ext>
            </c:extLst>
          </c:dPt>
          <c:dLbls>
            <c:dLbl>
              <c:idx val="0"/>
              <c:layout>
                <c:manualLayout>
                  <c:x val="-7.2325305571113316E-2"/>
                  <c:y val="0.115456502193281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BA-3F4B-8D4C-B7E4C63ED4A9}"/>
                </c:ext>
              </c:extLst>
            </c:dLbl>
            <c:dLbl>
              <c:idx val="1"/>
              <c:layout>
                <c:manualLayout>
                  <c:x val="-7.1524066813824005E-2"/>
                  <c:y val="-0.127477862844999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BA-3F4B-8D4C-B7E4C63ED4A9}"/>
                </c:ext>
              </c:extLst>
            </c:dLbl>
            <c:dLbl>
              <c:idx val="2"/>
              <c:layout>
                <c:manualLayout>
                  <c:x val="7.9056600665502547E-2"/>
                  <c:y val="-0.127368335013486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BA-3F4B-8D4C-B7E4C63ED4A9}"/>
                </c:ext>
              </c:extLst>
            </c:dLbl>
            <c:dLbl>
              <c:idx val="3"/>
              <c:layout>
                <c:manualLayout>
                  <c:x val="0.10499110466840177"/>
                  <c:y val="1.8210500504045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BA-3F4B-8D4C-B7E4C63ED4A9}"/>
                </c:ext>
              </c:extLst>
            </c:dLbl>
            <c:dLbl>
              <c:idx val="4"/>
              <c:layout>
                <c:manualLayout>
                  <c:x val="7.3115836984812013E-2"/>
                  <c:y val="0.136563768629267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BA-3F4B-8D4C-B7E4C63ED4A9}"/>
                </c:ext>
              </c:extLst>
            </c:dLbl>
            <c:dLbl>
              <c:idx val="5"/>
              <c:layout>
                <c:manualLayout>
                  <c:x val="1.9782229104207162E-3"/>
                  <c:y val="0.123390186088330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BA-3F4B-8D4C-B7E4C63ED4A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Sheet1!$B$61:$B$66</c:f>
              <c:strCache>
                <c:ptCount val="6"/>
                <c:pt idx="0">
                  <c:v>35-44</c:v>
                </c:pt>
                <c:pt idx="1">
                  <c:v>25-34</c:v>
                </c:pt>
                <c:pt idx="2">
                  <c:v>18-24 </c:v>
                </c:pt>
                <c:pt idx="3">
                  <c:v>45-54</c:v>
                </c:pt>
                <c:pt idx="4">
                  <c:v>55+</c:v>
                </c:pt>
                <c:pt idx="5">
                  <c:v>Under 18 </c:v>
                </c:pt>
              </c:strCache>
            </c:strRef>
          </c:cat>
          <c:val>
            <c:numRef>
              <c:f>Sheet1!$C$61:$C$66</c:f>
              <c:numCache>
                <c:formatCode>General</c:formatCode>
                <c:ptCount val="6"/>
                <c:pt idx="0">
                  <c:v>267</c:v>
                </c:pt>
                <c:pt idx="1">
                  <c:v>265</c:v>
                </c:pt>
                <c:pt idx="2">
                  <c:v>181</c:v>
                </c:pt>
                <c:pt idx="3">
                  <c:v>178</c:v>
                </c:pt>
                <c:pt idx="4">
                  <c:v>158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A-3F4B-8D4C-B7E4C63ED4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44005534872989"/>
          <c:y val="0.2607686020216331"/>
          <c:w val="0.23207458900273445"/>
          <c:h val="0.5302792687246273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 Device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31413797155953"/>
          <c:y val="0.22065230558554766"/>
          <c:w val="0.41236000117522625"/>
          <c:h val="0.739213915150238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C9E-544F-A405-0035AC1F18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C9E-544F-A405-0035AC1F18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9E-544F-A405-0035AC1F18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9E-544F-A405-0035AC1F18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C9E-544F-A405-0035AC1F18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9E-544F-A405-0035AC1F18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C9E-544F-A405-0035AC1F183D}"/>
              </c:ext>
            </c:extLst>
          </c:dPt>
          <c:dLbls>
            <c:dLbl>
              <c:idx val="0"/>
              <c:layout>
                <c:manualLayout>
                  <c:x val="-0.11433041485485963"/>
                  <c:y val="2.63334474495035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9E-544F-A405-0035AC1F183D}"/>
                </c:ext>
              </c:extLst>
            </c:dLbl>
            <c:dLbl>
              <c:idx val="1"/>
              <c:layout>
                <c:manualLayout>
                  <c:x val="7.9562668938770675E-2"/>
                  <c:y val="-0.160046348721460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9E-544F-A405-0035AC1F183D}"/>
                </c:ext>
              </c:extLst>
            </c:dLbl>
            <c:dLbl>
              <c:idx val="2"/>
              <c:layout>
                <c:manualLayout>
                  <c:x val="8.6907539076272189E-2"/>
                  <c:y val="9.0459010349458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9E-544F-A405-0035AC1F183D}"/>
                </c:ext>
              </c:extLst>
            </c:dLbl>
            <c:dLbl>
              <c:idx val="3"/>
              <c:layout>
                <c:manualLayout>
                  <c:x val="4.7106005406040664E-3"/>
                  <c:y val="-1.16316856713980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9E-544F-A405-0035AC1F183D}"/>
                </c:ext>
              </c:extLst>
            </c:dLbl>
            <c:dLbl>
              <c:idx val="4"/>
              <c:layout>
                <c:manualLayout>
                  <c:x val="7.4739981196380303E-3"/>
                  <c:y val="-1.1095515234508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9E-544F-A405-0035AC1F183D}"/>
                </c:ext>
              </c:extLst>
            </c:dLbl>
            <c:dLbl>
              <c:idx val="5"/>
              <c:layout>
                <c:manualLayout>
                  <c:x val="4.1185803267128921E-3"/>
                  <c:y val="-4.561135543675769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9E-544F-A405-0035AC1F183D}"/>
                </c:ext>
              </c:extLst>
            </c:dLbl>
            <c:dLbl>
              <c:idx val="6"/>
              <c:layout>
                <c:manualLayout>
                  <c:x val="5.5648431072980861E-3"/>
                  <c:y val="-1.1524240908013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9E-544F-A405-0035AC1F183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Sheet1!$B$82:$B$88</c:f>
              <c:strCache>
                <c:ptCount val="3"/>
                <c:pt idx="0">
                  <c:v>Apple</c:v>
                </c:pt>
                <c:pt idx="1">
                  <c:v>Samsung</c:v>
                </c:pt>
                <c:pt idx="2">
                  <c:v>Other Android</c:v>
                </c:pt>
              </c:strCache>
            </c:strRef>
          </c:cat>
          <c:val>
            <c:numRef>
              <c:f>Sheet1!$C$82:$C$88</c:f>
              <c:numCache>
                <c:formatCode>General</c:formatCode>
                <c:ptCount val="7"/>
                <c:pt idx="0">
                  <c:v>423</c:v>
                </c:pt>
                <c:pt idx="1">
                  <c:v>420</c:v>
                </c:pt>
                <c:pt idx="2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E-544F-A405-0035AC1F18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82066377216871"/>
          <c:y val="0.16694914807889816"/>
          <c:w val="0.15420060342924422"/>
          <c:h val="0.4517380770547494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4061468122937"/>
          <c:y val="2.9263563801100206E-2"/>
          <c:w val="0.88865938531877064"/>
          <c:h val="0.77792093625283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Sheet1!$C$116:$F$116</c:f>
              <c:strCache>
                <c:ptCount val="4"/>
                <c:pt idx="0">
                  <c:v>Budget</c:v>
                </c:pt>
                <c:pt idx="1">
                  <c:v>Mid</c:v>
                </c:pt>
                <c:pt idx="2">
                  <c:v>Premium</c:v>
                </c:pt>
                <c:pt idx="3">
                  <c:v>Super Premium</c:v>
                </c:pt>
              </c:strCache>
            </c:strRef>
          </c:cat>
          <c:val>
            <c:numRef>
              <c:f>Sheet1!$C$117:$F$117</c:f>
              <c:numCache>
                <c:formatCode>General</c:formatCode>
                <c:ptCount val="4"/>
                <c:pt idx="0">
                  <c:v>0.37380952380952381</c:v>
                </c:pt>
                <c:pt idx="1">
                  <c:v>0.37380952380952381</c:v>
                </c:pt>
                <c:pt idx="2">
                  <c:v>0.14047619047619048</c:v>
                </c:pt>
                <c:pt idx="3">
                  <c:v>0.11190476190476191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4-9946-A8F3-8AF2D5388BEF}"/>
            </c:ext>
          </c:extLst>
        </c:ser>
        <c:ser>
          <c:idx val="1"/>
          <c:order val="1"/>
          <c:tx>
            <c:strRef>
              <c:f>Sheet1!$B$118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Sheet1!$C$116:$F$116</c:f>
              <c:strCache>
                <c:ptCount val="4"/>
                <c:pt idx="0">
                  <c:v>Budget</c:v>
                </c:pt>
                <c:pt idx="1">
                  <c:v>Mid</c:v>
                </c:pt>
                <c:pt idx="2">
                  <c:v>Premium</c:v>
                </c:pt>
                <c:pt idx="3">
                  <c:v>Super Premium</c:v>
                </c:pt>
              </c:strCache>
            </c:strRef>
          </c:cat>
          <c:val>
            <c:numRef>
              <c:f>Sheet1!$C$118:$F$118</c:f>
              <c:numCache>
                <c:formatCode>General</c:formatCode>
                <c:ptCount val="4"/>
                <c:pt idx="0">
                  <c:v>0.15366430260047281</c:v>
                </c:pt>
                <c:pt idx="1">
                  <c:v>0.45390070921985815</c:v>
                </c:pt>
                <c:pt idx="2">
                  <c:v>0.22695035460992907</c:v>
                </c:pt>
                <c:pt idx="3">
                  <c:v>0.16548463356973994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4-9946-A8F3-8AF2D5388BEF}"/>
            </c:ext>
          </c:extLst>
        </c:ser>
        <c:ser>
          <c:idx val="2"/>
          <c:order val="2"/>
          <c:tx>
            <c:strRef>
              <c:f>Sheet1!$B$119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1FB288"/>
              </a:solidFill>
              <a:ln w="22225" cap="sq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44-9946-A8F3-8AF2D5388BEF}"/>
              </c:ext>
            </c:extLst>
          </c:dPt>
          <c:cat>
            <c:strRef>
              <c:f>Sheet1!$C$116:$F$116</c:f>
              <c:strCache>
                <c:ptCount val="4"/>
                <c:pt idx="0">
                  <c:v>Budget</c:v>
                </c:pt>
                <c:pt idx="1">
                  <c:v>Mid</c:v>
                </c:pt>
                <c:pt idx="2">
                  <c:v>Premium</c:v>
                </c:pt>
                <c:pt idx="3">
                  <c:v>Super Premium</c:v>
                </c:pt>
              </c:strCache>
            </c:strRef>
          </c:cat>
          <c:val>
            <c:numRef>
              <c:f>Sheet1!$C$119:$F$119</c:f>
              <c:numCache>
                <c:formatCode>General</c:formatCode>
                <c:ptCount val="4"/>
                <c:pt idx="0">
                  <c:v>0.63849765258215962</c:v>
                </c:pt>
                <c:pt idx="1">
                  <c:v>0.23474178403755869</c:v>
                </c:pt>
                <c:pt idx="2">
                  <c:v>7.0422535211267609E-2</c:v>
                </c:pt>
                <c:pt idx="3">
                  <c:v>5.6338028169014086E-2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4-9946-A8F3-8AF2D538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003824"/>
        <c:axId val="1981005456"/>
      </c:barChart>
      <c:catAx>
        <c:axId val="19810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1005456"/>
        <c:crosses val="autoZero"/>
        <c:auto val="1"/>
        <c:lblAlgn val="ctr"/>
        <c:lblOffset val="100"/>
        <c:noMultiLvlLbl val="0"/>
      </c:catAx>
      <c:valAx>
        <c:axId val="19810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Samsung </c:v>
                </c:pt>
              </c:strCache>
            </c:strRef>
          </c:tx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Sheet1!$C$102:$K$102</c:f>
              <c:strCache>
                <c:ptCount val="9"/>
                <c:pt idx="0">
                  <c:v>9: Extremely Likely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1: Extremely Unlikely</c:v>
                </c:pt>
              </c:strCache>
            </c:strRef>
          </c:cat>
          <c:val>
            <c:numRef>
              <c:f>Sheet1!$C$103:$K$103</c:f>
              <c:numCache>
                <c:formatCode>General</c:formatCode>
                <c:ptCount val="9"/>
                <c:pt idx="0">
                  <c:v>0.27146171693735499</c:v>
                </c:pt>
                <c:pt idx="1">
                  <c:v>0.18097447795823665</c:v>
                </c:pt>
                <c:pt idx="2">
                  <c:v>0.15777262180974477</c:v>
                </c:pt>
                <c:pt idx="3">
                  <c:v>8.8167053364269138E-2</c:v>
                </c:pt>
                <c:pt idx="4">
                  <c:v>0.15777262180974477</c:v>
                </c:pt>
                <c:pt idx="5">
                  <c:v>2.7842227378190254E-2</c:v>
                </c:pt>
                <c:pt idx="6">
                  <c:v>3.4802784222737818E-2</c:v>
                </c:pt>
                <c:pt idx="7">
                  <c:v>2.7842227378190254E-2</c:v>
                </c:pt>
                <c:pt idx="8">
                  <c:v>5.336426914153132E-2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1-8A42-ABD9-F26DAC612CA8}"/>
            </c:ext>
          </c:extLst>
        </c:ser>
        <c:ser>
          <c:idx val="1"/>
          <c:order val="1"/>
          <c:tx>
            <c:strRef>
              <c:f>Sheet1!$B$104</c:f>
              <c:strCache>
                <c:ptCount val="1"/>
                <c:pt idx="0">
                  <c:v>Apple </c:v>
                </c:pt>
              </c:strCache>
            </c:strRef>
          </c:tx>
          <c:spPr>
            <a:solidFill>
              <a:srgbClr val="75C6D2"/>
            </a:solidFill>
            <a:ln>
              <a:noFill/>
            </a:ln>
            <a:effectLst/>
          </c:spPr>
          <c:invertIfNegative val="0"/>
          <c:cat>
            <c:strRef>
              <c:f>Sheet1!$C$102:$K$102</c:f>
              <c:strCache>
                <c:ptCount val="9"/>
                <c:pt idx="0">
                  <c:v>9: Extremely Likely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1: Extremely Unlikely</c:v>
                </c:pt>
              </c:strCache>
            </c:strRef>
          </c:cat>
          <c:val>
            <c:numRef>
              <c:f>Sheet1!$C$104:$K$104</c:f>
              <c:numCache>
                <c:formatCode>General</c:formatCode>
                <c:ptCount val="9"/>
                <c:pt idx="0">
                  <c:v>0.39336492890995262</c:v>
                </c:pt>
                <c:pt idx="1">
                  <c:v>0.19194312796208532</c:v>
                </c:pt>
                <c:pt idx="2">
                  <c:v>0.15402843601895735</c:v>
                </c:pt>
                <c:pt idx="3">
                  <c:v>7.3459715639810422E-2</c:v>
                </c:pt>
                <c:pt idx="4">
                  <c:v>8.7677725118483416E-2</c:v>
                </c:pt>
                <c:pt idx="5">
                  <c:v>3.5545023696682464E-2</c:v>
                </c:pt>
                <c:pt idx="6">
                  <c:v>1.8957345971563982E-2</c:v>
                </c:pt>
                <c:pt idx="7">
                  <c:v>9.4786729857819912E-3</c:v>
                </c:pt>
                <c:pt idx="8">
                  <c:v>3.5545023696682464E-2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1-8A42-ABD9-F26DAC612CA8}"/>
            </c:ext>
          </c:extLst>
        </c:ser>
        <c:ser>
          <c:idx val="2"/>
          <c:order val="2"/>
          <c:tx>
            <c:strRef>
              <c:f>Sheet1!$B$105</c:f>
              <c:strCache>
                <c:ptCount val="1"/>
                <c:pt idx="0">
                  <c:v>Other Android</c:v>
                </c:pt>
              </c:strCache>
            </c:strRef>
          </c:tx>
          <c:spPr>
            <a:solidFill>
              <a:srgbClr val="1FB288"/>
            </a:solidFill>
            <a:ln>
              <a:noFill/>
            </a:ln>
            <a:effectLst/>
          </c:spPr>
          <c:invertIfNegative val="0"/>
          <c:cat>
            <c:strRef>
              <c:f>Sheet1!$C$102:$K$102</c:f>
              <c:strCache>
                <c:ptCount val="9"/>
                <c:pt idx="0">
                  <c:v>9: Extremely Likely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1: Extremely Unlikely</c:v>
                </c:pt>
              </c:strCache>
            </c:strRef>
          </c:cat>
          <c:val>
            <c:numRef>
              <c:f>Sheet1!$C$105:$K$105</c:f>
              <c:numCache>
                <c:formatCode>General</c:formatCode>
                <c:ptCount val="9"/>
                <c:pt idx="0">
                  <c:v>0.18483412322274881</c:v>
                </c:pt>
                <c:pt idx="1">
                  <c:v>0.15639810426540285</c:v>
                </c:pt>
                <c:pt idx="2">
                  <c:v>0.13270142180094788</c:v>
                </c:pt>
                <c:pt idx="3">
                  <c:v>8.5308056872037921E-2</c:v>
                </c:pt>
                <c:pt idx="4">
                  <c:v>0.27014218009478674</c:v>
                </c:pt>
                <c:pt idx="5">
                  <c:v>2.3696682464454975E-2</c:v>
                </c:pt>
                <c:pt idx="6">
                  <c:v>5.2132701421800945E-2</c:v>
                </c:pt>
                <c:pt idx="7">
                  <c:v>2.843601895734597E-2</c:v>
                </c:pt>
                <c:pt idx="8">
                  <c:v>6.6350710900473939E-2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1-8A42-ABD9-F26DAC61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897856"/>
        <c:axId val="2025877584"/>
      </c:barChart>
      <c:catAx>
        <c:axId val="20258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5877584"/>
        <c:crosses val="autoZero"/>
        <c:auto val="1"/>
        <c:lblAlgn val="ctr"/>
        <c:lblOffset val="100"/>
        <c:noMultiLvlLbl val="0"/>
      </c:catAx>
      <c:valAx>
        <c:axId val="2025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58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01398830827966"/>
          <c:y val="0.87674106384183992"/>
          <c:w val="0.45218414459556194"/>
          <c:h val="6.9302101625785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93C6E"/>
            </a:solidFill>
            <a:ln>
              <a:noFill/>
            </a:ln>
            <a:effectLst/>
          </c:spPr>
          <c:invertIfNegative val="0"/>
          <c:cat>
            <c:strRef>
              <c:f>Sheet1!$P$14:$P$23</c:f>
              <c:strCache>
                <c:ptCount val="10"/>
                <c:pt idx="0">
                  <c:v>$50,000-$74,999 </c:v>
                </c:pt>
                <c:pt idx="1">
                  <c:v>$35,000-$49,999</c:v>
                </c:pt>
                <c:pt idx="2">
                  <c:v>$25,000-$34,999</c:v>
                </c:pt>
                <c:pt idx="3">
                  <c:v>$75,000-$99,999</c:v>
                </c:pt>
                <c:pt idx="4">
                  <c:v>$100,000-$149,999</c:v>
                </c:pt>
                <c:pt idx="5">
                  <c:v>LESS THAN $15,000</c:v>
                </c:pt>
                <c:pt idx="6">
                  <c:v>$15,000-$24,999 </c:v>
                </c:pt>
                <c:pt idx="7">
                  <c:v>$150,000-$199,999 </c:v>
                </c:pt>
                <c:pt idx="8">
                  <c:v>$200,000 or more</c:v>
                </c:pt>
                <c:pt idx="9">
                  <c:v>PREFER NOT TO ANSWER</c:v>
                </c:pt>
              </c:strCache>
            </c:strRef>
          </c:cat>
          <c:val>
            <c:numRef>
              <c:f>Sheet1!$Q$14:$Q$23</c:f>
              <c:numCache>
                <c:formatCode>General</c:formatCode>
                <c:ptCount val="10"/>
                <c:pt idx="0">
                  <c:v>0.18672985781990523</c:v>
                </c:pt>
                <c:pt idx="1">
                  <c:v>0.14691943127962084</c:v>
                </c:pt>
                <c:pt idx="2">
                  <c:v>0.11943127962085308</c:v>
                </c:pt>
                <c:pt idx="3">
                  <c:v>0.10710900473933649</c:v>
                </c:pt>
                <c:pt idx="4">
                  <c:v>0.1014218009478673</c:v>
                </c:pt>
                <c:pt idx="5">
                  <c:v>9.004739336492891E-2</c:v>
                </c:pt>
                <c:pt idx="6">
                  <c:v>8.6255924170616116E-2</c:v>
                </c:pt>
                <c:pt idx="7">
                  <c:v>7.8672985781990515E-2</c:v>
                </c:pt>
                <c:pt idx="8">
                  <c:v>5.9715639810426539E-2</c:v>
                </c:pt>
                <c:pt idx="9">
                  <c:v>2.3696682464454975E-2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3-824D-A115-749DC3AE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4229648"/>
        <c:axId val="2060144624"/>
      </c:barChart>
      <c:catAx>
        <c:axId val="2054229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44624"/>
        <c:crosses val="autoZero"/>
        <c:auto val="1"/>
        <c:lblAlgn val="ctr"/>
        <c:lblOffset val="100"/>
        <c:noMultiLvlLbl val="0"/>
      </c:catAx>
      <c:valAx>
        <c:axId val="2060144624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5C6D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D04-714F-AA33-9B8865AC8C03}"/>
              </c:ext>
            </c:extLst>
          </c:dPt>
          <c:dPt>
            <c:idx val="1"/>
            <c:bubble3D val="0"/>
            <c:spPr>
              <a:solidFill>
                <a:srgbClr val="793C6E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04-714F-AA33-9B8865AC8C03}"/>
              </c:ext>
            </c:extLst>
          </c:dPt>
          <c:dPt>
            <c:idx val="2"/>
            <c:bubble3D val="0"/>
            <c:spPr>
              <a:solidFill>
                <a:srgbClr val="1FB28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D04-714F-AA33-9B8865AC8C0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75C6D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E9D658-C3CF-B447-AF6B-4AE301F2269D}" type="CATEGORYNAME">
                      <a:rPr lang="en-US">
                        <a:solidFill>
                          <a:srgbClr val="75C6D2"/>
                        </a:solidFill>
                      </a:rPr>
                      <a:pPr>
                        <a:defRPr>
                          <a:solidFill>
                            <a:srgbClr val="75C6D2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75C6D2"/>
                        </a:solidFill>
                      </a:rPr>
                      <a:t>
</a:t>
                    </a:r>
                    <a:fld id="{671114C3-0950-FD43-AB04-00308F32F041}" type="PERCENTAGE">
                      <a:rPr lang="en-US" baseline="0">
                        <a:solidFill>
                          <a:srgbClr val="75C6D2"/>
                        </a:solidFill>
                      </a:rPr>
                      <a:pPr>
                        <a:defRPr>
                          <a:solidFill>
                            <a:srgbClr val="75C6D2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rgbClr val="75C6D2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5C6D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D04-714F-AA33-9B8865AC8C0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26D139-D801-9D45-BA4F-0D023A50D0B8}" type="CATEGORYNAME">
                      <a:rPr lang="en-US">
                        <a:solidFill>
                          <a:srgbClr val="793C6E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E820F931-4EBD-8047-A12B-3B4C6595E3C5}" type="PERCENTAGE">
                      <a:rPr lang="en-US" baseline="0">
                        <a:solidFill>
                          <a:srgbClr val="793C6E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D04-714F-AA33-9B8865AC8C0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4BF5EB-82AD-C542-B9F0-B5E9321C3AE4}" type="CATEGORYNAME">
                      <a:rPr lang="en-US">
                        <a:solidFill>
                          <a:srgbClr val="1FB288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1FB288"/>
                        </a:solidFill>
                      </a:rPr>
                      <a:t>
</a:t>
                    </a:r>
                    <a:fld id="{8A57A234-6B17-2B41-8753-B06684524539}" type="PERCENTAGE">
                      <a:rPr lang="en-US" baseline="0">
                        <a:solidFill>
                          <a:srgbClr val="1FB288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rgbClr val="1FB288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D04-714F-AA33-9B8865AC8C0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Sheet1!$B$82:$B$84</c:f>
              <c:strCache>
                <c:ptCount val="3"/>
                <c:pt idx="0">
                  <c:v>Apple</c:v>
                </c:pt>
                <c:pt idx="1">
                  <c:v>Samsung</c:v>
                </c:pt>
                <c:pt idx="2">
                  <c:v>Other Android</c:v>
                </c:pt>
              </c:strCache>
            </c:strRef>
          </c:cat>
          <c:val>
            <c:numRef>
              <c:f>Sheet1!$C$82:$C$84</c:f>
              <c:numCache>
                <c:formatCode>General</c:formatCode>
                <c:ptCount val="3"/>
                <c:pt idx="0">
                  <c:v>423</c:v>
                </c:pt>
                <c:pt idx="1">
                  <c:v>420</c:v>
                </c:pt>
                <c:pt idx="2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4-714F-AA33-9B8865AC8C0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12700</xdr:rowOff>
    </xdr:from>
    <xdr:to>
      <xdr:col>8</xdr:col>
      <xdr:colOff>25400</xdr:colOff>
      <xdr:row>11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13D97-3709-CE4E-97E8-F04C3526D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12</xdr:row>
      <xdr:rowOff>177800</xdr:rowOff>
    </xdr:from>
    <xdr:to>
      <xdr:col>13</xdr:col>
      <xdr:colOff>647700</xdr:colOff>
      <xdr:row>31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4D0EA2-CE0C-EE4F-8FD9-45E24FF49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34</xdr:row>
      <xdr:rowOff>139700</xdr:rowOff>
    </xdr:from>
    <xdr:to>
      <xdr:col>10</xdr:col>
      <xdr:colOff>444500</xdr:colOff>
      <xdr:row>54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A11EFC-2C12-7F4B-A9E2-A23DA99E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127000</xdr:colOff>
      <xdr:row>59</xdr:row>
      <xdr:rowOff>63500</xdr:rowOff>
    </xdr:from>
    <xdr:to>
      <xdr:col>10</xdr:col>
      <xdr:colOff>419100</xdr:colOff>
      <xdr:row>77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D6BE72-8E22-A64E-BB7A-5536CED8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787400</xdr:colOff>
      <xdr:row>80</xdr:row>
      <xdr:rowOff>0</xdr:rowOff>
    </xdr:from>
    <xdr:to>
      <xdr:col>15</xdr:col>
      <xdr:colOff>76200</xdr:colOff>
      <xdr:row>98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08CC5F-544A-4449-A980-52C2D38D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4559300</xdr:colOff>
      <xdr:row>124</xdr:row>
      <xdr:rowOff>152400</xdr:rowOff>
    </xdr:from>
    <xdr:to>
      <xdr:col>7</xdr:col>
      <xdr:colOff>317500</xdr:colOff>
      <xdr:row>143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5F720F-6C71-E54A-AFE7-C2B1D9882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88900</xdr:colOff>
      <xdr:row>98</xdr:row>
      <xdr:rowOff>190500</xdr:rowOff>
    </xdr:from>
    <xdr:to>
      <xdr:col>20</xdr:col>
      <xdr:colOff>190500</xdr:colOff>
      <xdr:row>116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B5C45A-4947-A942-9FF2-A357C07CB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609600</xdr:colOff>
      <xdr:row>12</xdr:row>
      <xdr:rowOff>114300</xdr:rowOff>
    </xdr:from>
    <xdr:to>
      <xdr:col>24</xdr:col>
      <xdr:colOff>228600</xdr:colOff>
      <xdr:row>26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8E31A2-202E-7341-816F-E8D01AECD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3886200</xdr:colOff>
      <xdr:row>83</xdr:row>
      <xdr:rowOff>127000</xdr:rowOff>
    </xdr:from>
    <xdr:to>
      <xdr:col>5</xdr:col>
      <xdr:colOff>546100</xdr:colOff>
      <xdr:row>97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B9A9DE-FDAE-5C4E-ADF4-0526A5283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764971</xdr:colOff>
      <xdr:row>0</xdr:row>
      <xdr:rowOff>158749</xdr:rowOff>
    </xdr:from>
    <xdr:to>
      <xdr:col>17</xdr:col>
      <xdr:colOff>237659</xdr:colOff>
      <xdr:row>26</xdr:row>
      <xdr:rowOff>29706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12EA7-B096-4344-8F69-6ADF7ECB2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28</xdr:row>
      <xdr:rowOff>6350</xdr:rowOff>
    </xdr:from>
    <xdr:to>
      <xdr:col>17</xdr:col>
      <xdr:colOff>177800</xdr:colOff>
      <xdr:row>53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F5EB62-3E7D-4141-AF9A-3AB5DB45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450850</xdr:colOff>
      <xdr:row>58</xdr:row>
      <xdr:rowOff>19050</xdr:rowOff>
    </xdr:from>
    <xdr:to>
      <xdr:col>16</xdr:col>
      <xdr:colOff>711200</xdr:colOff>
      <xdr:row>83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1E31D2-5EC1-9E45-8815-3E712559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85</xdr:row>
      <xdr:rowOff>146050</xdr:rowOff>
    </xdr:from>
    <xdr:to>
      <xdr:col>15</xdr:col>
      <xdr:colOff>165100</xdr:colOff>
      <xdr:row>111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34BE0-DD4C-6248-A4CF-1040A74EC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108</xdr:row>
      <xdr:rowOff>31750</xdr:rowOff>
    </xdr:from>
    <xdr:to>
      <xdr:col>23</xdr:col>
      <xdr:colOff>596900</xdr:colOff>
      <xdr:row>133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578843-191D-3549-BA58-B6BFFA485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127000</xdr:colOff>
      <xdr:row>137</xdr:row>
      <xdr:rowOff>57150</xdr:rowOff>
    </xdr:from>
    <xdr:to>
      <xdr:col>21</xdr:col>
      <xdr:colOff>406400</xdr:colOff>
      <xdr:row>162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07E82C-1FD2-0F41-8D24-C0DA2512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762000</xdr:colOff>
      <xdr:row>164</xdr:row>
      <xdr:rowOff>31750</xdr:rowOff>
    </xdr:from>
    <xdr:to>
      <xdr:col>21</xdr:col>
      <xdr:colOff>190500</xdr:colOff>
      <xdr:row>190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F21E7A-E065-7447-A19B-F468ECE7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279400</xdr:colOff>
      <xdr:row>192</xdr:row>
      <xdr:rowOff>69850</xdr:rowOff>
    </xdr:from>
    <xdr:to>
      <xdr:col>16</xdr:col>
      <xdr:colOff>533400</xdr:colOff>
      <xdr:row>218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80BB41-B0AD-574A-953D-B339FAEE7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152400</xdr:colOff>
      <xdr:row>219</xdr:row>
      <xdr:rowOff>19050</xdr:rowOff>
    </xdr:from>
    <xdr:to>
      <xdr:col>18</xdr:col>
      <xdr:colOff>419100</xdr:colOff>
      <xdr:row>244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856F44-EA55-4F4E-9DBD-414A7283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254000</xdr:colOff>
      <xdr:row>246</xdr:row>
      <xdr:rowOff>146050</xdr:rowOff>
    </xdr:from>
    <xdr:to>
      <xdr:col>22</xdr:col>
      <xdr:colOff>546100</xdr:colOff>
      <xdr:row>272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CDC85F-D865-4C40-8A42-B2D9D8DB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546100</xdr:colOff>
      <xdr:row>270</xdr:row>
      <xdr:rowOff>184150</xdr:rowOff>
    </xdr:from>
    <xdr:to>
      <xdr:col>19</xdr:col>
      <xdr:colOff>0</xdr:colOff>
      <xdr:row>296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64C414-1CFD-A34C-924D-6C3A3FAF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342900</xdr:colOff>
      <xdr:row>298</xdr:row>
      <xdr:rowOff>120650</xdr:rowOff>
    </xdr:from>
    <xdr:to>
      <xdr:col>16</xdr:col>
      <xdr:colOff>609600</xdr:colOff>
      <xdr:row>324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EEBE3E-4E00-984A-BDEF-19843784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1054100</xdr:colOff>
      <xdr:row>326</xdr:row>
      <xdr:rowOff>57150</xdr:rowOff>
    </xdr:from>
    <xdr:to>
      <xdr:col>15</xdr:col>
      <xdr:colOff>762000</xdr:colOff>
      <xdr:row>352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63D8FFC-A2EA-9B40-A617-CC88C72D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292100</xdr:colOff>
      <xdr:row>355</xdr:row>
      <xdr:rowOff>107950</xdr:rowOff>
    </xdr:from>
    <xdr:to>
      <xdr:col>16</xdr:col>
      <xdr:colOff>596900</xdr:colOff>
      <xdr:row>382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B75DC0-E612-084A-8749-A16A40387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38100</xdr:colOff>
      <xdr:row>388</xdr:row>
      <xdr:rowOff>19050</xdr:rowOff>
    </xdr:from>
    <xdr:to>
      <xdr:col>16</xdr:col>
      <xdr:colOff>355600</xdr:colOff>
      <xdr:row>414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CD68FF-F640-1E47-843F-121A98D41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139700</xdr:colOff>
      <xdr:row>420</xdr:row>
      <xdr:rowOff>19050</xdr:rowOff>
    </xdr:from>
    <xdr:to>
      <xdr:col>16</xdr:col>
      <xdr:colOff>495300</xdr:colOff>
      <xdr:row>447</xdr:row>
      <xdr:rowOff>50800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3B14380-F4FB-8144-9AFE-320FCA1C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A58E-F4A5-644A-8409-F589A30701DB}">
  <dimension ref="B1:Q119"/>
  <sheetViews>
    <sheetView topLeftCell="A48" workbookViewId="0">
      <selection activeCell="D105" sqref="D105:K105"/>
    </sheetView>
  </sheetViews>
  <sheetFormatPr baseColWidth="10" defaultRowHeight="16" x14ac:dyDescent="0.2"/>
  <cols>
    <col min="2" max="2" width="60.5" customWidth="1"/>
    <col min="3" max="3" width="21.6640625" customWidth="1"/>
    <col min="6" max="6" width="18.5" customWidth="1"/>
    <col min="11" max="11" width="22.6640625" customWidth="1"/>
    <col min="16" max="16" width="27.1640625" customWidth="1"/>
  </cols>
  <sheetData>
    <row r="1" spans="2:17" x14ac:dyDescent="0.2">
      <c r="B1" t="s">
        <v>1</v>
      </c>
      <c r="C1" t="s">
        <v>0</v>
      </c>
    </row>
    <row r="2" spans="2:17" x14ac:dyDescent="0.2">
      <c r="B2">
        <v>561</v>
      </c>
      <c r="C2">
        <v>494</v>
      </c>
    </row>
    <row r="14" spans="2:17" x14ac:dyDescent="0.2">
      <c r="B14" t="s">
        <v>6</v>
      </c>
      <c r="C14">
        <v>197</v>
      </c>
      <c r="D14">
        <v>1055</v>
      </c>
      <c r="E14">
        <f t="shared" ref="E14:E24" si="0">(C14/D14)*100</f>
        <v>18.672985781990523</v>
      </c>
      <c r="P14" t="s">
        <v>6</v>
      </c>
      <c r="Q14">
        <f t="shared" ref="Q14:Q22" si="1">(C14/D14)</f>
        <v>0.18672985781990523</v>
      </c>
    </row>
    <row r="15" spans="2:17" x14ac:dyDescent="0.2">
      <c r="B15" t="s">
        <v>2</v>
      </c>
      <c r="C15">
        <v>155</v>
      </c>
      <c r="D15">
        <v>1055</v>
      </c>
      <c r="E15">
        <f t="shared" si="0"/>
        <v>14.691943127962084</v>
      </c>
      <c r="P15" t="s">
        <v>2</v>
      </c>
      <c r="Q15">
        <f t="shared" si="1"/>
        <v>0.14691943127962084</v>
      </c>
    </row>
    <row r="16" spans="2:17" x14ac:dyDescent="0.2">
      <c r="B16" t="s">
        <v>3</v>
      </c>
      <c r="C16">
        <v>126</v>
      </c>
      <c r="D16">
        <v>1055</v>
      </c>
      <c r="E16">
        <f t="shared" si="0"/>
        <v>11.943127962085308</v>
      </c>
      <c r="P16" t="s">
        <v>3</v>
      </c>
      <c r="Q16">
        <f t="shared" si="1"/>
        <v>0.11943127962085308</v>
      </c>
    </row>
    <row r="17" spans="2:17" x14ac:dyDescent="0.2">
      <c r="B17" t="s">
        <v>4</v>
      </c>
      <c r="C17">
        <v>113</v>
      </c>
      <c r="D17">
        <v>1055</v>
      </c>
      <c r="E17">
        <f t="shared" si="0"/>
        <v>10.710900473933648</v>
      </c>
      <c r="P17" t="s">
        <v>4</v>
      </c>
      <c r="Q17">
        <f t="shared" si="1"/>
        <v>0.10710900473933649</v>
      </c>
    </row>
    <row r="18" spans="2:17" x14ac:dyDescent="0.2">
      <c r="B18" t="s">
        <v>7</v>
      </c>
      <c r="C18">
        <v>107</v>
      </c>
      <c r="D18">
        <v>1055</v>
      </c>
      <c r="E18">
        <f t="shared" si="0"/>
        <v>10.142180094786731</v>
      </c>
      <c r="P18" t="s">
        <v>7</v>
      </c>
      <c r="Q18">
        <f t="shared" si="1"/>
        <v>0.1014218009478673</v>
      </c>
    </row>
    <row r="19" spans="2:17" x14ac:dyDescent="0.2">
      <c r="B19" t="s">
        <v>5</v>
      </c>
      <c r="C19">
        <v>95</v>
      </c>
      <c r="D19">
        <v>1055</v>
      </c>
      <c r="E19">
        <f t="shared" si="0"/>
        <v>9.0047393364928912</v>
      </c>
      <c r="P19" t="s">
        <v>40</v>
      </c>
      <c r="Q19">
        <f t="shared" si="1"/>
        <v>9.004739336492891E-2</v>
      </c>
    </row>
    <row r="20" spans="2:17" x14ac:dyDescent="0.2">
      <c r="B20" t="s">
        <v>8</v>
      </c>
      <c r="C20">
        <v>91</v>
      </c>
      <c r="D20">
        <v>1055</v>
      </c>
      <c r="E20">
        <f t="shared" si="0"/>
        <v>8.6255924170616112</v>
      </c>
      <c r="P20" t="s">
        <v>8</v>
      </c>
      <c r="Q20">
        <f t="shared" si="1"/>
        <v>8.6255924170616116E-2</v>
      </c>
    </row>
    <row r="21" spans="2:17" x14ac:dyDescent="0.2">
      <c r="B21" t="s">
        <v>9</v>
      </c>
      <c r="C21">
        <v>83</v>
      </c>
      <c r="D21">
        <v>1055</v>
      </c>
      <c r="E21">
        <f t="shared" si="0"/>
        <v>7.8672985781990512</v>
      </c>
      <c r="P21" t="s">
        <v>9</v>
      </c>
      <c r="Q21">
        <f t="shared" si="1"/>
        <v>7.8672985781990515E-2</v>
      </c>
    </row>
    <row r="22" spans="2:17" x14ac:dyDescent="0.2">
      <c r="B22" t="s">
        <v>10</v>
      </c>
      <c r="C22">
        <v>63</v>
      </c>
      <c r="D22">
        <v>1055</v>
      </c>
      <c r="E22">
        <f t="shared" si="0"/>
        <v>5.971563981042654</v>
      </c>
      <c r="P22" t="s">
        <v>10</v>
      </c>
      <c r="Q22">
        <f t="shared" si="1"/>
        <v>5.9715639810426539E-2</v>
      </c>
    </row>
    <row r="23" spans="2:17" x14ac:dyDescent="0.2">
      <c r="B23" t="s">
        <v>11</v>
      </c>
      <c r="C23">
        <v>25</v>
      </c>
      <c r="D23">
        <v>1055</v>
      </c>
      <c r="E23">
        <f t="shared" si="0"/>
        <v>2.3696682464454977</v>
      </c>
      <c r="P23" t="s">
        <v>39</v>
      </c>
      <c r="Q23">
        <f>C23/D23</f>
        <v>2.3696682464454975E-2</v>
      </c>
    </row>
    <row r="24" spans="2:17" x14ac:dyDescent="0.2">
      <c r="C24">
        <f>SUM(C14:C23)</f>
        <v>1055</v>
      </c>
      <c r="D24">
        <v>1055</v>
      </c>
      <c r="E24">
        <f t="shared" si="0"/>
        <v>100</v>
      </c>
    </row>
    <row r="36" spans="2:3" x14ac:dyDescent="0.2">
      <c r="B36" t="s">
        <v>18</v>
      </c>
      <c r="C36">
        <v>275</v>
      </c>
    </row>
    <row r="37" spans="2:3" x14ac:dyDescent="0.2">
      <c r="B37" t="s">
        <v>29</v>
      </c>
      <c r="C37">
        <v>231</v>
      </c>
    </row>
    <row r="38" spans="2:3" x14ac:dyDescent="0.2">
      <c r="B38" t="s">
        <v>19</v>
      </c>
      <c r="C38">
        <v>142</v>
      </c>
    </row>
    <row r="39" spans="2:3" x14ac:dyDescent="0.2">
      <c r="B39" t="s">
        <v>15</v>
      </c>
      <c r="C39">
        <v>116</v>
      </c>
    </row>
    <row r="40" spans="2:3" x14ac:dyDescent="0.2">
      <c r="B40" t="s">
        <v>17</v>
      </c>
      <c r="C40">
        <v>113</v>
      </c>
    </row>
    <row r="41" spans="2:3" x14ac:dyDescent="0.2">
      <c r="B41" t="s">
        <v>16</v>
      </c>
      <c r="C41">
        <v>92</v>
      </c>
    </row>
    <row r="42" spans="2:3" x14ac:dyDescent="0.2">
      <c r="B42" t="s">
        <v>20</v>
      </c>
      <c r="C42">
        <v>45</v>
      </c>
    </row>
    <row r="43" spans="2:3" x14ac:dyDescent="0.2">
      <c r="B43" t="s">
        <v>14</v>
      </c>
      <c r="C43">
        <v>19</v>
      </c>
    </row>
    <row r="44" spans="2:3" x14ac:dyDescent="0.2">
      <c r="B44" t="s">
        <v>13</v>
      </c>
      <c r="C44">
        <v>14</v>
      </c>
    </row>
    <row r="45" spans="2:3" x14ac:dyDescent="0.2">
      <c r="B45" t="s">
        <v>12</v>
      </c>
      <c r="C45">
        <v>8</v>
      </c>
    </row>
    <row r="61" spans="2:3" x14ac:dyDescent="0.2">
      <c r="B61" t="s">
        <v>21</v>
      </c>
      <c r="C61">
        <v>267</v>
      </c>
    </row>
    <row r="62" spans="2:3" x14ac:dyDescent="0.2">
      <c r="B62" t="s">
        <v>22</v>
      </c>
      <c r="C62">
        <v>265</v>
      </c>
    </row>
    <row r="63" spans="2:3" ht="19" x14ac:dyDescent="0.25">
      <c r="B63" s="1" t="s">
        <v>23</v>
      </c>
      <c r="C63">
        <v>181</v>
      </c>
    </row>
    <row r="64" spans="2:3" x14ac:dyDescent="0.2">
      <c r="B64" t="s">
        <v>24</v>
      </c>
      <c r="C64">
        <v>178</v>
      </c>
    </row>
    <row r="65" spans="2:3" x14ac:dyDescent="0.2">
      <c r="B65" t="s">
        <v>25</v>
      </c>
      <c r="C65">
        <v>158</v>
      </c>
    </row>
    <row r="66" spans="2:3" x14ac:dyDescent="0.2">
      <c r="B66" t="s">
        <v>26</v>
      </c>
      <c r="C66">
        <v>7</v>
      </c>
    </row>
    <row r="82" spans="2:3" x14ac:dyDescent="0.2">
      <c r="B82" t="s">
        <v>27</v>
      </c>
      <c r="C82">
        <v>423</v>
      </c>
    </row>
    <row r="83" spans="2:3" x14ac:dyDescent="0.2">
      <c r="B83" t="s">
        <v>28</v>
      </c>
      <c r="C83">
        <v>420</v>
      </c>
    </row>
    <row r="84" spans="2:3" x14ac:dyDescent="0.2">
      <c r="B84" t="s">
        <v>36</v>
      </c>
      <c r="C84">
        <v>212</v>
      </c>
    </row>
    <row r="102" spans="2:12" x14ac:dyDescent="0.2">
      <c r="C102" t="s">
        <v>37</v>
      </c>
      <c r="D102">
        <v>8</v>
      </c>
      <c r="E102">
        <v>7</v>
      </c>
      <c r="F102">
        <v>6</v>
      </c>
      <c r="G102">
        <v>5</v>
      </c>
      <c r="H102">
        <v>4</v>
      </c>
      <c r="I102">
        <v>3</v>
      </c>
      <c r="J102">
        <v>2</v>
      </c>
      <c r="K102" t="s">
        <v>38</v>
      </c>
    </row>
    <row r="103" spans="2:12" x14ac:dyDescent="0.2">
      <c r="B103" t="s">
        <v>30</v>
      </c>
      <c r="C103">
        <f>117/431</f>
        <v>0.27146171693735499</v>
      </c>
      <c r="D103">
        <f>78/431</f>
        <v>0.18097447795823665</v>
      </c>
      <c r="E103">
        <f>68/431</f>
        <v>0.15777262180974477</v>
      </c>
      <c r="F103">
        <f>38/431</f>
        <v>8.8167053364269138E-2</v>
      </c>
      <c r="G103">
        <f>68/431</f>
        <v>0.15777262180974477</v>
      </c>
      <c r="H103">
        <f>12/431</f>
        <v>2.7842227378190254E-2</v>
      </c>
      <c r="I103">
        <f>15/431</f>
        <v>3.4802784222737818E-2</v>
      </c>
      <c r="J103">
        <f>12/431</f>
        <v>2.7842227378190254E-2</v>
      </c>
      <c r="K103">
        <f>23/431</f>
        <v>5.336426914153132E-2</v>
      </c>
      <c r="L103">
        <v>431</v>
      </c>
    </row>
    <row r="104" spans="2:12" x14ac:dyDescent="0.2">
      <c r="B104" t="s">
        <v>31</v>
      </c>
      <c r="C104">
        <f>166/422</f>
        <v>0.39336492890995262</v>
      </c>
      <c r="D104">
        <f>81/422</f>
        <v>0.19194312796208532</v>
      </c>
      <c r="E104">
        <f>65/422</f>
        <v>0.15402843601895735</v>
      </c>
      <c r="F104">
        <f>31/422</f>
        <v>7.3459715639810422E-2</v>
      </c>
      <c r="G104">
        <f>37/422</f>
        <v>8.7677725118483416E-2</v>
      </c>
      <c r="H104">
        <f>15/422</f>
        <v>3.5545023696682464E-2</v>
      </c>
      <c r="I104">
        <f>8/422</f>
        <v>1.8957345971563982E-2</v>
      </c>
      <c r="J104">
        <f>4/422</f>
        <v>9.4786729857819912E-3</v>
      </c>
      <c r="K104">
        <f>15/422</f>
        <v>3.5545023696682464E-2</v>
      </c>
      <c r="L104">
        <v>422</v>
      </c>
    </row>
    <row r="105" spans="2:12" x14ac:dyDescent="0.2">
      <c r="B105" t="s">
        <v>36</v>
      </c>
      <c r="C105">
        <f>39/211</f>
        <v>0.18483412322274881</v>
      </c>
      <c r="D105">
        <f>33/211</f>
        <v>0.15639810426540285</v>
      </c>
      <c r="E105">
        <f>28/211</f>
        <v>0.13270142180094788</v>
      </c>
      <c r="F105">
        <f>18/211</f>
        <v>8.5308056872037921E-2</v>
      </c>
      <c r="G105">
        <f>57/211</f>
        <v>0.27014218009478674</v>
      </c>
      <c r="H105">
        <f>5/211</f>
        <v>2.3696682464454975E-2</v>
      </c>
      <c r="I105">
        <f>11/211</f>
        <v>5.2132701421800945E-2</v>
      </c>
      <c r="J105">
        <f>6/211</f>
        <v>2.843601895734597E-2</v>
      </c>
      <c r="K105">
        <f>14/211</f>
        <v>6.6350710900473939E-2</v>
      </c>
      <c r="L105">
        <v>211</v>
      </c>
    </row>
    <row r="116" spans="2:7" x14ac:dyDescent="0.2">
      <c r="C116" t="s">
        <v>32</v>
      </c>
      <c r="D116" t="s">
        <v>33</v>
      </c>
      <c r="E116" t="s">
        <v>34</v>
      </c>
      <c r="F116" t="s">
        <v>35</v>
      </c>
    </row>
    <row r="117" spans="2:7" x14ac:dyDescent="0.2">
      <c r="B117" t="s">
        <v>28</v>
      </c>
      <c r="C117">
        <f>157/420</f>
        <v>0.37380952380952381</v>
      </c>
      <c r="D117">
        <f>157/420</f>
        <v>0.37380952380952381</v>
      </c>
      <c r="E117">
        <f>59/420</f>
        <v>0.14047619047619048</v>
      </c>
      <c r="F117">
        <f>47/420</f>
        <v>0.11190476190476191</v>
      </c>
      <c r="G117">
        <v>420</v>
      </c>
    </row>
    <row r="118" spans="2:7" x14ac:dyDescent="0.2">
      <c r="B118" t="s">
        <v>27</v>
      </c>
      <c r="C118">
        <f>65/423</f>
        <v>0.15366430260047281</v>
      </c>
      <c r="D118">
        <f>192/423</f>
        <v>0.45390070921985815</v>
      </c>
      <c r="E118">
        <f>96/423</f>
        <v>0.22695035460992907</v>
      </c>
      <c r="F118">
        <f>70/423</f>
        <v>0.16548463356973994</v>
      </c>
      <c r="G118">
        <v>423</v>
      </c>
    </row>
    <row r="119" spans="2:7" x14ac:dyDescent="0.2">
      <c r="B119" t="s">
        <v>36</v>
      </c>
      <c r="C119">
        <f>136/213</f>
        <v>0.63849765258215962</v>
      </c>
      <c r="D119">
        <f>50/213</f>
        <v>0.23474178403755869</v>
      </c>
      <c r="E119">
        <f>15/213</f>
        <v>7.0422535211267609E-2</v>
      </c>
      <c r="F119">
        <f>12/213</f>
        <v>5.6338028169014086E-2</v>
      </c>
      <c r="G119">
        <v>213</v>
      </c>
    </row>
  </sheetData>
  <sortState xmlns:xlrd2="http://schemas.microsoft.com/office/spreadsheetml/2017/richdata2" ref="P14:Q22">
    <sortCondition ref="Q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F551-2706-1C47-80DC-21A97220FE5D}">
  <dimension ref="A1:O467"/>
  <sheetViews>
    <sheetView tabSelected="1" topLeftCell="A447" workbookViewId="0">
      <selection activeCell="E466" sqref="E466"/>
    </sheetView>
  </sheetViews>
  <sheetFormatPr baseColWidth="10" defaultRowHeight="16" x14ac:dyDescent="0.2"/>
  <cols>
    <col min="1" max="9" width="18.5" customWidth="1"/>
  </cols>
  <sheetData>
    <row r="1" spans="1:9" ht="17" thickBot="1" x14ac:dyDescent="0.25"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/>
    </row>
    <row r="2" spans="1:9" ht="17" thickTop="1" x14ac:dyDescent="0.2">
      <c r="A2" t="s">
        <v>36</v>
      </c>
      <c r="B2">
        <v>3.9329999999999998</v>
      </c>
      <c r="C2">
        <v>3.9039999999999999</v>
      </c>
      <c r="D2">
        <v>3.476</v>
      </c>
      <c r="E2">
        <v>3.782</v>
      </c>
      <c r="F2">
        <v>3.7160000000000002</v>
      </c>
      <c r="G2">
        <v>3.67</v>
      </c>
      <c r="H2">
        <v>3.75</v>
      </c>
    </row>
    <row r="3" spans="1:9" x14ac:dyDescent="0.2">
      <c r="A3" t="s">
        <v>27</v>
      </c>
      <c r="B3">
        <v>4.1580000000000004</v>
      </c>
      <c r="C3">
        <v>3.7320000000000002</v>
      </c>
      <c r="D3">
        <v>3.7160000000000002</v>
      </c>
      <c r="E3">
        <v>3.778</v>
      </c>
      <c r="F3">
        <v>3.7570000000000001</v>
      </c>
      <c r="G3">
        <v>3.7490000000000001</v>
      </c>
      <c r="H3">
        <v>3.5550000000000002</v>
      </c>
    </row>
    <row r="4" spans="1:9" x14ac:dyDescent="0.2">
      <c r="A4" t="s">
        <v>28</v>
      </c>
      <c r="B4">
        <v>4</v>
      </c>
      <c r="C4">
        <v>3.98</v>
      </c>
      <c r="D4">
        <v>3.8479999999999999</v>
      </c>
      <c r="E4">
        <v>4</v>
      </c>
      <c r="F4">
        <v>4.09</v>
      </c>
      <c r="G4">
        <v>3.8370000000000002</v>
      </c>
      <c r="H4">
        <v>3.6920000000000002</v>
      </c>
    </row>
    <row r="29" spans="1:8" ht="17" thickBot="1" x14ac:dyDescent="0.25">
      <c r="B29" s="2" t="s">
        <v>48</v>
      </c>
      <c r="C29" s="2" t="s">
        <v>49</v>
      </c>
      <c r="D29" s="2" t="s">
        <v>50</v>
      </c>
      <c r="E29" s="2" t="s">
        <v>51</v>
      </c>
      <c r="F29" s="2" t="s">
        <v>52</v>
      </c>
      <c r="G29" s="2"/>
      <c r="H29" s="2"/>
    </row>
    <row r="30" spans="1:8" ht="17" thickTop="1" x14ac:dyDescent="0.2">
      <c r="A30" t="s">
        <v>36</v>
      </c>
      <c r="B30">
        <v>4.0258620689655169</v>
      </c>
      <c r="C30" s="3">
        <v>3.9976133651551313</v>
      </c>
      <c r="D30">
        <v>3.9540229885057472</v>
      </c>
      <c r="E30">
        <v>3.8389662027833</v>
      </c>
      <c r="F30">
        <v>3.8571428571428572</v>
      </c>
    </row>
    <row r="31" spans="1:8" x14ac:dyDescent="0.2">
      <c r="A31" t="s">
        <v>27</v>
      </c>
      <c r="B31">
        <v>4.3330000000000002</v>
      </c>
      <c r="C31">
        <v>3.9597319999999998</v>
      </c>
      <c r="D31">
        <v>3.9020000000000001</v>
      </c>
      <c r="E31">
        <v>3.8759999999999999</v>
      </c>
      <c r="F31">
        <v>3.8420000000000001</v>
      </c>
    </row>
    <row r="32" spans="1:8" x14ac:dyDescent="0.2">
      <c r="A32" t="s">
        <v>28</v>
      </c>
      <c r="B32">
        <v>4.024</v>
      </c>
      <c r="C32">
        <v>4.0670000000000002</v>
      </c>
      <c r="D32">
        <v>4.1349999999999998</v>
      </c>
      <c r="E32">
        <v>3.8730000000000002</v>
      </c>
      <c r="F32">
        <v>3.7332999999999998</v>
      </c>
    </row>
    <row r="55" spans="1:7" ht="17" thickBot="1" x14ac:dyDescent="0.25">
      <c r="B55" s="2" t="s">
        <v>53</v>
      </c>
      <c r="C55" s="2" t="s">
        <v>54</v>
      </c>
      <c r="D55" s="2" t="s">
        <v>55</v>
      </c>
      <c r="E55" s="2" t="s">
        <v>56</v>
      </c>
      <c r="F55" s="2" t="s">
        <v>57</v>
      </c>
      <c r="G55" s="2"/>
    </row>
    <row r="56" spans="1:7" ht="17" thickTop="1" x14ac:dyDescent="0.2">
      <c r="A56" t="s">
        <v>36</v>
      </c>
      <c r="B56">
        <v>3.8932806324110674</v>
      </c>
      <c r="C56" s="3">
        <v>4.215451577801959</v>
      </c>
      <c r="D56">
        <v>3.8083182640144666</v>
      </c>
      <c r="E56">
        <v>3.7612208258527828</v>
      </c>
      <c r="F56">
        <v>3.4026845637583891</v>
      </c>
    </row>
    <row r="57" spans="1:7" x14ac:dyDescent="0.2">
      <c r="A57" t="s">
        <v>27</v>
      </c>
      <c r="B57">
        <v>3.9213973799126638</v>
      </c>
      <c r="C57">
        <v>4.2155074116305586</v>
      </c>
      <c r="D57">
        <v>3.8087954110898661</v>
      </c>
      <c r="E57">
        <v>3.7574626865671643</v>
      </c>
      <c r="F57">
        <v>3.4225352112676055</v>
      </c>
    </row>
    <row r="58" spans="1:7" x14ac:dyDescent="0.2">
      <c r="A58" t="s">
        <v>28</v>
      </c>
      <c r="B58">
        <v>3.8754578754578755</v>
      </c>
      <c r="C58">
        <v>4.2233930453108535</v>
      </c>
      <c r="D58">
        <v>3.8164335664335662</v>
      </c>
      <c r="E58">
        <v>3.7643979057591621</v>
      </c>
      <c r="F58">
        <v>3.388157894736842</v>
      </c>
    </row>
    <row r="94" spans="1:7" ht="17" thickBot="1" x14ac:dyDescent="0.25">
      <c r="B94" s="2" t="s">
        <v>62</v>
      </c>
      <c r="C94" s="2" t="s">
        <v>58</v>
      </c>
      <c r="D94" s="2" t="s">
        <v>59</v>
      </c>
      <c r="E94" s="2" t="s">
        <v>60</v>
      </c>
      <c r="F94" s="2" t="s">
        <v>61</v>
      </c>
      <c r="G94" s="2"/>
    </row>
    <row r="95" spans="1:7" ht="17" thickTop="1" x14ac:dyDescent="0.2">
      <c r="A95" t="s">
        <v>36</v>
      </c>
      <c r="C95" s="3">
        <v>4.17</v>
      </c>
      <c r="D95">
        <v>3.6111111111111098</v>
      </c>
      <c r="E95">
        <v>3.6</v>
      </c>
      <c r="F95">
        <v>3.32</v>
      </c>
    </row>
    <row r="96" spans="1:7" x14ac:dyDescent="0.2">
      <c r="A96" t="s">
        <v>27</v>
      </c>
      <c r="B96" s="4">
        <v>4.8341231999999996</v>
      </c>
      <c r="C96">
        <v>4.2589285714285712</v>
      </c>
      <c r="D96">
        <v>3.6178343949044587</v>
      </c>
      <c r="E96">
        <v>3.7875000000000001</v>
      </c>
      <c r="F96">
        <v>3.7692307692307692</v>
      </c>
    </row>
    <row r="97" spans="1:6" x14ac:dyDescent="0.2">
      <c r="A97" t="s">
        <v>28</v>
      </c>
      <c r="B97">
        <v>3.9547619047619049</v>
      </c>
      <c r="C97">
        <v>4.3002481389578167</v>
      </c>
      <c r="D97">
        <v>3.6022727272727271</v>
      </c>
      <c r="E97">
        <v>3.8054054054054056</v>
      </c>
      <c r="F97">
        <v>3.4285714285714284</v>
      </c>
    </row>
    <row r="123" spans="1:14" ht="17" thickBot="1" x14ac:dyDescent="0.25">
      <c r="B123" s="2" t="s">
        <v>63</v>
      </c>
      <c r="C123" s="2" t="s">
        <v>64</v>
      </c>
      <c r="D123" s="2" t="s">
        <v>65</v>
      </c>
      <c r="E123" s="2" t="s">
        <v>66</v>
      </c>
      <c r="F123" s="2" t="s">
        <v>67</v>
      </c>
      <c r="G123" s="2" t="s">
        <v>68</v>
      </c>
      <c r="H123" s="2" t="s">
        <v>69</v>
      </c>
      <c r="I123" s="2" t="s">
        <v>70</v>
      </c>
      <c r="J123" s="2" t="s">
        <v>71</v>
      </c>
      <c r="K123" s="2" t="s">
        <v>72</v>
      </c>
      <c r="L123" s="2" t="s">
        <v>73</v>
      </c>
      <c r="M123" s="2" t="s">
        <v>74</v>
      </c>
      <c r="N123" s="2" t="s">
        <v>75</v>
      </c>
    </row>
    <row r="124" spans="1:14" ht="17" thickTop="1" x14ac:dyDescent="0.2">
      <c r="A124" t="s">
        <v>36</v>
      </c>
      <c r="B124">
        <v>3.9</v>
      </c>
      <c r="C124" s="3">
        <v>3.87</v>
      </c>
      <c r="D124">
        <v>3.7</v>
      </c>
      <c r="E124">
        <v>3.47</v>
      </c>
      <c r="F124">
        <v>3.32</v>
      </c>
      <c r="G124">
        <v>3.7</v>
      </c>
      <c r="H124">
        <v>3.45</v>
      </c>
      <c r="I124">
        <v>3.71</v>
      </c>
      <c r="J124">
        <v>3.38</v>
      </c>
      <c r="K124">
        <v>3.75</v>
      </c>
      <c r="L124">
        <v>3.38</v>
      </c>
      <c r="M124">
        <v>3.7</v>
      </c>
      <c r="N124">
        <v>3.34</v>
      </c>
    </row>
    <row r="125" spans="1:14" x14ac:dyDescent="0.2">
      <c r="A125" t="s">
        <v>27</v>
      </c>
      <c r="B125" s="4">
        <v>4</v>
      </c>
      <c r="C125">
        <v>4.1556886227544911</v>
      </c>
      <c r="D125">
        <v>3.9720279720279721</v>
      </c>
      <c r="E125">
        <v>3.8721804511278197</v>
      </c>
      <c r="F125">
        <v>3.7264150943396226</v>
      </c>
      <c r="G125">
        <v>3.9413919413919416</v>
      </c>
      <c r="H125">
        <v>3.6528925619834709</v>
      </c>
      <c r="I125">
        <v>3.6994818652849739</v>
      </c>
      <c r="J125">
        <v>3.5721649484536084</v>
      </c>
      <c r="K125">
        <v>3.8505154639175259</v>
      </c>
      <c r="L125">
        <v>3.5590551181102361</v>
      </c>
      <c r="M125">
        <v>3.954954954954955</v>
      </c>
      <c r="N125">
        <v>3.8360655737704916</v>
      </c>
    </row>
    <row r="126" spans="1:14" x14ac:dyDescent="0.2">
      <c r="A126" t="s">
        <v>28</v>
      </c>
      <c r="B126">
        <v>4.1056910569105689</v>
      </c>
      <c r="C126">
        <v>4.1418918918918921</v>
      </c>
      <c r="D126">
        <v>3.9037656903765692</v>
      </c>
      <c r="E126">
        <v>3.8629441624365484</v>
      </c>
      <c r="F126">
        <v>3.6666666666666665</v>
      </c>
      <c r="G126">
        <v>3.8669201520912546</v>
      </c>
      <c r="H126">
        <v>3.8032786885245899</v>
      </c>
      <c r="I126">
        <v>3.7457627118644066</v>
      </c>
      <c r="J126">
        <v>3.5149700598802394</v>
      </c>
      <c r="K126">
        <v>4.0909090909090908</v>
      </c>
      <c r="L126">
        <v>3.6587301587301586</v>
      </c>
      <c r="M126">
        <v>3.8072289156626504</v>
      </c>
      <c r="N126">
        <v>3.5333333333333332</v>
      </c>
    </row>
    <row r="144" spans="2:13" ht="17" thickBot="1" x14ac:dyDescent="0.25">
      <c r="B144" s="2" t="s">
        <v>76</v>
      </c>
      <c r="C144" s="2" t="s">
        <v>77</v>
      </c>
      <c r="D144" s="2" t="s">
        <v>78</v>
      </c>
      <c r="E144" s="2" t="s">
        <v>79</v>
      </c>
      <c r="F144" s="2" t="s">
        <v>80</v>
      </c>
      <c r="G144" s="2" t="s">
        <v>81</v>
      </c>
      <c r="H144" s="2" t="s">
        <v>82</v>
      </c>
      <c r="I144" s="2" t="s">
        <v>83</v>
      </c>
      <c r="J144" s="2" t="s">
        <v>84</v>
      </c>
      <c r="K144" s="2" t="s">
        <v>85</v>
      </c>
      <c r="L144" s="2" t="s">
        <v>86</v>
      </c>
      <c r="M144" s="2" t="s">
        <v>87</v>
      </c>
    </row>
    <row r="145" spans="1:13" ht="17" thickTop="1" x14ac:dyDescent="0.2">
      <c r="A145" t="s">
        <v>36</v>
      </c>
      <c r="B145">
        <v>3.8</v>
      </c>
      <c r="C145" s="3">
        <v>3.7</v>
      </c>
      <c r="D145">
        <v>3.6111111111111098</v>
      </c>
      <c r="E145">
        <v>3.54</v>
      </c>
      <c r="F145" t="s">
        <v>88</v>
      </c>
      <c r="G145">
        <v>3.7</v>
      </c>
      <c r="H145">
        <v>3.23</v>
      </c>
      <c r="I145">
        <v>3.4</v>
      </c>
      <c r="J145">
        <v>3.375</v>
      </c>
      <c r="K145">
        <v>3.5</v>
      </c>
      <c r="L145">
        <v>3.56</v>
      </c>
      <c r="M145">
        <v>2.95</v>
      </c>
    </row>
    <row r="146" spans="1:13" x14ac:dyDescent="0.2">
      <c r="A146" t="s">
        <v>27</v>
      </c>
      <c r="B146" s="4">
        <v>4.1604938271604937</v>
      </c>
      <c r="C146">
        <v>4.017910447761194</v>
      </c>
      <c r="D146">
        <v>4</v>
      </c>
      <c r="E146">
        <v>3.9618320610687023</v>
      </c>
      <c r="F146">
        <v>3.913846153846154</v>
      </c>
      <c r="G146">
        <v>4.0835820895522392</v>
      </c>
      <c r="H146">
        <v>3.8071895424836599</v>
      </c>
      <c r="I146">
        <v>3.8725761772853184</v>
      </c>
      <c r="J146">
        <v>3.7465277777777777</v>
      </c>
      <c r="K146">
        <v>3.8419354838709676</v>
      </c>
      <c r="L146">
        <v>3.943548387096774</v>
      </c>
      <c r="M146">
        <v>3.5</v>
      </c>
    </row>
    <row r="147" spans="1:13" x14ac:dyDescent="0.2">
      <c r="A147" t="s">
        <v>28</v>
      </c>
      <c r="B147">
        <v>4.0487804878048781</v>
      </c>
      <c r="C147">
        <v>4.0423728813559325</v>
      </c>
      <c r="D147">
        <v>3.9131736526946108</v>
      </c>
      <c r="E147">
        <v>3.9556135770234988</v>
      </c>
      <c r="F147">
        <v>3.8685015290519877</v>
      </c>
      <c r="G147">
        <v>3.8666666666666667</v>
      </c>
      <c r="H147">
        <v>3.7515527950310559</v>
      </c>
      <c r="I147">
        <v>3.8099173553719008</v>
      </c>
      <c r="J147">
        <v>3.7370242214532872</v>
      </c>
      <c r="K147">
        <v>3.8306188925081432</v>
      </c>
      <c r="L147">
        <v>3.8759999999999999</v>
      </c>
      <c r="M147">
        <v>3.4927536231884058</v>
      </c>
    </row>
    <row r="170" spans="1:13" ht="17" thickBot="1" x14ac:dyDescent="0.25">
      <c r="B170" s="2" t="s">
        <v>89</v>
      </c>
      <c r="C170" s="2" t="s">
        <v>90</v>
      </c>
      <c r="D170" s="2" t="s">
        <v>91</v>
      </c>
      <c r="E170" s="2" t="s">
        <v>92</v>
      </c>
      <c r="F170" s="2" t="s">
        <v>93</v>
      </c>
      <c r="G170" s="2" t="s">
        <v>94</v>
      </c>
      <c r="H170" s="2" t="s">
        <v>95</v>
      </c>
      <c r="I170" s="2" t="s">
        <v>96</v>
      </c>
      <c r="J170" s="2" t="s">
        <v>97</v>
      </c>
      <c r="K170" s="2" t="s">
        <v>98</v>
      </c>
      <c r="L170" s="2"/>
      <c r="M170" s="2"/>
    </row>
    <row r="171" spans="1:13" ht="17" thickTop="1" x14ac:dyDescent="0.2">
      <c r="A171" t="s">
        <v>36</v>
      </c>
      <c r="B171">
        <v>3.68</v>
      </c>
      <c r="C171" s="3">
        <v>3.48</v>
      </c>
      <c r="D171">
        <v>3.54</v>
      </c>
      <c r="E171">
        <v>3.33</v>
      </c>
      <c r="F171">
        <v>3.31</v>
      </c>
      <c r="G171">
        <v>3.7</v>
      </c>
      <c r="H171">
        <v>3.48</v>
      </c>
      <c r="I171">
        <v>3.57</v>
      </c>
      <c r="J171">
        <v>3.5</v>
      </c>
      <c r="K171">
        <v>3.07</v>
      </c>
    </row>
    <row r="172" spans="1:13" x14ac:dyDescent="0.2">
      <c r="A172" t="s">
        <v>27</v>
      </c>
      <c r="B172" s="4">
        <v>4.0185185185185182</v>
      </c>
      <c r="C172">
        <v>3.9504950495049505</v>
      </c>
      <c r="D172">
        <v>3.9068965517241381</v>
      </c>
      <c r="E172">
        <v>3.7533783783783785</v>
      </c>
      <c r="F172">
        <v>3.9086757990867578</v>
      </c>
      <c r="G172">
        <v>4.041666666666667</v>
      </c>
      <c r="H172">
        <v>3.9529914529914532</v>
      </c>
      <c r="I172">
        <v>3.814189189189189</v>
      </c>
      <c r="J172">
        <v>3.8485915492957745</v>
      </c>
      <c r="K172">
        <v>3.4666666666666668</v>
      </c>
    </row>
    <row r="173" spans="1:13" x14ac:dyDescent="0.2">
      <c r="A173" t="s">
        <v>28</v>
      </c>
      <c r="B173">
        <v>3.8829431438127089</v>
      </c>
      <c r="C173">
        <v>3.8505747126436782</v>
      </c>
      <c r="D173">
        <v>3.8816326530612244</v>
      </c>
      <c r="E173">
        <v>3.7070707070707072</v>
      </c>
      <c r="F173">
        <v>3.8944954128440368</v>
      </c>
      <c r="G173">
        <v>3.9723076923076923</v>
      </c>
      <c r="H173">
        <v>3.9170124481327799</v>
      </c>
      <c r="I173">
        <v>3.8284789644012944</v>
      </c>
      <c r="J173">
        <v>3.8253424657534247</v>
      </c>
      <c r="K173">
        <v>3.563380281690141</v>
      </c>
    </row>
    <row r="198" spans="1:11" ht="17" thickBot="1" x14ac:dyDescent="0.25">
      <c r="B198" s="2" t="s">
        <v>105</v>
      </c>
      <c r="C198" s="2" t="s">
        <v>99</v>
      </c>
      <c r="D198" s="2" t="s">
        <v>100</v>
      </c>
      <c r="E198" s="2" t="s">
        <v>101</v>
      </c>
      <c r="F198" s="2" t="s">
        <v>102</v>
      </c>
      <c r="G198" s="2" t="s">
        <v>103</v>
      </c>
      <c r="H198" s="2" t="s">
        <v>104</v>
      </c>
      <c r="I198" s="2"/>
      <c r="J198" s="2"/>
      <c r="K198" s="2"/>
    </row>
    <row r="199" spans="1:11" ht="17" thickTop="1" x14ac:dyDescent="0.2">
      <c r="A199" t="s">
        <v>36</v>
      </c>
      <c r="C199" s="3">
        <v>3.99</v>
      </c>
      <c r="D199">
        <v>3.25</v>
      </c>
      <c r="E199">
        <v>3.625</v>
      </c>
      <c r="F199">
        <v>3.45</v>
      </c>
      <c r="G199">
        <v>3.1</v>
      </c>
      <c r="H199">
        <v>3.407</v>
      </c>
    </row>
    <row r="200" spans="1:11" x14ac:dyDescent="0.2">
      <c r="A200" t="s">
        <v>27</v>
      </c>
      <c r="B200" s="4">
        <v>4.1658415841584162</v>
      </c>
      <c r="C200">
        <v>3.8888888888888888</v>
      </c>
      <c r="D200">
        <v>3.8482758620689657</v>
      </c>
      <c r="E200">
        <v>3.7898089171974521</v>
      </c>
      <c r="F200">
        <v>3.6637931034482758</v>
      </c>
      <c r="G200">
        <v>3.8551724137931034</v>
      </c>
      <c r="H200">
        <v>3.6111111111111112</v>
      </c>
    </row>
    <row r="201" spans="1:11" x14ac:dyDescent="0.2">
      <c r="A201" t="s">
        <v>28</v>
      </c>
      <c r="B201">
        <v>4.1785714285714288</v>
      </c>
      <c r="C201">
        <v>4.097142857142857</v>
      </c>
      <c r="D201">
        <v>3.8936170212765959</v>
      </c>
      <c r="E201">
        <v>3.8385093167701863</v>
      </c>
      <c r="F201">
        <v>3.7984496124031009</v>
      </c>
      <c r="G201">
        <v>3.6605504587155964</v>
      </c>
      <c r="H201">
        <v>3.45</v>
      </c>
    </row>
    <row r="226" spans="1:10" ht="17" thickBot="1" x14ac:dyDescent="0.25">
      <c r="B226" s="5" t="s">
        <v>106</v>
      </c>
      <c r="C226" s="5" t="s">
        <v>107</v>
      </c>
      <c r="D226" s="5" t="s">
        <v>108</v>
      </c>
      <c r="E226" s="5" t="s">
        <v>109</v>
      </c>
      <c r="F226" s="5" t="s">
        <v>110</v>
      </c>
      <c r="G226" s="5" t="s">
        <v>111</v>
      </c>
      <c r="H226" s="5" t="s">
        <v>112</v>
      </c>
      <c r="I226" s="5" t="s">
        <v>113</v>
      </c>
      <c r="J226" s="6" t="s">
        <v>114</v>
      </c>
    </row>
    <row r="227" spans="1:10" ht="17" thickTop="1" x14ac:dyDescent="0.2">
      <c r="A227" t="s">
        <v>36</v>
      </c>
      <c r="B227">
        <v>4.04</v>
      </c>
      <c r="C227" s="3">
        <v>4.08</v>
      </c>
      <c r="D227">
        <v>4.25</v>
      </c>
      <c r="E227">
        <v>4.13</v>
      </c>
      <c r="F227">
        <v>3.75</v>
      </c>
      <c r="G227">
        <v>3.8</v>
      </c>
      <c r="H227">
        <v>4.08</v>
      </c>
      <c r="I227">
        <v>3.7</v>
      </c>
      <c r="J227">
        <v>3.68</v>
      </c>
    </row>
    <row r="228" spans="1:10" x14ac:dyDescent="0.2">
      <c r="A228" t="s">
        <v>27</v>
      </c>
      <c r="B228" s="4">
        <v>4.32</v>
      </c>
      <c r="C228">
        <v>4.163090128755365</v>
      </c>
      <c r="D228">
        <v>4.3345864661654137</v>
      </c>
      <c r="E228">
        <v>3.9908675799086759</v>
      </c>
      <c r="F228">
        <v>3.8421052631578947</v>
      </c>
      <c r="G228">
        <v>3.9393939393939394</v>
      </c>
      <c r="H228">
        <v>4.117647058823529</v>
      </c>
      <c r="I228">
        <v>4.1030927835051543</v>
      </c>
      <c r="J228">
        <v>4</v>
      </c>
    </row>
    <row r="229" spans="1:10" x14ac:dyDescent="0.2">
      <c r="A229" t="s">
        <v>28</v>
      </c>
      <c r="B229">
        <v>4.2371134020618557</v>
      </c>
      <c r="C229">
        <v>4.272373540856031</v>
      </c>
      <c r="D229">
        <v>4.3459915611814344</v>
      </c>
      <c r="E229">
        <v>4.2227272727272727</v>
      </c>
      <c r="F229">
        <v>4.0696202531645573</v>
      </c>
      <c r="G229">
        <v>4.2333333333333334</v>
      </c>
      <c r="H229">
        <v>4.2401960784313726</v>
      </c>
      <c r="I229">
        <v>4.2077294685990339</v>
      </c>
      <c r="J229">
        <v>3.96</v>
      </c>
    </row>
    <row r="251" spans="1:15" ht="17" thickBot="1" x14ac:dyDescent="0.25">
      <c r="B251" s="2" t="s">
        <v>115</v>
      </c>
      <c r="C251" s="2" t="s">
        <v>116</v>
      </c>
      <c r="D251" s="2" t="s">
        <v>117</v>
      </c>
      <c r="E251" s="2" t="s">
        <v>118</v>
      </c>
      <c r="F251" s="2" t="s">
        <v>119</v>
      </c>
      <c r="G251" s="2" t="s">
        <v>120</v>
      </c>
      <c r="H251" s="2" t="s">
        <v>121</v>
      </c>
      <c r="I251" s="2" t="s">
        <v>122</v>
      </c>
      <c r="J251" s="2" t="s">
        <v>123</v>
      </c>
      <c r="K251" s="2" t="s">
        <v>124</v>
      </c>
      <c r="L251" s="2" t="s">
        <v>125</v>
      </c>
      <c r="M251" s="2" t="s">
        <v>126</v>
      </c>
      <c r="N251" s="2" t="s">
        <v>127</v>
      </c>
      <c r="O251" s="2" t="s">
        <v>128</v>
      </c>
    </row>
    <row r="252" spans="1:15" ht="17" thickTop="1" x14ac:dyDescent="0.2">
      <c r="A252" t="s">
        <v>36</v>
      </c>
      <c r="B252">
        <v>3.75</v>
      </c>
      <c r="C252" s="3">
        <v>4.26</v>
      </c>
      <c r="D252">
        <v>4.21</v>
      </c>
      <c r="E252">
        <v>4.4000000000000004</v>
      </c>
      <c r="F252">
        <v>4.3</v>
      </c>
      <c r="G252">
        <v>3.9</v>
      </c>
      <c r="H252">
        <v>4</v>
      </c>
      <c r="I252">
        <v>4.08</v>
      </c>
      <c r="J252">
        <v>4.21</v>
      </c>
      <c r="K252">
        <v>3.8330000000000002</v>
      </c>
      <c r="L252">
        <v>3.8660000000000001</v>
      </c>
      <c r="M252">
        <v>3.875</v>
      </c>
      <c r="N252">
        <v>3.6779999999999999</v>
      </c>
      <c r="O252">
        <v>3.28</v>
      </c>
    </row>
    <row r="253" spans="1:15" x14ac:dyDescent="0.2">
      <c r="A253" t="s">
        <v>27</v>
      </c>
      <c r="B253" s="4">
        <v>4.2517985611510793</v>
      </c>
      <c r="C253">
        <v>4.2701754385964916</v>
      </c>
      <c r="D253">
        <v>4.4778761061946906</v>
      </c>
      <c r="E253">
        <v>4.5199999999999996</v>
      </c>
      <c r="F253">
        <v>4.2972972972972974</v>
      </c>
      <c r="G253">
        <v>3.8444444444444446</v>
      </c>
      <c r="H253">
        <v>4.2105263157894735</v>
      </c>
      <c r="I253">
        <v>4.0821917808219181</v>
      </c>
      <c r="J253">
        <v>4.2736842105263158</v>
      </c>
      <c r="K253">
        <v>4.0675675675675675</v>
      </c>
      <c r="L253">
        <v>4.0192307692307692</v>
      </c>
      <c r="M253">
        <v>3.9661016949152543</v>
      </c>
      <c r="N253">
        <v>4.0517241379310347</v>
      </c>
      <c r="O253">
        <v>3.9024390243902438</v>
      </c>
    </row>
    <row r="254" spans="1:15" x14ac:dyDescent="0.2">
      <c r="A254" t="s">
        <v>28</v>
      </c>
      <c r="B254">
        <v>4.2835820895522385</v>
      </c>
      <c r="C254">
        <v>4.2587412587412583</v>
      </c>
      <c r="D254">
        <v>4.2886597938144329</v>
      </c>
      <c r="E254">
        <v>4.4861538461538464</v>
      </c>
      <c r="F254">
        <v>4.3761061946902657</v>
      </c>
      <c r="G254">
        <v>4.0909090909090908</v>
      </c>
      <c r="H254">
        <v>4.241935483870968</v>
      </c>
      <c r="I254">
        <v>3.8904109589041096</v>
      </c>
      <c r="J254">
        <v>4.4038461538461542</v>
      </c>
      <c r="K254">
        <v>4.0140845070422539</v>
      </c>
      <c r="L254">
        <v>4.0851063829787231</v>
      </c>
      <c r="M254">
        <v>4.0377358490566042</v>
      </c>
      <c r="N254">
        <v>4.1551724137931032</v>
      </c>
      <c r="O254">
        <v>3.9487179487179489</v>
      </c>
    </row>
    <row r="271" spans="1:12" ht="17" thickBot="1" x14ac:dyDescent="0.25">
      <c r="B271" s="2" t="s">
        <v>138</v>
      </c>
      <c r="C271" s="2" t="s">
        <v>129</v>
      </c>
      <c r="D271" s="2" t="s">
        <v>130</v>
      </c>
      <c r="E271" s="2" t="s">
        <v>131</v>
      </c>
      <c r="F271" s="2" t="s">
        <v>132</v>
      </c>
      <c r="G271" s="2" t="s">
        <v>133</v>
      </c>
      <c r="H271" s="2" t="s">
        <v>134</v>
      </c>
      <c r="I271" s="2" t="s">
        <v>135</v>
      </c>
      <c r="J271" s="2" t="s">
        <v>136</v>
      </c>
      <c r="K271" s="2" t="s">
        <v>137</v>
      </c>
      <c r="L271" s="2"/>
    </row>
    <row r="272" spans="1:12" ht="17" thickTop="1" x14ac:dyDescent="0.2">
      <c r="A272" t="s">
        <v>36</v>
      </c>
      <c r="B272">
        <v>3.5</v>
      </c>
      <c r="C272">
        <v>3.49</v>
      </c>
      <c r="D272" s="3">
        <v>3.8</v>
      </c>
      <c r="E272">
        <v>3.64</v>
      </c>
      <c r="F272">
        <v>3.65</v>
      </c>
      <c r="G272">
        <v>4.2</v>
      </c>
      <c r="H272">
        <v>3.5</v>
      </c>
      <c r="I272">
        <v>3.6440000000000001</v>
      </c>
      <c r="J272">
        <v>3.4</v>
      </c>
      <c r="K272">
        <v>3.27</v>
      </c>
    </row>
    <row r="273" spans="1:11" x14ac:dyDescent="0.2">
      <c r="A273" t="s">
        <v>27</v>
      </c>
      <c r="B273" s="4">
        <v>3.753968253968254</v>
      </c>
      <c r="C273" s="4">
        <v>3.7681159420289854</v>
      </c>
      <c r="D273">
        <v>3.7602339181286548</v>
      </c>
      <c r="E273">
        <v>3.806451612903226</v>
      </c>
      <c r="F273">
        <v>3.6333333333333333</v>
      </c>
      <c r="G273">
        <v>4.143229166666667</v>
      </c>
      <c r="H273">
        <v>3.8595041322314048</v>
      </c>
      <c r="I273">
        <v>3.944</v>
      </c>
      <c r="J273">
        <v>3.7283950617283952</v>
      </c>
      <c r="K273">
        <v>3.5510204081632653</v>
      </c>
    </row>
    <row r="274" spans="1:11" x14ac:dyDescent="0.2">
      <c r="A274" t="s">
        <v>28</v>
      </c>
      <c r="B274">
        <v>3.462025316455696</v>
      </c>
      <c r="C274">
        <v>3.5454545454545454</v>
      </c>
      <c r="D274">
        <v>3.7810650887573964</v>
      </c>
      <c r="E274">
        <v>3.658682634730539</v>
      </c>
      <c r="F274">
        <v>3.7328767123287672</v>
      </c>
      <c r="G274">
        <v>4.2635658914728678</v>
      </c>
      <c r="H274">
        <v>3.6666666666666665</v>
      </c>
      <c r="I274">
        <v>3.7259259259259259</v>
      </c>
      <c r="J274">
        <v>3.4583333333333335</v>
      </c>
      <c r="K274">
        <v>3.5957446808510638</v>
      </c>
    </row>
    <row r="307" spans="1:9" ht="17" thickBot="1" x14ac:dyDescent="0.25">
      <c r="B307" s="2" t="s">
        <v>105</v>
      </c>
      <c r="C307" s="2" t="s">
        <v>139</v>
      </c>
      <c r="D307" s="2" t="s">
        <v>140</v>
      </c>
      <c r="E307" s="2" t="s">
        <v>141</v>
      </c>
      <c r="F307" s="2" t="s">
        <v>142</v>
      </c>
      <c r="G307" s="2" t="s">
        <v>143</v>
      </c>
      <c r="H307" s="2"/>
      <c r="I307" s="2"/>
    </row>
    <row r="308" spans="1:9" ht="17" thickTop="1" x14ac:dyDescent="0.2">
      <c r="A308" t="s">
        <v>36</v>
      </c>
      <c r="C308">
        <v>4.01</v>
      </c>
      <c r="D308" s="3">
        <v>3.5</v>
      </c>
      <c r="E308">
        <v>3.375</v>
      </c>
      <c r="F308">
        <v>3.66</v>
      </c>
      <c r="G308">
        <v>3.76</v>
      </c>
    </row>
    <row r="309" spans="1:9" x14ac:dyDescent="0.2">
      <c r="A309" t="s">
        <v>27</v>
      </c>
      <c r="B309" s="4">
        <v>4.1174089068825914</v>
      </c>
      <c r="C309" s="4"/>
      <c r="D309">
        <v>3.8901098901098901</v>
      </c>
      <c r="E309">
        <v>3.6329113924050631</v>
      </c>
    </row>
    <row r="310" spans="1:9" x14ac:dyDescent="0.2">
      <c r="A310" t="s">
        <v>28</v>
      </c>
      <c r="B310">
        <v>3.9948717948717949</v>
      </c>
      <c r="C310">
        <v>4.0707547169811322</v>
      </c>
      <c r="D310">
        <v>3.7731958762886597</v>
      </c>
      <c r="E310">
        <v>3.5813953488372094</v>
      </c>
    </row>
    <row r="331" spans="1:10" ht="17" thickBot="1" x14ac:dyDescent="0.25">
      <c r="B331" s="2" t="s">
        <v>105</v>
      </c>
      <c r="C331" s="2" t="s">
        <v>144</v>
      </c>
      <c r="D331" s="2" t="s">
        <v>145</v>
      </c>
      <c r="E331" s="2" t="s">
        <v>146</v>
      </c>
      <c r="F331" s="2" t="s">
        <v>147</v>
      </c>
      <c r="G331" s="2" t="s">
        <v>148</v>
      </c>
      <c r="H331" s="2" t="s">
        <v>149</v>
      </c>
      <c r="I331" s="2"/>
      <c r="J331" s="2"/>
    </row>
    <row r="332" spans="1:10" ht="17" thickTop="1" x14ac:dyDescent="0.2">
      <c r="A332" t="s">
        <v>36</v>
      </c>
      <c r="C332">
        <v>3.58</v>
      </c>
      <c r="D332" s="3">
        <v>3.44</v>
      </c>
      <c r="E332">
        <v>3.63</v>
      </c>
      <c r="F332">
        <v>3.44</v>
      </c>
      <c r="G332">
        <v>3.39</v>
      </c>
      <c r="H332">
        <v>3.125</v>
      </c>
    </row>
    <row r="333" spans="1:10" x14ac:dyDescent="0.2">
      <c r="A333" t="s">
        <v>27</v>
      </c>
      <c r="B333" s="4">
        <v>3.9551020408163264</v>
      </c>
      <c r="C333" s="4">
        <v>3.8738738738738738</v>
      </c>
      <c r="D333">
        <v>3.8089171974522293</v>
      </c>
      <c r="E333">
        <v>3.6637931034482758</v>
      </c>
      <c r="F333">
        <v>3.7448979591836733</v>
      </c>
      <c r="G333">
        <v>3.6704545454545454</v>
      </c>
      <c r="H333">
        <v>3.5806451612903225</v>
      </c>
    </row>
    <row r="334" spans="1:10" x14ac:dyDescent="0.2">
      <c r="A334" t="s">
        <v>28</v>
      </c>
      <c r="B334">
        <v>3.970873786407767</v>
      </c>
      <c r="C334">
        <v>3.8859060402684564</v>
      </c>
      <c r="D334">
        <v>3.9</v>
      </c>
      <c r="E334">
        <v>3.7826086956521738</v>
      </c>
      <c r="F334">
        <v>3.8275862068965516</v>
      </c>
      <c r="G334">
        <v>3.6666666666666665</v>
      </c>
      <c r="H334">
        <v>3.5</v>
      </c>
    </row>
    <row r="363" spans="1:9" ht="17" thickBot="1" x14ac:dyDescent="0.25">
      <c r="B363" s="2" t="s">
        <v>150</v>
      </c>
      <c r="C363" s="2" t="s">
        <v>151</v>
      </c>
      <c r="D363" s="2" t="s">
        <v>152</v>
      </c>
      <c r="E363" s="2" t="s">
        <v>153</v>
      </c>
      <c r="F363" s="2" t="s">
        <v>154</v>
      </c>
      <c r="G363" s="2" t="s">
        <v>155</v>
      </c>
      <c r="H363" s="2" t="s">
        <v>156</v>
      </c>
      <c r="I363" s="2" t="s">
        <v>157</v>
      </c>
    </row>
    <row r="364" spans="1:9" ht="17" thickTop="1" x14ac:dyDescent="0.2">
      <c r="A364" t="s">
        <v>36</v>
      </c>
      <c r="C364">
        <v>4.12</v>
      </c>
      <c r="D364" s="3"/>
      <c r="E364">
        <v>3.47</v>
      </c>
      <c r="F364">
        <v>3.4</v>
      </c>
      <c r="G364">
        <v>3.66</v>
      </c>
      <c r="H364">
        <v>3.5</v>
      </c>
      <c r="I364">
        <v>3.38</v>
      </c>
    </row>
    <row r="365" spans="1:9" x14ac:dyDescent="0.2">
      <c r="A365" t="s">
        <v>27</v>
      </c>
      <c r="B365" s="4">
        <v>3.9432176656151419</v>
      </c>
      <c r="C365" s="4">
        <v>4.1781914893617023</v>
      </c>
      <c r="D365">
        <v>3.9433962264150941</v>
      </c>
      <c r="F365">
        <v>3.6726190476190474</v>
      </c>
      <c r="G365">
        <v>3.8251366120218577</v>
      </c>
      <c r="H365">
        <v>3.5894736842105264</v>
      </c>
      <c r="I365">
        <v>3.5625</v>
      </c>
    </row>
    <row r="366" spans="1:9" x14ac:dyDescent="0.2">
      <c r="A366" t="s">
        <v>28</v>
      </c>
      <c r="C366">
        <v>4.3208020050125313</v>
      </c>
      <c r="E366">
        <v>3.8206896551724139</v>
      </c>
      <c r="F366">
        <v>3.5894736842105264</v>
      </c>
      <c r="G366">
        <v>3.7467532467532467</v>
      </c>
      <c r="H366">
        <v>3.6336633663366338</v>
      </c>
      <c r="I366">
        <v>3.3725490196078431</v>
      </c>
    </row>
    <row r="400" spans="2:9" ht="17" thickBot="1" x14ac:dyDescent="0.25">
      <c r="B400" s="2" t="s">
        <v>105</v>
      </c>
      <c r="C400" s="2" t="s">
        <v>158</v>
      </c>
      <c r="D400" s="2" t="s">
        <v>159</v>
      </c>
      <c r="E400" s="2" t="s">
        <v>160</v>
      </c>
      <c r="F400" s="2" t="s">
        <v>161</v>
      </c>
      <c r="G400" s="2" t="s">
        <v>162</v>
      </c>
      <c r="H400" s="2"/>
      <c r="I400" s="2"/>
    </row>
    <row r="401" spans="1:7" ht="17" thickTop="1" x14ac:dyDescent="0.2">
      <c r="A401" t="s">
        <v>36</v>
      </c>
      <c r="C401">
        <v>4</v>
      </c>
      <c r="D401" s="3">
        <v>3.66</v>
      </c>
      <c r="E401">
        <v>3.79</v>
      </c>
      <c r="F401">
        <v>3.48</v>
      </c>
      <c r="G401">
        <v>3.25</v>
      </c>
    </row>
    <row r="402" spans="1:7" x14ac:dyDescent="0.2">
      <c r="A402" t="s">
        <v>27</v>
      </c>
      <c r="B402" s="4">
        <v>3.9535519125683058</v>
      </c>
      <c r="C402" s="4">
        <v>3.9212962962962963</v>
      </c>
      <c r="D402">
        <v>3.7637795275590551</v>
      </c>
      <c r="E402">
        <v>3.6167664670658684</v>
      </c>
      <c r="F402">
        <v>3.6781609195402298</v>
      </c>
      <c r="G402">
        <v>3.3617021276595747</v>
      </c>
    </row>
    <row r="403" spans="1:7" x14ac:dyDescent="0.2">
      <c r="A403" t="s">
        <v>28</v>
      </c>
      <c r="B403">
        <v>4.0393013100436681</v>
      </c>
      <c r="C403">
        <v>4.1237113402061851</v>
      </c>
      <c r="D403">
        <v>3.9731543624161074</v>
      </c>
      <c r="E403">
        <v>3.9</v>
      </c>
      <c r="F403">
        <v>3.8181818181818183</v>
      </c>
      <c r="G403">
        <v>3.5263157894736841</v>
      </c>
    </row>
    <row r="432" spans="2:9" ht="17" thickBot="1" x14ac:dyDescent="0.25">
      <c r="B432" s="2" t="s">
        <v>163</v>
      </c>
      <c r="C432" s="2" t="s">
        <v>164</v>
      </c>
      <c r="D432" s="2" t="s">
        <v>165</v>
      </c>
      <c r="E432" s="2" t="s">
        <v>166</v>
      </c>
      <c r="F432" s="2" t="s">
        <v>167</v>
      </c>
      <c r="G432" s="2" t="s">
        <v>168</v>
      </c>
      <c r="H432" s="2" t="s">
        <v>169</v>
      </c>
      <c r="I432" s="2"/>
    </row>
    <row r="433" spans="1:8" ht="17" thickTop="1" x14ac:dyDescent="0.2">
      <c r="A433" t="s">
        <v>36</v>
      </c>
      <c r="D433" s="3">
        <v>3.99</v>
      </c>
      <c r="E433">
        <v>3.875</v>
      </c>
      <c r="F433">
        <v>3.73</v>
      </c>
      <c r="G433">
        <v>3.97</v>
      </c>
      <c r="H433">
        <v>3.36</v>
      </c>
    </row>
    <row r="434" spans="1:8" x14ac:dyDescent="0.2">
      <c r="A434" t="s">
        <v>27</v>
      </c>
      <c r="B434" s="4">
        <v>3.9024390243902438</v>
      </c>
      <c r="C434" s="4"/>
      <c r="D434">
        <v>4.03125</v>
      </c>
      <c r="E434">
        <v>4</v>
      </c>
      <c r="F434">
        <v>3.6896551724137931</v>
      </c>
      <c r="G434">
        <v>4.0613026819923368</v>
      </c>
      <c r="H434">
        <v>3.5098039215686274</v>
      </c>
    </row>
    <row r="435" spans="1:8" x14ac:dyDescent="0.2">
      <c r="A435" t="s">
        <v>28</v>
      </c>
      <c r="C435">
        <v>4.0999999999999996</v>
      </c>
      <c r="D435">
        <v>4.0792452830188681</v>
      </c>
      <c r="E435">
        <v>4.0326086956521738</v>
      </c>
      <c r="F435">
        <v>3.8740740740740742</v>
      </c>
      <c r="G435">
        <v>3.972318339100346</v>
      </c>
      <c r="H435">
        <v>3.2452830188679247</v>
      </c>
    </row>
    <row r="464" spans="2:8" ht="17" thickBot="1" x14ac:dyDescent="0.25">
      <c r="B464" s="2" t="s">
        <v>173</v>
      </c>
      <c r="C464" s="2" t="s">
        <v>170</v>
      </c>
      <c r="D464" s="2" t="s">
        <v>171</v>
      </c>
      <c r="E464" s="2" t="s">
        <v>172</v>
      </c>
      <c r="F464" s="2"/>
      <c r="G464" s="2"/>
      <c r="H464" s="2"/>
    </row>
    <row r="465" spans="1:5" ht="17" thickTop="1" x14ac:dyDescent="0.2">
      <c r="A465" t="s">
        <v>36</v>
      </c>
      <c r="C465">
        <v>4.0199999999999996</v>
      </c>
      <c r="D465" s="3"/>
      <c r="E465">
        <v>3.78</v>
      </c>
    </row>
    <row r="466" spans="1:5" x14ac:dyDescent="0.2">
      <c r="A466" t="s">
        <v>27</v>
      </c>
      <c r="B466" s="4">
        <v>4.1898305084745759</v>
      </c>
      <c r="C466" s="4">
        <v>3.8782608695652172</v>
      </c>
      <c r="E466">
        <v>3.3777777777777778</v>
      </c>
    </row>
    <row r="467" spans="1:5" x14ac:dyDescent="0.2">
      <c r="A467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2020-07-21T14:42:00Z</dcterms:created>
  <dcterms:modified xsi:type="dcterms:W3CDTF">2020-07-23T15:31:02Z</dcterms:modified>
</cp:coreProperties>
</file>