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 Hendren\Documents\LearnChemEp5jsDemos\demos\xyDiagramVirtualLaboratory\src\assets\"/>
    </mc:Choice>
  </mc:AlternateContent>
  <xr:revisionPtr revIDLastSave="0" documentId="8_{BCBD89A4-3241-4C1E-BFA3-4DEC501667E1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Equilibrium Plot" sheetId="2" r:id="rId1"/>
    <sheet name="Measurement Data" sheetId="1" r:id="rId2"/>
  </sheets>
  <definedNames>
    <definedName name="solver_adj" localSheetId="1" hidden="1">'Measurement Data'!$N$4,'Measurement Data'!$O$4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'Measurement Data'!$N$4</definedName>
    <definedName name="solver_lhs2" localSheetId="1" hidden="1">'Measurement Data'!$N$4</definedName>
    <definedName name="solver_lhs3" localSheetId="1" hidden="1">'Measurement Data'!$O$4</definedName>
    <definedName name="solver_lhs4" localSheetId="1" hidden="1">'Measurement Data'!$O$4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'Measurement Data'!$Q$39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1" hidden="1">2</definedName>
    <definedName name="solver_rhs2" localSheetId="1" hidden="1">0</definedName>
    <definedName name="solver_rhs3" localSheetId="1" hidden="1">2</definedName>
    <definedName name="solver_rhs4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J17" i="1"/>
  <c r="I18" i="1"/>
  <c r="J18" i="1"/>
  <c r="I19" i="1"/>
  <c r="J19" i="1"/>
  <c r="I20" i="1"/>
  <c r="J20" i="1"/>
  <c r="I21" i="1"/>
  <c r="J21" i="1"/>
  <c r="I22" i="1"/>
  <c r="J22" i="1"/>
  <c r="G23" i="1"/>
  <c r="H23" i="1" s="1"/>
  <c r="N23" i="1" s="1"/>
  <c r="I23" i="1"/>
  <c r="J23" i="1"/>
  <c r="L23" i="1" s="1"/>
  <c r="R23" i="1" s="1"/>
  <c r="G24" i="1"/>
  <c r="H24" i="1" s="1"/>
  <c r="N24" i="1" s="1"/>
  <c r="I24" i="1"/>
  <c r="J24" i="1"/>
  <c r="L24" i="1" s="1"/>
  <c r="R24" i="1" s="1"/>
  <c r="G25" i="1"/>
  <c r="H25" i="1" s="1"/>
  <c r="N25" i="1" s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G33" i="1"/>
  <c r="H33" i="1" s="1"/>
  <c r="N33" i="1" s="1"/>
  <c r="I33" i="1"/>
  <c r="J33" i="1"/>
  <c r="G34" i="1"/>
  <c r="H34" i="1" s="1"/>
  <c r="N34" i="1" s="1"/>
  <c r="I34" i="1"/>
  <c r="J34" i="1"/>
  <c r="I35" i="1"/>
  <c r="J35" i="1"/>
  <c r="I36" i="1"/>
  <c r="J36" i="1"/>
  <c r="H3" i="1"/>
  <c r="G3" i="1"/>
  <c r="G36" i="1" s="1"/>
  <c r="G30" i="1" l="1"/>
  <c r="H30" i="1" s="1"/>
  <c r="N30" i="1" s="1"/>
  <c r="G21" i="1"/>
  <c r="H21" i="1" s="1"/>
  <c r="N21" i="1" s="1"/>
  <c r="G29" i="1"/>
  <c r="H29" i="1" s="1"/>
  <c r="N29" i="1" s="1"/>
  <c r="K24" i="1"/>
  <c r="O24" i="1" s="1"/>
  <c r="P24" i="1" s="1"/>
  <c r="L30" i="1"/>
  <c r="R30" i="1" s="1"/>
  <c r="G22" i="1"/>
  <c r="H22" i="1" s="1"/>
  <c r="N22" i="1" s="1"/>
  <c r="K30" i="1"/>
  <c r="O30" i="1" s="1"/>
  <c r="P30" i="1" s="1"/>
  <c r="G19" i="1"/>
  <c r="H19" i="1" s="1"/>
  <c r="N19" i="1" s="1"/>
  <c r="K33" i="1"/>
  <c r="O33" i="1" s="1"/>
  <c r="P33" i="1" s="1"/>
  <c r="G28" i="1"/>
  <c r="H28" i="1" s="1"/>
  <c r="N28" i="1" s="1"/>
  <c r="G18" i="1"/>
  <c r="H18" i="1" s="1"/>
  <c r="N18" i="1" s="1"/>
  <c r="K23" i="1"/>
  <c r="O23" i="1" s="1"/>
  <c r="P23" i="1" s="1"/>
  <c r="L17" i="1"/>
  <c r="R17" i="1" s="1"/>
  <c r="G35" i="1"/>
  <c r="L35" i="1" s="1"/>
  <c r="R35" i="1" s="1"/>
  <c r="K17" i="1"/>
  <c r="O17" i="1" s="1"/>
  <c r="L34" i="1"/>
  <c r="R34" i="1" s="1"/>
  <c r="G17" i="1"/>
  <c r="H17" i="1" s="1"/>
  <c r="N17" i="1" s="1"/>
  <c r="L33" i="1"/>
  <c r="R33" i="1" s="1"/>
  <c r="Q33" i="1"/>
  <c r="K34" i="1"/>
  <c r="O34" i="1" s="1"/>
  <c r="P34" i="1" s="1"/>
  <c r="Q23" i="1"/>
  <c r="S23" i="1" s="1"/>
  <c r="K29" i="1"/>
  <c r="O29" i="1" s="1"/>
  <c r="P29" i="1" s="1"/>
  <c r="L21" i="1"/>
  <c r="R21" i="1" s="1"/>
  <c r="Q21" i="1"/>
  <c r="S21" i="1" s="1"/>
  <c r="H36" i="1"/>
  <c r="N36" i="1" s="1"/>
  <c r="K36" i="1"/>
  <c r="O36" i="1" s="1"/>
  <c r="Q36" i="1"/>
  <c r="Q25" i="1"/>
  <c r="Q19" i="1"/>
  <c r="K21" i="1"/>
  <c r="O21" i="1" s="1"/>
  <c r="P21" i="1" s="1"/>
  <c r="Q30" i="1"/>
  <c r="Q24" i="1"/>
  <c r="S24" i="1" s="1"/>
  <c r="G32" i="1"/>
  <c r="G27" i="1"/>
  <c r="G20" i="1"/>
  <c r="L20" i="1" s="1"/>
  <c r="R20" i="1" s="1"/>
  <c r="L36" i="1"/>
  <c r="R36" i="1" s="1"/>
  <c r="Q29" i="1"/>
  <c r="G26" i="1"/>
  <c r="Q34" i="1"/>
  <c r="Q17" i="1"/>
  <c r="G31" i="1"/>
  <c r="L25" i="1"/>
  <c r="R25" i="1" s="1"/>
  <c r="K25" i="1"/>
  <c r="O25" i="1" s="1"/>
  <c r="P25" i="1" s="1"/>
  <c r="Q22" i="1"/>
  <c r="S33" i="1" l="1"/>
  <c r="P17" i="1"/>
  <c r="S36" i="1"/>
  <c r="S25" i="1"/>
  <c r="Q28" i="1"/>
  <c r="S34" i="1"/>
  <c r="K35" i="1"/>
  <c r="O35" i="1" s="1"/>
  <c r="S17" i="1"/>
  <c r="L28" i="1"/>
  <c r="R28" i="1" s="1"/>
  <c r="K22" i="1"/>
  <c r="O22" i="1" s="1"/>
  <c r="P22" i="1" s="1"/>
  <c r="K28" i="1"/>
  <c r="O28" i="1" s="1"/>
  <c r="P28" i="1" s="1"/>
  <c r="Q18" i="1"/>
  <c r="L18" i="1"/>
  <c r="R18" i="1" s="1"/>
  <c r="H35" i="1"/>
  <c r="N35" i="1" s="1"/>
  <c r="P35" i="1" s="1"/>
  <c r="K18" i="1"/>
  <c r="O18" i="1" s="1"/>
  <c r="P18" i="1" s="1"/>
  <c r="L29" i="1"/>
  <c r="R29" i="1" s="1"/>
  <c r="S29" i="1" s="1"/>
  <c r="L19" i="1"/>
  <c r="R19" i="1" s="1"/>
  <c r="K19" i="1"/>
  <c r="O19" i="1" s="1"/>
  <c r="P19" i="1" s="1"/>
  <c r="L22" i="1"/>
  <c r="R22" i="1" s="1"/>
  <c r="S22" i="1" s="1"/>
  <c r="S30" i="1"/>
  <c r="Q35" i="1"/>
  <c r="S35" i="1" s="1"/>
  <c r="P36" i="1"/>
  <c r="S19" i="1"/>
  <c r="H32" i="1"/>
  <c r="N32" i="1" s="1"/>
  <c r="K32" i="1"/>
  <c r="O32" i="1" s="1"/>
  <c r="H27" i="1"/>
  <c r="N27" i="1" s="1"/>
  <c r="L27" i="1"/>
  <c r="R27" i="1" s="1"/>
  <c r="K27" i="1"/>
  <c r="O27" i="1" s="1"/>
  <c r="H20" i="1"/>
  <c r="N20" i="1" s="1"/>
  <c r="L32" i="1"/>
  <c r="R32" i="1" s="1"/>
  <c r="H26" i="1"/>
  <c r="N26" i="1" s="1"/>
  <c r="K26" i="1"/>
  <c r="O26" i="1" s="1"/>
  <c r="H31" i="1"/>
  <c r="N31" i="1" s="1"/>
  <c r="K31" i="1"/>
  <c r="O31" i="1" s="1"/>
  <c r="L31" i="1"/>
  <c r="R31" i="1" s="1"/>
  <c r="Q31" i="1"/>
  <c r="K20" i="1"/>
  <c r="O20" i="1" s="1"/>
  <c r="L26" i="1"/>
  <c r="R26" i="1" s="1"/>
  <c r="P27" i="1" l="1"/>
  <c r="P31" i="1"/>
  <c r="P26" i="1"/>
  <c r="S18" i="1"/>
  <c r="S28" i="1"/>
  <c r="Q32" i="1"/>
  <c r="Q26" i="1"/>
  <c r="S26" i="1" s="1"/>
  <c r="Q20" i="1"/>
  <c r="S20" i="1" s="1"/>
  <c r="Q27" i="1"/>
  <c r="S27" i="1" s="1"/>
  <c r="S31" i="1"/>
  <c r="P20" i="1"/>
  <c r="S32" i="1"/>
  <c r="P32" i="1"/>
  <c r="P37" i="1" l="1"/>
  <c r="S37" i="1"/>
  <c r="Q39" i="1" l="1"/>
</calcChain>
</file>

<file path=xl/sharedStrings.xml><?xml version="1.0" encoding="utf-8"?>
<sst xmlns="http://schemas.openxmlformats.org/spreadsheetml/2006/main" count="46" uniqueCount="41">
  <si>
    <t>Antoine constants for component A:</t>
  </si>
  <si>
    <t>A</t>
  </si>
  <si>
    <t>B</t>
  </si>
  <si>
    <t>C</t>
  </si>
  <si>
    <t>Antoine constants for component B:</t>
  </si>
  <si>
    <t>Pressure (mmHg):</t>
  </si>
  <si>
    <t>Measurements:</t>
  </si>
  <si>
    <t>Volume A (mL)</t>
  </si>
  <si>
    <t>Volume B (mL)</t>
  </si>
  <si>
    <t>yA</t>
  </si>
  <si>
    <t>temperature (deg. C)</t>
  </si>
  <si>
    <t>liquid mole fraction A (xA)</t>
  </si>
  <si>
    <t>liquid mole fraction B (xB)</t>
  </si>
  <si>
    <t>Psat A (mmHg)</t>
  </si>
  <si>
    <t>Psat B (mmHg)</t>
  </si>
  <si>
    <t>activity coefficient A</t>
  </si>
  <si>
    <t>activity coefficient B</t>
  </si>
  <si>
    <t>molar density B (mol/mL)</t>
  </si>
  <si>
    <t>molar density A (mol/mL)</t>
  </si>
  <si>
    <t>density A (g/mL)</t>
  </si>
  <si>
    <t>density B (g/mL)</t>
  </si>
  <si>
    <t>MW B (g/mol)</t>
  </si>
  <si>
    <t>MW A (g/mol)</t>
  </si>
  <si>
    <t>A12</t>
  </si>
  <si>
    <t>A21</t>
  </si>
  <si>
    <t>Calculated Margules parameters:</t>
  </si>
  <si>
    <t>right-hand side A</t>
  </si>
  <si>
    <t>right-hand side B</t>
  </si>
  <si>
    <t>ln(γB)</t>
  </si>
  <si>
    <t>ln(γA)</t>
  </si>
  <si>
    <t>absolute value of ΔA</t>
  </si>
  <si>
    <t>absolute value of ΔB</t>
  </si>
  <si>
    <t>95% confidence intervals</t>
  </si>
  <si>
    <t>x-y Line</t>
  </si>
  <si>
    <t>x values</t>
  </si>
  <si>
    <t>y values</t>
  </si>
  <si>
    <t>Calculated parameters:</t>
  </si>
  <si>
    <t>Relevant equations:</t>
  </si>
  <si>
    <t>total ΔA</t>
  </si>
  <si>
    <t>total ΔB</t>
  </si>
  <si>
    <t>total ΔA + ΔB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</si>
</sst>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34" borderId="29" xfId="0" applyFill="1" applyBorder="1"/>
    <xf numFmtId="0" fontId="0" fillId="34" borderId="30" xfId="0" applyFill="1" applyBorder="1"/>
    <xf numFmtId="0" fontId="0" fillId="34" borderId="31" xfId="0" applyFill="1" applyBorder="1"/>
    <xf numFmtId="0" fontId="0" fillId="33" borderId="30" xfId="0" applyFill="1" applyBorder="1" applyAlignment="1">
      <alignment horizontal="center"/>
    </xf>
    <xf numFmtId="0" fontId="0" fillId="34" borderId="32" xfId="0" applyFill="1" applyBorder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4" borderId="33" xfId="0" applyFill="1" applyBorder="1"/>
    <xf numFmtId="165" fontId="0" fillId="0" borderId="0" xfId="0" applyNumberForma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2" fontId="0" fillId="0" borderId="0" xfId="0" applyNumberFormat="1" applyAlignment="1">
      <alignment horizontal="center"/>
    </xf>
    <xf numFmtId="0" fontId="16" fillId="0" borderId="34" xfId="0" applyFont="1" applyBorder="1" applyAlignment="1">
      <alignment horizont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33" borderId="24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19" xfId="0" applyFill="1" applyBorder="1" applyAlignment="1">
      <alignment horizontal="right"/>
    </xf>
    <xf numFmtId="164" fontId="0" fillId="33" borderId="2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equilibrium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'Measurement Data'!$G$17:$G$36</c:f>
              <c:numCache>
                <c:formatCode>0.000</c:formatCode>
                <c:ptCount val="20"/>
                <c:pt idx="0">
                  <c:v>6.9370872941005732E-2</c:v>
                </c:pt>
                <c:pt idx="1">
                  <c:v>0.14362980769230768</c:v>
                </c:pt>
                <c:pt idx="2">
                  <c:v>0.22331231020789535</c:v>
                </c:pt>
                <c:pt idx="3">
                  <c:v>0.30903507354129628</c:v>
                </c:pt>
                <c:pt idx="4">
                  <c:v>0.40151196976060483</c:v>
                </c:pt>
                <c:pt idx="5">
                  <c:v>0.50157397691500527</c:v>
                </c:pt>
                <c:pt idx="6">
                  <c:v>0.61019421902069848</c:v>
                </c:pt>
                <c:pt idx="7">
                  <c:v>0.72851971804153171</c:v>
                </c:pt>
                <c:pt idx="8">
                  <c:v>0.85791205504038293</c:v>
                </c:pt>
                <c:pt idx="9">
                  <c:v>0.1058576015945078</c:v>
                </c:pt>
                <c:pt idx="10">
                  <c:v>0.79173771130705906</c:v>
                </c:pt>
                <c:pt idx="11">
                  <c:v>0.18275664308927547</c:v>
                </c:pt>
                <c:pt idx="12">
                  <c:v>0.6680642907058002</c:v>
                </c:pt>
                <c:pt idx="13">
                  <c:v>0.2653765317048023</c:v>
                </c:pt>
                <c:pt idx="14">
                  <c:v>0.55474713208052495</c:v>
                </c:pt>
                <c:pt idx="15">
                  <c:v>0.35438032867910541</c:v>
                </c:pt>
                <c:pt idx="16">
                  <c:v>0.4505376804764149</c:v>
                </c:pt>
                <c:pt idx="17">
                  <c:v>0.40151196976060483</c:v>
                </c:pt>
                <c:pt idx="18">
                  <c:v>3.4105097927294777E-2</c:v>
                </c:pt>
                <c:pt idx="19">
                  <c:v>0.92725509214354995</c:v>
                </c:pt>
              </c:numCache>
            </c:numRef>
          </c:xVal>
          <c:yVal>
            <c:numRef>
              <c:f>'Measurement Data'!$D$17:$D$36</c:f>
              <c:numCache>
                <c:formatCode>0.000</c:formatCode>
                <c:ptCount val="20"/>
                <c:pt idx="0">
                  <c:v>0.184</c:v>
                </c:pt>
                <c:pt idx="1">
                  <c:v>0.28999999999999998</c:v>
                </c:pt>
                <c:pt idx="2">
                  <c:v>0.40600000000000003</c:v>
                </c:pt>
                <c:pt idx="3">
                  <c:v>0.47</c:v>
                </c:pt>
                <c:pt idx="4">
                  <c:v>0.54300000000000004</c:v>
                </c:pt>
                <c:pt idx="5">
                  <c:v>0.57299999999999995</c:v>
                </c:pt>
                <c:pt idx="6">
                  <c:v>0.65700000000000003</c:v>
                </c:pt>
                <c:pt idx="7">
                  <c:v>0.754</c:v>
                </c:pt>
                <c:pt idx="8">
                  <c:v>0.88200000000000001</c:v>
                </c:pt>
                <c:pt idx="9">
                  <c:v>0.20399999999999999</c:v>
                </c:pt>
                <c:pt idx="10">
                  <c:v>0.78200000000000003</c:v>
                </c:pt>
                <c:pt idx="11">
                  <c:v>0.317</c:v>
                </c:pt>
                <c:pt idx="12">
                  <c:v>0.72399999999999998</c:v>
                </c:pt>
                <c:pt idx="13">
                  <c:v>0.41599999999999998</c:v>
                </c:pt>
                <c:pt idx="14">
                  <c:v>0.61499999999999999</c:v>
                </c:pt>
                <c:pt idx="15">
                  <c:v>0.47399999999999998</c:v>
                </c:pt>
                <c:pt idx="16">
                  <c:v>0.54800000000000004</c:v>
                </c:pt>
                <c:pt idx="17">
                  <c:v>0.55400000000000005</c:v>
                </c:pt>
                <c:pt idx="18">
                  <c:v>9.8000000000000004E-2</c:v>
                </c:pt>
                <c:pt idx="19">
                  <c:v>0.93500000000000005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2-494B-8B34-07AD4100638C}"/>
            </c:ext>
          </c:extLst>
        </c:ser>
        <c:ser>
          <c:idx val="1"/>
          <c:order val="1"/>
          <c:tx>
            <c:v>x-y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'Measurement Data'!$B$40:$B$41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'Measurement Data'!$C$40:$C$41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2-494B-8B34-07AD4100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47391"/>
        <c:axId val="302948223"/>
      </c:scatterChart>
      <c:valAx>
        <c:axId val="3029473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8223"/>
        <c:crosses val="autoZero"/>
        <c:crossBetween val="midCat"/>
      </c:valAx>
      <c:valAx>
        <c:axId val="30294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333DA-CFDA-4F2E-90BA-A3A3B2509D7B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84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0E4B3-947E-3B1E-316B-D31DC515FC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92528</xdr:colOff>
      <xdr:row>13</xdr:row>
      <xdr:rowOff>54429</xdr:rowOff>
    </xdr:from>
    <xdr:to>
      <xdr:col>13</xdr:col>
      <xdr:colOff>1632596</xdr:colOff>
      <xdr:row>14</xdr:row>
      <xdr:rowOff>158431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F02912-55D2-EF74-F598-576152EE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5185" y="2149929"/>
          <a:ext cx="1540068" cy="289059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13</xdr:row>
      <xdr:rowOff>59871</xdr:rowOff>
    </xdr:from>
    <xdr:to>
      <xdr:col>14</xdr:col>
      <xdr:colOff>674924</xdr:colOff>
      <xdr:row>14</xdr:row>
      <xdr:rowOff>146964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0CCC5-616C-5BAD-B0C4-77406FC7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586" y="2155371"/>
          <a:ext cx="370124" cy="272150"/>
        </a:xfrm>
        <a:prstGeom prst="rect">
          <a:avLst/>
        </a:prstGeom>
      </xdr:spPr>
    </xdr:pic>
    <xdr:clientData/>
  </xdr:twoCellAnchor>
  <xdr:twoCellAnchor editAs="oneCell">
    <xdr:from>
      <xdr:col>15</xdr:col>
      <xdr:colOff>27214</xdr:colOff>
      <xdr:row>13</xdr:row>
      <xdr:rowOff>54429</xdr:rowOff>
    </xdr:from>
    <xdr:to>
      <xdr:col>15</xdr:col>
      <xdr:colOff>1792740</xdr:colOff>
      <xdr:row>14</xdr:row>
      <xdr:rowOff>130638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EFD450-B621-E7AB-7FC9-54CEECEC8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2314" y="2149929"/>
          <a:ext cx="1765526" cy="261266"/>
        </a:xfrm>
        <a:prstGeom prst="rect">
          <a:avLst/>
        </a:prstGeom>
      </xdr:spPr>
    </xdr:pic>
    <xdr:clientData/>
  </xdr:twoCellAnchor>
  <xdr:twoCellAnchor editAs="oneCell">
    <xdr:from>
      <xdr:col>16</xdr:col>
      <xdr:colOff>65311</xdr:colOff>
      <xdr:row>13</xdr:row>
      <xdr:rowOff>43543</xdr:rowOff>
    </xdr:from>
    <xdr:to>
      <xdr:col>16</xdr:col>
      <xdr:colOff>1780454</xdr:colOff>
      <xdr:row>14</xdr:row>
      <xdr:rowOff>146966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B1C395-7879-E314-2F30-C5FBA98FA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1997" y="2139043"/>
          <a:ext cx="1715143" cy="288480"/>
        </a:xfrm>
        <a:prstGeom prst="rect">
          <a:avLst/>
        </a:prstGeom>
      </xdr:spPr>
    </xdr:pic>
    <xdr:clientData/>
  </xdr:twoCellAnchor>
  <xdr:twoCellAnchor editAs="oneCell">
    <xdr:from>
      <xdr:col>17</xdr:col>
      <xdr:colOff>255815</xdr:colOff>
      <xdr:row>13</xdr:row>
      <xdr:rowOff>81643</xdr:rowOff>
    </xdr:from>
    <xdr:to>
      <xdr:col>17</xdr:col>
      <xdr:colOff>598724</xdr:colOff>
      <xdr:row>14</xdr:row>
      <xdr:rowOff>125192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E5BFF5-ED0A-5B6A-037E-6718DBD3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62572" y="2177143"/>
          <a:ext cx="342909" cy="228606"/>
        </a:xfrm>
        <a:prstGeom prst="rect">
          <a:avLst/>
        </a:prstGeom>
      </xdr:spPr>
    </xdr:pic>
    <xdr:clientData/>
  </xdr:twoCellAnchor>
  <xdr:twoCellAnchor editAs="oneCell">
    <xdr:from>
      <xdr:col>18</xdr:col>
      <xdr:colOff>19014</xdr:colOff>
      <xdr:row>13</xdr:row>
      <xdr:rowOff>69778</xdr:rowOff>
    </xdr:from>
    <xdr:to>
      <xdr:col>18</xdr:col>
      <xdr:colOff>1861458</xdr:colOff>
      <xdr:row>14</xdr:row>
      <xdr:rowOff>141522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D04B37E-0B77-D1A8-46B5-A9454C4F2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7514" y="2165278"/>
          <a:ext cx="1842444" cy="256801"/>
        </a:xfrm>
        <a:prstGeom prst="rect">
          <a:avLst/>
        </a:prstGeom>
      </xdr:spPr>
    </xdr:pic>
    <xdr:clientData/>
  </xdr:twoCellAnchor>
  <xdr:twoCellAnchor editAs="oneCell">
    <xdr:from>
      <xdr:col>16</xdr:col>
      <xdr:colOff>46980</xdr:colOff>
      <xdr:row>5</xdr:row>
      <xdr:rowOff>13220</xdr:rowOff>
    </xdr:from>
    <xdr:to>
      <xdr:col>16</xdr:col>
      <xdr:colOff>1862023</xdr:colOff>
      <xdr:row>7</xdr:row>
      <xdr:rowOff>179614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1020E5-4708-81A5-2850-89E01AAD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93666" y="965720"/>
          <a:ext cx="1815043" cy="547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0"/>
  <sheetViews>
    <sheetView tabSelected="1" workbookViewId="0">
      <selection activeCell="P11" sqref="P11"/>
    </sheetView>
  </sheetViews>
  <sheetFormatPr defaultRowHeight="14.6" x14ac:dyDescent="0.4"/>
  <cols>
    <col min="2" max="2" width="31.15234375" customWidth="1"/>
    <col min="3" max="3" width="13.921875" customWidth="1"/>
    <col min="4" max="4" width="15.4609375" customWidth="1"/>
    <col min="5" max="5" width="18.23046875" bestFit="1" customWidth="1"/>
    <col min="7" max="7" width="22.4609375" bestFit="1" customWidth="1"/>
    <col min="8" max="8" width="22.3046875" bestFit="1" customWidth="1"/>
    <col min="9" max="9" width="14.4609375" customWidth="1"/>
    <col min="10" max="10" width="13.53515625" customWidth="1"/>
    <col min="11" max="11" width="18.3828125" customWidth="1"/>
    <col min="12" max="12" width="18.61328125" customWidth="1"/>
    <col min="13" max="13" width="8.61328125" customWidth="1"/>
    <col min="14" max="14" width="23.84375" customWidth="1"/>
    <col min="15" max="15" width="13.921875" customWidth="1"/>
    <col min="16" max="16" width="25.4609375" customWidth="1"/>
    <col min="17" max="17" width="26.921875" customWidth="1"/>
    <col min="18" max="18" width="13.15234375" customWidth="1"/>
    <col min="19" max="19" width="26.765625" customWidth="1"/>
  </cols>
  <sheetData>
    <row r="1" spans="2:19" ht="15" thickBot="1" x14ac:dyDescent="0.45"/>
    <row r="2" spans="2:19" ht="15" thickBot="1" x14ac:dyDescent="0.45">
      <c r="B2" s="7" t="s">
        <v>22</v>
      </c>
      <c r="C2" s="8" t="s">
        <v>21</v>
      </c>
      <c r="D2" s="8" t="s">
        <v>19</v>
      </c>
      <c r="E2" s="9" t="s">
        <v>20</v>
      </c>
      <c r="G2" s="7" t="s">
        <v>18</v>
      </c>
      <c r="H2" s="9" t="s">
        <v>17</v>
      </c>
      <c r="N2" s="58" t="s">
        <v>25</v>
      </c>
      <c r="O2" s="59"/>
    </row>
    <row r="3" spans="2:19" ht="15" thickBot="1" x14ac:dyDescent="0.45">
      <c r="B3" s="2">
        <v>142.5</v>
      </c>
      <c r="C3" s="3">
        <v>47.8</v>
      </c>
      <c r="D3" s="34">
        <v>1.22</v>
      </c>
      <c r="E3" s="4">
        <v>0.61</v>
      </c>
      <c r="G3" s="21">
        <f>D3/B3</f>
        <v>8.5614035087719295E-3</v>
      </c>
      <c r="H3" s="22">
        <f>E3/C3</f>
        <v>1.2761506276150627E-2</v>
      </c>
      <c r="N3" s="32" t="s">
        <v>23</v>
      </c>
      <c r="O3" s="10" t="s">
        <v>24</v>
      </c>
    </row>
    <row r="4" spans="2:19" ht="15" thickBot="1" x14ac:dyDescent="0.45">
      <c r="N4" s="38">
        <v>0.72005474181207951</v>
      </c>
      <c r="O4" s="37">
        <v>0.35091117672838668</v>
      </c>
    </row>
    <row r="5" spans="2:19" ht="15" thickBot="1" x14ac:dyDescent="0.45">
      <c r="B5" s="56" t="s">
        <v>0</v>
      </c>
      <c r="C5" s="8" t="s">
        <v>1</v>
      </c>
      <c r="D5" s="8" t="s">
        <v>2</v>
      </c>
      <c r="E5" s="9" t="s">
        <v>3</v>
      </c>
      <c r="Q5" s="42" t="s">
        <v>37</v>
      </c>
    </row>
    <row r="6" spans="2:19" ht="15" thickBot="1" x14ac:dyDescent="0.45">
      <c r="B6" s="57"/>
      <c r="C6" s="18">
        <v>8.0719999999999992</v>
      </c>
      <c r="D6" s="19">
        <v>1575</v>
      </c>
      <c r="E6" s="20">
        <v>238.9</v>
      </c>
      <c r="N6" s="58" t="s">
        <v>32</v>
      </c>
      <c r="O6" s="59"/>
      <c r="Q6" s="40"/>
    </row>
    <row r="7" spans="2:19" ht="15" thickBot="1" x14ac:dyDescent="0.45">
      <c r="N7" s="32" t="s">
        <v>23</v>
      </c>
      <c r="O7" s="10" t="s">
        <v>24</v>
      </c>
      <c r="Q7" s="43"/>
    </row>
    <row r="8" spans="2:19" ht="15" thickBot="1" x14ac:dyDescent="0.45">
      <c r="B8" s="56" t="s">
        <v>4</v>
      </c>
      <c r="C8" s="8" t="s">
        <v>1</v>
      </c>
      <c r="D8" s="8" t="s">
        <v>2</v>
      </c>
      <c r="E8" s="9" t="s">
        <v>3</v>
      </c>
      <c r="N8" s="2">
        <v>0.06</v>
      </c>
      <c r="O8" s="4">
        <v>0.05</v>
      </c>
      <c r="Q8" s="41"/>
    </row>
    <row r="9" spans="2:19" ht="15" thickBot="1" x14ac:dyDescent="0.45">
      <c r="B9" s="57"/>
      <c r="C9" s="18">
        <v>7.0149999999999997</v>
      </c>
      <c r="D9" s="19">
        <v>1212</v>
      </c>
      <c r="E9" s="20">
        <v>216</v>
      </c>
    </row>
    <row r="10" spans="2:19" x14ac:dyDescent="0.4">
      <c r="B10" s="44"/>
      <c r="C10" s="45"/>
      <c r="D10" s="46"/>
      <c r="E10" s="47"/>
    </row>
    <row r="11" spans="2:19" x14ac:dyDescent="0.4">
      <c r="B11" s="44"/>
      <c r="C11" s="45"/>
      <c r="D11" s="46"/>
      <c r="E11" s="47"/>
    </row>
    <row r="12" spans="2:19" ht="15" thickBot="1" x14ac:dyDescent="0.45"/>
    <row r="13" spans="2:19" ht="15" thickBot="1" x14ac:dyDescent="0.45">
      <c r="B13" s="5" t="s">
        <v>5</v>
      </c>
      <c r="C13" s="6">
        <v>760</v>
      </c>
    </row>
    <row r="14" spans="2:19" x14ac:dyDescent="0.4">
      <c r="N14" s="39"/>
      <c r="O14" s="40"/>
      <c r="P14" s="40"/>
      <c r="Q14" s="40"/>
      <c r="R14" s="40"/>
      <c r="S14" s="40"/>
    </row>
    <row r="15" spans="2:19" ht="15" thickBot="1" x14ac:dyDescent="0.45">
      <c r="B15" s="55" t="s">
        <v>6</v>
      </c>
      <c r="C15" s="55"/>
      <c r="D15" s="55"/>
      <c r="E15" s="55"/>
      <c r="G15" s="55" t="s">
        <v>36</v>
      </c>
      <c r="H15" s="55"/>
      <c r="I15" s="55"/>
      <c r="J15" s="55"/>
      <c r="K15" s="55"/>
      <c r="L15" s="55"/>
      <c r="N15" s="48"/>
      <c r="O15" s="43"/>
      <c r="P15" s="43"/>
      <c r="Q15" s="43"/>
      <c r="R15" s="43"/>
      <c r="S15" s="43"/>
    </row>
    <row r="16" spans="2:19" ht="15" thickBot="1" x14ac:dyDescent="0.45">
      <c r="B16" s="11" t="s">
        <v>7</v>
      </c>
      <c r="C16" s="12" t="s">
        <v>8</v>
      </c>
      <c r="D16" s="12" t="s">
        <v>9</v>
      </c>
      <c r="E16" s="13" t="s">
        <v>10</v>
      </c>
      <c r="G16" s="11" t="s">
        <v>11</v>
      </c>
      <c r="H16" s="12" t="s">
        <v>12</v>
      </c>
      <c r="I16" s="12" t="s">
        <v>13</v>
      </c>
      <c r="J16" s="12" t="s">
        <v>14</v>
      </c>
      <c r="K16" s="12" t="s">
        <v>15</v>
      </c>
      <c r="L16" s="13" t="s">
        <v>16</v>
      </c>
      <c r="N16" s="11" t="s">
        <v>26</v>
      </c>
      <c r="O16" s="12" t="s">
        <v>29</v>
      </c>
      <c r="P16" s="12" t="s">
        <v>30</v>
      </c>
      <c r="Q16" s="12" t="s">
        <v>27</v>
      </c>
      <c r="R16" s="12" t="s">
        <v>28</v>
      </c>
      <c r="S16" s="13" t="s">
        <v>31</v>
      </c>
    </row>
    <row r="17" spans="2:19" x14ac:dyDescent="0.4">
      <c r="B17" s="16">
        <v>1</v>
      </c>
      <c r="C17" s="17">
        <v>9</v>
      </c>
      <c r="D17" s="30">
        <v>0.184</v>
      </c>
      <c r="E17" s="35">
        <v>73.599999999999994</v>
      </c>
      <c r="G17" s="29">
        <f t="shared" ref="G17:G36" si="0">B17*$G$3/(B17*$G$3+C17*$H$3)</f>
        <v>6.9370872941005732E-2</v>
      </c>
      <c r="H17" s="30">
        <f t="shared" ref="H17:H36" si="1">1-G17</f>
        <v>0.93062912705899425</v>
      </c>
      <c r="I17" s="17">
        <f t="shared" ref="I17:I36" si="2">10^($C$6-$D$6/(E17+$E$6))</f>
        <v>1076.4652136298339</v>
      </c>
      <c r="J17" s="17">
        <f t="shared" ref="J17:J36" si="3">10^($C$9-$D$9/(E17+$E$9))</f>
        <v>675.9539762157184</v>
      </c>
      <c r="K17" s="30">
        <f t="shared" ref="K17:K36" si="4">$C$13*D17/(I17*G17)</f>
        <v>1.8726398273491733</v>
      </c>
      <c r="L17" s="31">
        <f t="shared" ref="L17:L36" si="5">$C$13*(1-D17)/(J17*(1-G17))</f>
        <v>0.98584805261718833</v>
      </c>
      <c r="N17" s="29">
        <f t="shared" ref="N17:N36" si="6">(H17^2)*($N$4+2*($O$4-$N$4)*G17)</f>
        <v>0.57926187855200417</v>
      </c>
      <c r="O17" s="30">
        <f t="shared" ref="O17:O36" si="7">LN(K17)</f>
        <v>0.62734910777302333</v>
      </c>
      <c r="P17" s="30">
        <f t="shared" ref="P17:P36" si="8">ABS(N17-O17)</f>
        <v>4.8087229221019157E-2</v>
      </c>
      <c r="Q17" s="30">
        <f t="shared" ref="Q17:Q36" si="9">(G17^2)*($O$4+2*($N$4-$O$4)*H17)</f>
        <v>4.9951027679153133E-3</v>
      </c>
      <c r="R17" s="30">
        <f t="shared" ref="R17:R36" si="10">LN(L17)</f>
        <v>-1.4253041105595969E-2</v>
      </c>
      <c r="S17" s="31">
        <f t="shared" ref="S17:S36" si="11">ABS(Q17-R17)</f>
        <v>1.9248143873511283E-2</v>
      </c>
    </row>
    <row r="18" spans="2:19" x14ac:dyDescent="0.4">
      <c r="B18" s="14">
        <v>2</v>
      </c>
      <c r="C18" s="15">
        <v>8</v>
      </c>
      <c r="D18" s="23">
        <v>0.28999999999999998</v>
      </c>
      <c r="E18" s="36">
        <v>71.099999999999994</v>
      </c>
      <c r="G18" s="24">
        <f t="shared" si="0"/>
        <v>0.14362980769230768</v>
      </c>
      <c r="H18" s="23">
        <f t="shared" si="1"/>
        <v>0.85637019230769229</v>
      </c>
      <c r="I18" s="15">
        <f t="shared" si="2"/>
        <v>980.29060112552986</v>
      </c>
      <c r="J18" s="15">
        <f t="shared" si="3"/>
        <v>621.54760762007231</v>
      </c>
      <c r="K18" s="23">
        <f t="shared" si="4"/>
        <v>1.5653525767238723</v>
      </c>
      <c r="L18" s="25">
        <f t="shared" si="5"/>
        <v>1.0137619799487501</v>
      </c>
      <c r="N18" s="24">
        <f t="shared" si="6"/>
        <v>0.45029990539801784</v>
      </c>
      <c r="O18" s="23">
        <f t="shared" si="7"/>
        <v>0.44811108725989335</v>
      </c>
      <c r="P18" s="23">
        <f t="shared" si="8"/>
        <v>2.1888181381244931E-3</v>
      </c>
      <c r="Q18" s="23">
        <f t="shared" si="9"/>
        <v>2.0282084790275857E-2</v>
      </c>
      <c r="R18" s="23">
        <f t="shared" si="10"/>
        <v>1.366814383635304E-2</v>
      </c>
      <c r="S18" s="25">
        <f t="shared" si="11"/>
        <v>6.6139409539228179E-3</v>
      </c>
    </row>
    <row r="19" spans="2:19" x14ac:dyDescent="0.4">
      <c r="B19" s="14">
        <v>3</v>
      </c>
      <c r="C19" s="15">
        <v>7</v>
      </c>
      <c r="D19" s="23">
        <v>0.40600000000000003</v>
      </c>
      <c r="E19" s="36">
        <v>69.3</v>
      </c>
      <c r="G19" s="24">
        <f t="shared" si="0"/>
        <v>0.22331231020789535</v>
      </c>
      <c r="H19" s="23">
        <f t="shared" si="1"/>
        <v>0.77668768979210467</v>
      </c>
      <c r="I19" s="15">
        <f t="shared" si="2"/>
        <v>915.54991080824982</v>
      </c>
      <c r="J19" s="15">
        <f t="shared" si="3"/>
        <v>584.5749056590771</v>
      </c>
      <c r="K19" s="23">
        <f t="shared" si="4"/>
        <v>1.5091935371916485</v>
      </c>
      <c r="L19" s="25">
        <f t="shared" si="5"/>
        <v>0.99429086005491696</v>
      </c>
      <c r="N19" s="24">
        <f t="shared" si="6"/>
        <v>0.33491257704070981</v>
      </c>
      <c r="O19" s="23">
        <f t="shared" si="7"/>
        <v>0.41157542682456399</v>
      </c>
      <c r="P19" s="23">
        <f t="shared" si="8"/>
        <v>7.6662849783854181E-2</v>
      </c>
      <c r="Q19" s="23">
        <f t="shared" si="9"/>
        <v>4.6094832130974511E-2</v>
      </c>
      <c r="R19" s="23">
        <f t="shared" si="10"/>
        <v>-5.7254993797881707E-3</v>
      </c>
      <c r="S19" s="25">
        <f t="shared" si="11"/>
        <v>5.1820331510762679E-2</v>
      </c>
    </row>
    <row r="20" spans="2:19" x14ac:dyDescent="0.4">
      <c r="B20" s="14">
        <v>4</v>
      </c>
      <c r="C20" s="15">
        <v>6</v>
      </c>
      <c r="D20" s="23">
        <v>0.47</v>
      </c>
      <c r="E20" s="36">
        <v>68</v>
      </c>
      <c r="G20" s="24">
        <f t="shared" si="0"/>
        <v>0.30903507354129628</v>
      </c>
      <c r="H20" s="23">
        <f t="shared" si="1"/>
        <v>0.69096492645870367</v>
      </c>
      <c r="I20" s="15">
        <f t="shared" si="2"/>
        <v>871.03416646159894</v>
      </c>
      <c r="J20" s="15">
        <f t="shared" si="3"/>
        <v>558.97755046653481</v>
      </c>
      <c r="K20" s="23">
        <f t="shared" si="4"/>
        <v>1.3269925592425584</v>
      </c>
      <c r="L20" s="25">
        <f t="shared" si="5"/>
        <v>1.0428914155896669</v>
      </c>
      <c r="N20" s="24">
        <f t="shared" si="6"/>
        <v>0.23484816576243525</v>
      </c>
      <c r="O20" s="23">
        <f t="shared" si="7"/>
        <v>0.28291514813205798</v>
      </c>
      <c r="P20" s="23">
        <f t="shared" si="8"/>
        <v>4.8066982369622729E-2</v>
      </c>
      <c r="Q20" s="23">
        <f t="shared" si="9"/>
        <v>8.2231786062933215E-2</v>
      </c>
      <c r="R20" s="23">
        <f t="shared" si="10"/>
        <v>4.1997062823078211E-2</v>
      </c>
      <c r="S20" s="25">
        <f t="shared" si="11"/>
        <v>4.0234723239855004E-2</v>
      </c>
    </row>
    <row r="21" spans="2:19" x14ac:dyDescent="0.4">
      <c r="B21" s="14">
        <v>5</v>
      </c>
      <c r="C21" s="15">
        <v>5</v>
      </c>
      <c r="D21" s="23">
        <v>0.54300000000000004</v>
      </c>
      <c r="E21" s="36">
        <v>66.900000000000006</v>
      </c>
      <c r="G21" s="24">
        <f t="shared" si="0"/>
        <v>0.40151196976060483</v>
      </c>
      <c r="H21" s="23">
        <f t="shared" si="1"/>
        <v>0.59848803023939512</v>
      </c>
      <c r="I21" s="15">
        <f t="shared" si="2"/>
        <v>834.78547821365385</v>
      </c>
      <c r="J21" s="15">
        <f t="shared" si="3"/>
        <v>538.02274542383805</v>
      </c>
      <c r="K21" s="23">
        <f t="shared" si="4"/>
        <v>1.2312324112751709</v>
      </c>
      <c r="L21" s="25">
        <f t="shared" si="5"/>
        <v>1.0786329604141569</v>
      </c>
      <c r="N21" s="24">
        <f t="shared" si="6"/>
        <v>0.15173686499306205</v>
      </c>
      <c r="O21" s="23">
        <f t="shared" si="7"/>
        <v>0.20801562814338187</v>
      </c>
      <c r="P21" s="23">
        <f t="shared" si="8"/>
        <v>5.6278763150319822E-2</v>
      </c>
      <c r="Q21" s="23">
        <f t="shared" si="9"/>
        <v>0.12780347424076391</v>
      </c>
      <c r="R21" s="23">
        <f t="shared" si="10"/>
        <v>7.5694461968974489E-2</v>
      </c>
      <c r="S21" s="25">
        <f t="shared" si="11"/>
        <v>5.2109012271789421E-2</v>
      </c>
    </row>
    <row r="22" spans="2:19" x14ac:dyDescent="0.4">
      <c r="B22" s="14">
        <v>6</v>
      </c>
      <c r="C22" s="15">
        <v>4</v>
      </c>
      <c r="D22" s="23">
        <v>0.57299999999999995</v>
      </c>
      <c r="E22" s="36">
        <v>66.099999999999994</v>
      </c>
      <c r="G22" s="24">
        <f t="shared" si="0"/>
        <v>0.50157397691500527</v>
      </c>
      <c r="H22" s="23">
        <f t="shared" si="1"/>
        <v>0.49842602308499473</v>
      </c>
      <c r="I22" s="15">
        <f t="shared" si="2"/>
        <v>809.21807313317993</v>
      </c>
      <c r="J22" s="15">
        <f t="shared" si="3"/>
        <v>523.18006504510265</v>
      </c>
      <c r="K22" s="23">
        <f t="shared" si="4"/>
        <v>1.0729207499815623</v>
      </c>
      <c r="L22" s="25">
        <f t="shared" si="5"/>
        <v>1.2444847261981793</v>
      </c>
      <c r="N22" s="24">
        <f t="shared" si="6"/>
        <v>8.6887651870479171E-2</v>
      </c>
      <c r="O22" s="23">
        <f t="shared" si="7"/>
        <v>7.0384602562615514E-2</v>
      </c>
      <c r="P22" s="23">
        <f t="shared" si="8"/>
        <v>1.6503049307863657E-2</v>
      </c>
      <c r="Q22" s="23">
        <f t="shared" si="9"/>
        <v>0.18085647522145146</v>
      </c>
      <c r="R22" s="23">
        <f t="shared" si="10"/>
        <v>0.21872156970735016</v>
      </c>
      <c r="S22" s="25">
        <f t="shared" si="11"/>
        <v>3.7865094485898698E-2</v>
      </c>
    </row>
    <row r="23" spans="2:19" x14ac:dyDescent="0.4">
      <c r="B23" s="14">
        <v>7</v>
      </c>
      <c r="C23" s="15">
        <v>3</v>
      </c>
      <c r="D23" s="23">
        <v>0.65700000000000003</v>
      </c>
      <c r="E23" s="36">
        <v>65.400000000000006</v>
      </c>
      <c r="G23" s="24">
        <f t="shared" si="0"/>
        <v>0.61019421902069848</v>
      </c>
      <c r="H23" s="23">
        <f t="shared" si="1"/>
        <v>0.38980578097930152</v>
      </c>
      <c r="I23" s="15">
        <f t="shared" si="2"/>
        <v>787.38413129947173</v>
      </c>
      <c r="J23" s="15">
        <f t="shared" si="3"/>
        <v>510.46239369278771</v>
      </c>
      <c r="K23" s="23">
        <f t="shared" si="4"/>
        <v>1.0392600072661511</v>
      </c>
      <c r="L23" s="25">
        <f t="shared" si="5"/>
        <v>1.3100735669302987</v>
      </c>
      <c r="N23" s="24">
        <f t="shared" si="6"/>
        <v>4.0958673350653195E-2</v>
      </c>
      <c r="O23" s="23">
        <f t="shared" si="7"/>
        <v>3.8508928419765255E-2</v>
      </c>
      <c r="P23" s="23">
        <f t="shared" si="8"/>
        <v>2.4497449308879399E-3</v>
      </c>
      <c r="Q23" s="23">
        <f t="shared" si="9"/>
        <v>0.23781154592383869</v>
      </c>
      <c r="R23" s="23">
        <f t="shared" si="10"/>
        <v>0.27008329359832095</v>
      </c>
      <c r="S23" s="25">
        <f t="shared" si="11"/>
        <v>3.2271747674482265E-2</v>
      </c>
    </row>
    <row r="24" spans="2:19" x14ac:dyDescent="0.4">
      <c r="B24" s="14">
        <v>8</v>
      </c>
      <c r="C24" s="15">
        <v>2</v>
      </c>
      <c r="D24" s="23">
        <v>0.754</v>
      </c>
      <c r="E24" s="36">
        <v>64.900000000000006</v>
      </c>
      <c r="G24" s="24">
        <f t="shared" si="0"/>
        <v>0.72851971804153171</v>
      </c>
      <c r="H24" s="23">
        <f t="shared" si="1"/>
        <v>0.27148028195846829</v>
      </c>
      <c r="I24" s="15">
        <f t="shared" si="2"/>
        <v>772.09048924180991</v>
      </c>
      <c r="J24" s="15">
        <f t="shared" si="3"/>
        <v>501.53039552658061</v>
      </c>
      <c r="K24" s="23">
        <f t="shared" si="4"/>
        <v>1.0187683036531789</v>
      </c>
      <c r="L24" s="25">
        <f t="shared" si="5"/>
        <v>1.3731347215295575</v>
      </c>
      <c r="N24" s="24">
        <f t="shared" si="6"/>
        <v>1.3428274551497964E-2</v>
      </c>
      <c r="O24" s="23">
        <f t="shared" si="7"/>
        <v>1.8594352187661391E-2</v>
      </c>
      <c r="P24" s="23">
        <f t="shared" si="8"/>
        <v>5.1660776361634273E-3</v>
      </c>
      <c r="Q24" s="23">
        <f t="shared" si="9"/>
        <v>0.29261956759213487</v>
      </c>
      <c r="R24" s="23">
        <f t="shared" si="10"/>
        <v>0.31709624398934144</v>
      </c>
      <c r="S24" s="25">
        <f t="shared" si="11"/>
        <v>2.4476676397206576E-2</v>
      </c>
    </row>
    <row r="25" spans="2:19" x14ac:dyDescent="0.4">
      <c r="B25" s="14">
        <v>9</v>
      </c>
      <c r="C25" s="15">
        <v>1</v>
      </c>
      <c r="D25" s="23">
        <v>0.88200000000000001</v>
      </c>
      <c r="E25" s="36">
        <v>64.599999999999994</v>
      </c>
      <c r="G25" s="24">
        <f t="shared" si="0"/>
        <v>0.85791205504038293</v>
      </c>
      <c r="H25" s="23">
        <f t="shared" si="1"/>
        <v>0.14208794495961707</v>
      </c>
      <c r="I25" s="15">
        <f t="shared" si="2"/>
        <v>763.03359104434651</v>
      </c>
      <c r="J25" s="15">
        <f t="shared" si="3"/>
        <v>496.23140732681617</v>
      </c>
      <c r="K25" s="23">
        <f t="shared" si="4"/>
        <v>1.0239900806758486</v>
      </c>
      <c r="L25" s="25">
        <f t="shared" si="5"/>
        <v>1.2719033714533137</v>
      </c>
      <c r="N25" s="24">
        <f t="shared" si="6"/>
        <v>1.7497653775226079E-3</v>
      </c>
      <c r="O25" s="23">
        <f t="shared" si="7"/>
        <v>2.3706839730406725E-2</v>
      </c>
      <c r="P25" s="23">
        <f t="shared" si="8"/>
        <v>2.1957074352884118E-2</v>
      </c>
      <c r="Q25" s="23">
        <f t="shared" si="9"/>
        <v>0.33548424659070247</v>
      </c>
      <c r="R25" s="23">
        <f t="shared" si="10"/>
        <v>0.24051449619379006</v>
      </c>
      <c r="S25" s="25">
        <f t="shared" si="11"/>
        <v>9.4969750396912411E-2</v>
      </c>
    </row>
    <row r="26" spans="2:19" x14ac:dyDescent="0.4">
      <c r="B26" s="14">
        <v>1.5</v>
      </c>
      <c r="C26" s="15">
        <v>8.5</v>
      </c>
      <c r="D26" s="23">
        <v>0.20399999999999999</v>
      </c>
      <c r="E26" s="36">
        <v>72.3</v>
      </c>
      <c r="G26" s="24">
        <f t="shared" si="0"/>
        <v>0.1058576015945078</v>
      </c>
      <c r="H26" s="23">
        <f t="shared" si="1"/>
        <v>0.89414239840549214</v>
      </c>
      <c r="I26" s="15">
        <f t="shared" si="2"/>
        <v>1025.5244414563585</v>
      </c>
      <c r="J26" s="15">
        <f t="shared" si="3"/>
        <v>647.21084457018662</v>
      </c>
      <c r="K26" s="23">
        <f t="shared" si="4"/>
        <v>1.4281561496252555</v>
      </c>
      <c r="L26" s="25">
        <f t="shared" si="5"/>
        <v>1.0453799967421029</v>
      </c>
      <c r="N26" s="24">
        <f t="shared" si="6"/>
        <v>0.51319418332288469</v>
      </c>
      <c r="O26" s="23">
        <f t="shared" si="7"/>
        <v>0.35638420641635338</v>
      </c>
      <c r="P26" s="23">
        <f t="shared" si="8"/>
        <v>0.15680997690653131</v>
      </c>
      <c r="Q26" s="23">
        <f t="shared" si="9"/>
        <v>1.1329600250245099E-2</v>
      </c>
      <c r="R26" s="23">
        <f t="shared" si="10"/>
        <v>4.4380452564260278E-2</v>
      </c>
      <c r="S26" s="25">
        <f t="shared" si="11"/>
        <v>3.3050852314015181E-2</v>
      </c>
    </row>
    <row r="27" spans="2:19" x14ac:dyDescent="0.4">
      <c r="B27" s="14">
        <v>8.5</v>
      </c>
      <c r="C27" s="15">
        <v>1.5</v>
      </c>
      <c r="D27" s="23">
        <v>0.78200000000000003</v>
      </c>
      <c r="E27" s="36">
        <v>64.7</v>
      </c>
      <c r="G27" s="24">
        <f t="shared" si="0"/>
        <v>0.79173771130705906</v>
      </c>
      <c r="H27" s="23">
        <f t="shared" si="1"/>
        <v>0.20826228869294094</v>
      </c>
      <c r="I27" s="15">
        <f t="shared" si="2"/>
        <v>766.04267548735561</v>
      </c>
      <c r="J27" s="15">
        <f t="shared" si="3"/>
        <v>497.99274282226679</v>
      </c>
      <c r="K27" s="23">
        <f t="shared" si="4"/>
        <v>0.97990968389026001</v>
      </c>
      <c r="L27" s="25">
        <f t="shared" si="5"/>
        <v>1.597483699020118</v>
      </c>
      <c r="N27" s="24">
        <f t="shared" si="6"/>
        <v>5.8781494332258728E-3</v>
      </c>
      <c r="O27" s="23">
        <f t="shared" si="7"/>
        <v>-2.029487086010132E-2</v>
      </c>
      <c r="P27" s="23">
        <f t="shared" si="8"/>
        <v>2.6173020293327194E-2</v>
      </c>
      <c r="Q27" s="23">
        <f t="shared" si="9"/>
        <v>0.31635077214598212</v>
      </c>
      <c r="R27" s="23">
        <f t="shared" si="10"/>
        <v>0.4684297031612269</v>
      </c>
      <c r="S27" s="25">
        <f t="shared" si="11"/>
        <v>0.15207893101524478</v>
      </c>
    </row>
    <row r="28" spans="2:19" x14ac:dyDescent="0.4">
      <c r="B28" s="14">
        <v>2.5</v>
      </c>
      <c r="C28" s="15">
        <v>7.5</v>
      </c>
      <c r="D28" s="23">
        <v>0.317</v>
      </c>
      <c r="E28" s="36">
        <v>70.2</v>
      </c>
      <c r="G28" s="24">
        <f t="shared" si="0"/>
        <v>0.18275664308927547</v>
      </c>
      <c r="H28" s="23">
        <f t="shared" si="1"/>
        <v>0.81724335691072447</v>
      </c>
      <c r="I28" s="15">
        <f t="shared" si="2"/>
        <v>947.46162883056434</v>
      </c>
      <c r="J28" s="15">
        <f t="shared" si="3"/>
        <v>602.83597491200715</v>
      </c>
      <c r="K28" s="23">
        <f t="shared" si="4"/>
        <v>1.3913553160835421</v>
      </c>
      <c r="L28" s="25">
        <f t="shared" si="5"/>
        <v>1.0536193440299502</v>
      </c>
      <c r="N28" s="24">
        <f t="shared" si="6"/>
        <v>0.39079912092628599</v>
      </c>
      <c r="O28" s="23">
        <f t="shared" si="7"/>
        <v>0.33027831963463489</v>
      </c>
      <c r="P28" s="23">
        <f t="shared" si="8"/>
        <v>6.0520801291651105E-2</v>
      </c>
      <c r="Q28" s="23">
        <f t="shared" si="9"/>
        <v>3.1872656763719781E-2</v>
      </c>
      <c r="R28" s="23">
        <f t="shared" si="10"/>
        <v>5.2231231215702979E-2</v>
      </c>
      <c r="S28" s="25">
        <f t="shared" si="11"/>
        <v>2.0358574451983198E-2</v>
      </c>
    </row>
    <row r="29" spans="2:19" x14ac:dyDescent="0.4">
      <c r="B29" s="14">
        <v>7.5</v>
      </c>
      <c r="C29" s="15">
        <v>2.5</v>
      </c>
      <c r="D29" s="23">
        <v>0.72399999999999998</v>
      </c>
      <c r="E29" s="36">
        <v>65.099999999999994</v>
      </c>
      <c r="G29" s="24">
        <f t="shared" si="0"/>
        <v>0.6680642907058002</v>
      </c>
      <c r="H29" s="23">
        <f t="shared" si="1"/>
        <v>0.3319357092941998</v>
      </c>
      <c r="I29" s="15">
        <f t="shared" si="2"/>
        <v>778.17799774026355</v>
      </c>
      <c r="J29" s="15">
        <f t="shared" si="3"/>
        <v>505.08809137929734</v>
      </c>
      <c r="K29" s="23">
        <f t="shared" si="4"/>
        <v>1.0584124812460178</v>
      </c>
      <c r="L29" s="25">
        <f t="shared" si="5"/>
        <v>1.2511274979267941</v>
      </c>
      <c r="N29" s="24">
        <f t="shared" si="6"/>
        <v>2.499259009697356E-2</v>
      </c>
      <c r="O29" s="23">
        <f t="shared" si="7"/>
        <v>5.6770126309562664E-2</v>
      </c>
      <c r="P29" s="23">
        <f t="shared" si="8"/>
        <v>3.1777536212589108E-2</v>
      </c>
      <c r="Q29" s="23">
        <f t="shared" si="9"/>
        <v>0.26598955795703844</v>
      </c>
      <c r="R29" s="23">
        <f t="shared" si="10"/>
        <v>0.22404514309959797</v>
      </c>
      <c r="S29" s="25">
        <f t="shared" si="11"/>
        <v>4.1944414857440465E-2</v>
      </c>
    </row>
    <row r="30" spans="2:19" x14ac:dyDescent="0.4">
      <c r="B30" s="14">
        <v>3.5</v>
      </c>
      <c r="C30" s="15">
        <v>6.5</v>
      </c>
      <c r="D30" s="23">
        <v>0.41599999999999998</v>
      </c>
      <c r="E30" s="36">
        <v>68.599999999999994</v>
      </c>
      <c r="G30" s="24">
        <f t="shared" si="0"/>
        <v>0.2653765317048023</v>
      </c>
      <c r="H30" s="23">
        <f t="shared" si="1"/>
        <v>0.73462346829519776</v>
      </c>
      <c r="I30" s="15">
        <f t="shared" si="2"/>
        <v>891.35105015229692</v>
      </c>
      <c r="J30" s="15">
        <f t="shared" si="3"/>
        <v>570.67838898137688</v>
      </c>
      <c r="K30" s="23">
        <f t="shared" si="4"/>
        <v>1.3365820629926697</v>
      </c>
      <c r="L30" s="25">
        <f t="shared" si="5"/>
        <v>1.0586934218565136</v>
      </c>
      <c r="N30" s="24">
        <f t="shared" si="6"/>
        <v>0.28285845499959128</v>
      </c>
      <c r="O30" s="23">
        <f t="shared" si="7"/>
        <v>0.29011565612798579</v>
      </c>
      <c r="P30" s="23">
        <f t="shared" si="8"/>
        <v>7.2572011283945081E-3</v>
      </c>
      <c r="Q30" s="23">
        <f t="shared" si="9"/>
        <v>6.290857278491252E-2</v>
      </c>
      <c r="R30" s="23">
        <f t="shared" si="10"/>
        <v>5.7035526931924659E-2</v>
      </c>
      <c r="S30" s="25">
        <f t="shared" si="11"/>
        <v>5.8730458529878612E-3</v>
      </c>
    </row>
    <row r="31" spans="2:19" x14ac:dyDescent="0.4">
      <c r="B31" s="14">
        <v>6.5</v>
      </c>
      <c r="C31" s="15">
        <v>3.5</v>
      </c>
      <c r="D31" s="23">
        <v>0.61499999999999999</v>
      </c>
      <c r="E31" s="36">
        <v>65.7</v>
      </c>
      <c r="G31" s="24">
        <f t="shared" si="0"/>
        <v>0.55474713208052495</v>
      </c>
      <c r="H31" s="23">
        <f t="shared" si="1"/>
        <v>0.44525286791947505</v>
      </c>
      <c r="I31" s="15">
        <f t="shared" si="2"/>
        <v>796.68072018343514</v>
      </c>
      <c r="J31" s="15">
        <f t="shared" si="3"/>
        <v>515.88225047818082</v>
      </c>
      <c r="K31" s="23">
        <f t="shared" si="4"/>
        <v>1.0575705170865699</v>
      </c>
      <c r="L31" s="25">
        <f t="shared" si="5"/>
        <v>1.2738462431253215</v>
      </c>
      <c r="N31" s="24">
        <f t="shared" si="6"/>
        <v>6.1555089749310773E-2</v>
      </c>
      <c r="O31" s="23">
        <f t="shared" si="7"/>
        <v>5.5974312539274873E-2</v>
      </c>
      <c r="P31" s="23">
        <f t="shared" si="8"/>
        <v>5.5807772100359004E-3</v>
      </c>
      <c r="Q31" s="23">
        <f t="shared" si="9"/>
        <v>0.20915404865818282</v>
      </c>
      <c r="R31" s="23">
        <f t="shared" si="10"/>
        <v>0.24204086158187751</v>
      </c>
      <c r="S31" s="25">
        <f t="shared" si="11"/>
        <v>3.2886812923694692E-2</v>
      </c>
    </row>
    <row r="32" spans="2:19" x14ac:dyDescent="0.4">
      <c r="B32" s="14">
        <v>4.5</v>
      </c>
      <c r="C32" s="15">
        <v>5.5</v>
      </c>
      <c r="D32" s="23">
        <v>0.47399999999999998</v>
      </c>
      <c r="E32" s="36">
        <v>67.400000000000006</v>
      </c>
      <c r="G32" s="24">
        <f t="shared" si="0"/>
        <v>0.35438032867910541</v>
      </c>
      <c r="H32" s="23">
        <f t="shared" si="1"/>
        <v>0.64561967132089459</v>
      </c>
      <c r="I32" s="15">
        <f t="shared" si="2"/>
        <v>851.10348775805051</v>
      </c>
      <c r="J32" s="15">
        <f t="shared" si="3"/>
        <v>547.46859279252112</v>
      </c>
      <c r="K32" s="23">
        <f t="shared" si="4"/>
        <v>1.194372944889724</v>
      </c>
      <c r="L32" s="25">
        <f t="shared" si="5"/>
        <v>1.1310019987976401</v>
      </c>
      <c r="N32" s="24">
        <f t="shared" si="6"/>
        <v>0.19108093401088633</v>
      </c>
      <c r="O32" s="23">
        <f t="shared" si="7"/>
        <v>0.1776213153534415</v>
      </c>
      <c r="P32" s="23">
        <f t="shared" si="8"/>
        <v>1.3459618657444827E-2</v>
      </c>
      <c r="Q32" s="23">
        <f t="shared" si="9"/>
        <v>0.10392995413318042</v>
      </c>
      <c r="R32" s="23">
        <f t="shared" si="10"/>
        <v>0.12310396441592315</v>
      </c>
      <c r="S32" s="25">
        <f t="shared" si="11"/>
        <v>1.9174010282742737E-2</v>
      </c>
    </row>
    <row r="33" spans="2:19" x14ac:dyDescent="0.4">
      <c r="B33" s="14">
        <v>5.5</v>
      </c>
      <c r="C33" s="15">
        <v>4.5</v>
      </c>
      <c r="D33" s="23">
        <v>0.54800000000000004</v>
      </c>
      <c r="E33" s="36">
        <v>66.5</v>
      </c>
      <c r="G33" s="24">
        <f t="shared" si="0"/>
        <v>0.4505376804764149</v>
      </c>
      <c r="H33" s="23">
        <f t="shared" si="1"/>
        <v>0.54946231952358504</v>
      </c>
      <c r="I33" s="15">
        <f t="shared" si="2"/>
        <v>821.91910717652866</v>
      </c>
      <c r="J33" s="15">
        <f t="shared" si="3"/>
        <v>530.56001067751856</v>
      </c>
      <c r="K33" s="23">
        <f t="shared" si="4"/>
        <v>1.1246929046726184</v>
      </c>
      <c r="L33" s="25">
        <f t="shared" si="5"/>
        <v>1.1783643599694666</v>
      </c>
      <c r="N33" s="24">
        <f t="shared" si="6"/>
        <v>0.11696811057433443</v>
      </c>
      <c r="O33" s="23">
        <f t="shared" si="7"/>
        <v>0.11751002476796289</v>
      </c>
      <c r="P33" s="23">
        <f t="shared" si="8"/>
        <v>5.4191419362846494E-4</v>
      </c>
      <c r="Q33" s="23">
        <f t="shared" si="9"/>
        <v>0.15357219087325316</v>
      </c>
      <c r="R33" s="23">
        <f t="shared" si="10"/>
        <v>0.16412734128381543</v>
      </c>
      <c r="S33" s="25">
        <f t="shared" si="11"/>
        <v>1.0555150410562264E-2</v>
      </c>
    </row>
    <row r="34" spans="2:19" x14ac:dyDescent="0.4">
      <c r="B34" s="14">
        <v>5</v>
      </c>
      <c r="C34" s="15">
        <v>5</v>
      </c>
      <c r="D34" s="23">
        <v>0.55400000000000005</v>
      </c>
      <c r="E34" s="36">
        <v>66.900000000000006</v>
      </c>
      <c r="G34" s="24">
        <f t="shared" si="0"/>
        <v>0.40151196976060483</v>
      </c>
      <c r="H34" s="23">
        <f t="shared" si="1"/>
        <v>0.59848803023939512</v>
      </c>
      <c r="I34" s="15">
        <f t="shared" si="2"/>
        <v>834.78547821365385</v>
      </c>
      <c r="J34" s="15">
        <f t="shared" si="3"/>
        <v>538.02274542383805</v>
      </c>
      <c r="K34" s="23">
        <f t="shared" si="4"/>
        <v>1.2561745043212609</v>
      </c>
      <c r="L34" s="25">
        <f t="shared" si="5"/>
        <v>1.0526702414545164</v>
      </c>
      <c r="N34" s="24">
        <f t="shared" si="6"/>
        <v>0.15173686499306205</v>
      </c>
      <c r="O34" s="23">
        <f t="shared" si="7"/>
        <v>0.22807099495673019</v>
      </c>
      <c r="P34" s="23">
        <f t="shared" si="8"/>
        <v>7.6334129963668146E-2</v>
      </c>
      <c r="Q34" s="23">
        <f t="shared" si="9"/>
        <v>0.12780347424076391</v>
      </c>
      <c r="R34" s="23">
        <f t="shared" si="10"/>
        <v>5.1330023094833865E-2</v>
      </c>
      <c r="S34" s="25">
        <f t="shared" si="11"/>
        <v>7.6473451145930044E-2</v>
      </c>
    </row>
    <row r="35" spans="2:19" x14ac:dyDescent="0.4">
      <c r="B35" s="14">
        <v>0.5</v>
      </c>
      <c r="C35" s="15">
        <v>9.5</v>
      </c>
      <c r="D35" s="23">
        <v>9.8000000000000004E-2</v>
      </c>
      <c r="E35" s="36">
        <v>75.2</v>
      </c>
      <c r="G35" s="24">
        <f t="shared" si="0"/>
        <v>3.4105097927294777E-2</v>
      </c>
      <c r="H35" s="23">
        <f t="shared" si="1"/>
        <v>0.96589490207270523</v>
      </c>
      <c r="I35" s="15">
        <f t="shared" si="2"/>
        <v>1142.0190605355947</v>
      </c>
      <c r="J35" s="15">
        <f t="shared" si="3"/>
        <v>712.70874541081434</v>
      </c>
      <c r="K35" s="23">
        <f t="shared" si="4"/>
        <v>1.9122603256390291</v>
      </c>
      <c r="L35" s="25">
        <f t="shared" si="5"/>
        <v>0.99581386322643251</v>
      </c>
      <c r="N35" s="24">
        <f t="shared" si="6"/>
        <v>0.6482860503616753</v>
      </c>
      <c r="O35" s="23">
        <f t="shared" si="7"/>
        <v>0.64828595893805063</v>
      </c>
      <c r="P35" s="23">
        <f t="shared" si="8"/>
        <v>9.1423624670738945E-8</v>
      </c>
      <c r="Q35" s="23">
        <f t="shared" si="9"/>
        <v>1.2376218419182252E-3</v>
      </c>
      <c r="R35" s="23">
        <f t="shared" si="10"/>
        <v>-4.1949231733983657E-3</v>
      </c>
      <c r="S35" s="25">
        <f t="shared" si="11"/>
        <v>5.4325450153165904E-3</v>
      </c>
    </row>
    <row r="36" spans="2:19" ht="15" thickBot="1" x14ac:dyDescent="0.45">
      <c r="B36" s="33">
        <v>9.5</v>
      </c>
      <c r="C36" s="27">
        <v>0.5</v>
      </c>
      <c r="D36" s="18">
        <v>0.93500000000000005</v>
      </c>
      <c r="E36" s="20">
        <v>64.5</v>
      </c>
      <c r="G36" s="26">
        <f t="shared" si="0"/>
        <v>0.92725509214354995</v>
      </c>
      <c r="H36" s="18">
        <f t="shared" si="1"/>
        <v>7.2744907856450047E-2</v>
      </c>
      <c r="I36" s="27">
        <f t="shared" si="2"/>
        <v>760.03435465940663</v>
      </c>
      <c r="J36" s="27">
        <f t="shared" si="3"/>
        <v>494.47505225053465</v>
      </c>
      <c r="K36" s="18">
        <f t="shared" si="4"/>
        <v>1.0083069314586621</v>
      </c>
      <c r="L36" s="28">
        <f t="shared" si="5"/>
        <v>1.373345996410881</v>
      </c>
      <c r="N36" s="26">
        <f t="shared" si="6"/>
        <v>1.8772335491548447E-4</v>
      </c>
      <c r="O36" s="18">
        <f t="shared" si="7"/>
        <v>8.2726187945367548E-3</v>
      </c>
      <c r="P36" s="18">
        <f t="shared" si="8"/>
        <v>8.0848954396212699E-3</v>
      </c>
      <c r="Q36" s="18">
        <f t="shared" si="9"/>
        <v>0.34789120121039974</v>
      </c>
      <c r="R36" s="18">
        <f t="shared" si="10"/>
        <v>0.31725009533834975</v>
      </c>
      <c r="S36" s="28">
        <f t="shared" si="11"/>
        <v>3.064110587204999E-2</v>
      </c>
    </row>
    <row r="37" spans="2:19" ht="15" thickBot="1" x14ac:dyDescent="0.45">
      <c r="B37" s="49"/>
      <c r="O37" s="60" t="s">
        <v>38</v>
      </c>
      <c r="P37" s="61">
        <f>SUM(P17:P36)</f>
        <v>0.66390055161125616</v>
      </c>
      <c r="R37" s="60" t="s">
        <v>39</v>
      </c>
      <c r="S37" s="61">
        <f>SUM(S17:S36)</f>
        <v>0.78807831494630909</v>
      </c>
    </row>
    <row r="38" spans="2:19" ht="15" thickBot="1" x14ac:dyDescent="0.45">
      <c r="B38" s="52" t="s">
        <v>33</v>
      </c>
      <c r="C38" s="53"/>
    </row>
    <row r="39" spans="2:19" ht="15" thickBot="1" x14ac:dyDescent="0.45">
      <c r="B39" s="7" t="s">
        <v>34</v>
      </c>
      <c r="C39" s="9" t="s">
        <v>35</v>
      </c>
      <c r="G39" s="1"/>
      <c r="H39" s="1"/>
      <c r="I39" s="1"/>
      <c r="J39" s="1"/>
      <c r="P39" s="60" t="s">
        <v>40</v>
      </c>
      <c r="Q39" s="61">
        <f>P37+S37</f>
        <v>1.4519788665575653</v>
      </c>
    </row>
    <row r="40" spans="2:19" x14ac:dyDescent="0.4">
      <c r="B40" s="50">
        <v>0</v>
      </c>
      <c r="C40" s="51">
        <v>0</v>
      </c>
      <c r="G40" s="54"/>
      <c r="H40" s="54"/>
      <c r="I40" s="45"/>
    </row>
    <row r="41" spans="2:19" ht="15" thickBot="1" x14ac:dyDescent="0.45">
      <c r="B41" s="2">
        <v>1</v>
      </c>
      <c r="C41" s="4">
        <v>1</v>
      </c>
      <c r="G41" s="54"/>
      <c r="H41" s="54"/>
      <c r="I41" s="45"/>
    </row>
    <row r="42" spans="2:19" x14ac:dyDescent="0.4">
      <c r="G42" s="54"/>
      <c r="H42" s="54"/>
      <c r="I42" s="45"/>
    </row>
    <row r="43" spans="2:19" x14ac:dyDescent="0.4">
      <c r="G43" s="54"/>
      <c r="H43" s="54"/>
      <c r="I43" s="45"/>
    </row>
    <row r="44" spans="2:19" x14ac:dyDescent="0.4">
      <c r="G44" s="54"/>
      <c r="H44" s="54"/>
      <c r="I44" s="45"/>
    </row>
    <row r="45" spans="2:19" x14ac:dyDescent="0.4">
      <c r="G45" s="54"/>
      <c r="H45" s="54"/>
      <c r="I45" s="45"/>
    </row>
    <row r="46" spans="2:19" x14ac:dyDescent="0.4">
      <c r="G46" s="54"/>
      <c r="H46" s="54"/>
      <c r="I46" s="45"/>
    </row>
    <row r="47" spans="2:19" x14ac:dyDescent="0.4">
      <c r="G47" s="54"/>
      <c r="H47" s="54"/>
      <c r="I47" s="45"/>
    </row>
    <row r="48" spans="2:19" x14ac:dyDescent="0.4">
      <c r="G48" s="54"/>
      <c r="H48" s="54"/>
      <c r="I48" s="45"/>
    </row>
    <row r="49" spans="7:9" x14ac:dyDescent="0.4">
      <c r="G49" s="54"/>
      <c r="H49" s="54"/>
      <c r="I49" s="45"/>
    </row>
    <row r="50" spans="7:9" x14ac:dyDescent="0.4">
      <c r="G50" s="54"/>
      <c r="H50" s="54"/>
      <c r="I50" s="45"/>
    </row>
    <row r="51" spans="7:9" x14ac:dyDescent="0.4">
      <c r="G51" s="54"/>
      <c r="H51" s="54"/>
      <c r="I51" s="45"/>
    </row>
    <row r="52" spans="7:9" x14ac:dyDescent="0.4">
      <c r="G52" s="54"/>
      <c r="H52" s="54"/>
      <c r="I52" s="45"/>
    </row>
    <row r="53" spans="7:9" x14ac:dyDescent="0.4">
      <c r="G53" s="54"/>
      <c r="H53" s="54"/>
      <c r="I53" s="45"/>
    </row>
    <row r="54" spans="7:9" x14ac:dyDescent="0.4">
      <c r="G54" s="54"/>
      <c r="H54" s="54"/>
      <c r="I54" s="45"/>
    </row>
    <row r="55" spans="7:9" x14ac:dyDescent="0.4">
      <c r="G55" s="54"/>
      <c r="H55" s="54"/>
      <c r="I55" s="45"/>
    </row>
    <row r="56" spans="7:9" x14ac:dyDescent="0.4">
      <c r="G56" s="54"/>
      <c r="H56" s="54"/>
      <c r="I56" s="45"/>
    </row>
    <row r="57" spans="7:9" x14ac:dyDescent="0.4">
      <c r="G57" s="54"/>
      <c r="H57" s="54"/>
      <c r="I57" s="45"/>
    </row>
    <row r="58" spans="7:9" x14ac:dyDescent="0.4">
      <c r="G58" s="54"/>
      <c r="H58" s="54"/>
      <c r="I58" s="45"/>
    </row>
    <row r="59" spans="7:9" x14ac:dyDescent="0.4">
      <c r="G59" s="54"/>
      <c r="H59" s="54"/>
      <c r="I59" s="45"/>
    </row>
    <row r="60" spans="7:9" x14ac:dyDescent="0.4">
      <c r="G60" s="54"/>
      <c r="H60" s="54"/>
      <c r="I60" s="45"/>
    </row>
    <row r="61" spans="7:9" x14ac:dyDescent="0.4">
      <c r="G61" s="54"/>
      <c r="H61" s="54"/>
      <c r="I61" s="45"/>
    </row>
    <row r="62" spans="7:9" x14ac:dyDescent="0.4">
      <c r="G62" s="54"/>
      <c r="H62" s="54"/>
      <c r="I62" s="45"/>
    </row>
    <row r="63" spans="7:9" x14ac:dyDescent="0.4">
      <c r="G63" s="54"/>
      <c r="H63" s="54"/>
      <c r="I63" s="45"/>
    </row>
    <row r="64" spans="7:9" x14ac:dyDescent="0.4">
      <c r="G64" s="54"/>
      <c r="H64" s="54"/>
      <c r="I64" s="45"/>
    </row>
    <row r="65" spans="7:9" x14ac:dyDescent="0.4">
      <c r="G65" s="54"/>
      <c r="H65" s="54"/>
      <c r="I65" s="45"/>
    </row>
    <row r="66" spans="7:9" x14ac:dyDescent="0.4">
      <c r="G66" s="54"/>
      <c r="H66" s="54"/>
      <c r="I66" s="45"/>
    </row>
    <row r="67" spans="7:9" x14ac:dyDescent="0.4">
      <c r="G67" s="54"/>
      <c r="H67" s="54"/>
      <c r="I67" s="45"/>
    </row>
    <row r="68" spans="7:9" x14ac:dyDescent="0.4">
      <c r="G68" s="54"/>
      <c r="H68" s="54"/>
      <c r="I68" s="45"/>
    </row>
    <row r="69" spans="7:9" x14ac:dyDescent="0.4">
      <c r="G69" s="54"/>
      <c r="H69" s="54"/>
      <c r="I69" s="45"/>
    </row>
    <row r="70" spans="7:9" x14ac:dyDescent="0.4">
      <c r="G70" s="54"/>
      <c r="H70" s="54"/>
      <c r="I70" s="45"/>
    </row>
    <row r="71" spans="7:9" x14ac:dyDescent="0.4">
      <c r="G71" s="54"/>
      <c r="H71" s="54"/>
      <c r="I71" s="45"/>
    </row>
    <row r="72" spans="7:9" x14ac:dyDescent="0.4">
      <c r="G72" s="54"/>
      <c r="H72" s="54"/>
      <c r="I72" s="45"/>
    </row>
    <row r="73" spans="7:9" x14ac:dyDescent="0.4">
      <c r="G73" s="54"/>
      <c r="H73" s="54"/>
      <c r="I73" s="45"/>
    </row>
    <row r="74" spans="7:9" x14ac:dyDescent="0.4">
      <c r="G74" s="54"/>
      <c r="H74" s="54"/>
      <c r="I74" s="45"/>
    </row>
    <row r="75" spans="7:9" x14ac:dyDescent="0.4">
      <c r="G75" s="54"/>
      <c r="H75" s="54"/>
      <c r="I75" s="45"/>
    </row>
    <row r="76" spans="7:9" x14ac:dyDescent="0.4">
      <c r="G76" s="54"/>
      <c r="H76" s="54"/>
      <c r="I76" s="45"/>
    </row>
    <row r="77" spans="7:9" x14ac:dyDescent="0.4">
      <c r="G77" s="54"/>
      <c r="H77" s="54"/>
      <c r="I77" s="45"/>
    </row>
    <row r="78" spans="7:9" x14ac:dyDescent="0.4">
      <c r="G78" s="54"/>
      <c r="H78" s="54"/>
      <c r="I78" s="45"/>
    </row>
    <row r="79" spans="7:9" x14ac:dyDescent="0.4">
      <c r="G79" s="54"/>
      <c r="H79" s="54"/>
      <c r="I79" s="45"/>
    </row>
    <row r="80" spans="7:9" x14ac:dyDescent="0.4">
      <c r="G80" s="54"/>
      <c r="H80" s="54"/>
      <c r="I80" s="45"/>
    </row>
    <row r="81" spans="7:9" x14ac:dyDescent="0.4">
      <c r="G81" s="54"/>
      <c r="H81" s="54"/>
      <c r="I81" s="45"/>
    </row>
    <row r="82" spans="7:9" x14ac:dyDescent="0.4">
      <c r="G82" s="54"/>
      <c r="H82" s="54"/>
      <c r="I82" s="45"/>
    </row>
    <row r="83" spans="7:9" x14ac:dyDescent="0.4">
      <c r="G83" s="54"/>
      <c r="H83" s="54"/>
      <c r="I83" s="45"/>
    </row>
    <row r="84" spans="7:9" x14ac:dyDescent="0.4">
      <c r="G84" s="54"/>
      <c r="H84" s="54"/>
      <c r="I84" s="45"/>
    </row>
    <row r="85" spans="7:9" x14ac:dyDescent="0.4">
      <c r="G85" s="54"/>
      <c r="H85" s="54"/>
      <c r="I85" s="45"/>
    </row>
    <row r="86" spans="7:9" x14ac:dyDescent="0.4">
      <c r="G86" s="54"/>
      <c r="H86" s="54"/>
      <c r="I86" s="45"/>
    </row>
    <row r="87" spans="7:9" x14ac:dyDescent="0.4">
      <c r="G87" s="54"/>
      <c r="H87" s="54"/>
      <c r="I87" s="45"/>
    </row>
    <row r="88" spans="7:9" x14ac:dyDescent="0.4">
      <c r="G88" s="54"/>
      <c r="H88" s="54"/>
      <c r="I88" s="45"/>
    </row>
    <row r="89" spans="7:9" x14ac:dyDescent="0.4">
      <c r="G89" s="54"/>
      <c r="H89" s="54"/>
      <c r="I89" s="45"/>
    </row>
    <row r="90" spans="7:9" x14ac:dyDescent="0.4">
      <c r="G90" s="54"/>
      <c r="H90" s="54"/>
      <c r="I90" s="45"/>
    </row>
  </sheetData>
  <mergeCells count="6">
    <mergeCell ref="B15:E15"/>
    <mergeCell ref="G15:L15"/>
    <mergeCell ref="B8:B9"/>
    <mergeCell ref="B5:B6"/>
    <mergeCell ref="N2:O2"/>
    <mergeCell ref="N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Measurement Data</vt:lpstr>
      <vt:lpstr>Equilibrium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Hendren</dc:creator>
  <cp:lastModifiedBy>Windows User</cp:lastModifiedBy>
  <dcterms:created xsi:type="dcterms:W3CDTF">2023-02-25T00:19:31Z</dcterms:created>
  <dcterms:modified xsi:type="dcterms:W3CDTF">2023-02-26T11:10:24Z</dcterms:modified>
</cp:coreProperties>
</file>