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 Hendren\Documents\LearnChemEp5jsDemos\demos\xyDiagramVirtualLaboratory\src\assets\"/>
    </mc:Choice>
  </mc:AlternateContent>
  <xr:revisionPtr revIDLastSave="0" documentId="13_ncr:1_{8096C0FA-8C4F-4C2E-BD56-DC9E37A202C2}" xr6:coauthVersionLast="47" xr6:coauthVersionMax="47" xr10:uidLastSave="{00000000-0000-0000-0000-000000000000}"/>
  <bookViews>
    <workbookView xWindow="4697" yWindow="1526" windowWidth="14297" windowHeight="15103" activeTab="2" xr2:uid="{00000000-000D-0000-FFFF-FFFF00000000}"/>
  </bookViews>
  <sheets>
    <sheet name="Equilibrium Plot" sheetId="2" r:id="rId1"/>
    <sheet name="Measurement Data" sheetId="1" r:id="rId2"/>
    <sheet name="xA" sheetId="3" r:id="rId3"/>
  </sheets>
  <definedNames>
    <definedName name="solver_adj" localSheetId="1" hidden="1">'Measurement Data'!#REF!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'Measurement Data'!#REF!</definedName>
    <definedName name="solver_lhs2" localSheetId="1" hidden="1">'Measurement Data'!#REF!</definedName>
    <definedName name="solver_lhs3" localSheetId="1" hidden="1">'Measurement Data'!#REF!</definedName>
    <definedName name="solver_lhs4" localSheetId="1" hidden="1">'Measurement Data'!#REF!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'Measurement Data'!#REF!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1" hidden="1">2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9" i="3"/>
  <c r="F2" i="3"/>
  <c r="F1" i="3"/>
  <c r="N21" i="1"/>
  <c r="Q21" i="1"/>
  <c r="R21" i="1"/>
  <c r="N22" i="1"/>
  <c r="O22" i="1"/>
  <c r="P22" i="1" s="1"/>
  <c r="N28" i="1"/>
  <c r="N33" i="1"/>
  <c r="O33" i="1"/>
  <c r="Q33" i="1"/>
  <c r="R33" i="1"/>
  <c r="G17" i="1"/>
  <c r="H17" i="1" s="1"/>
  <c r="N17" i="1" s="1"/>
  <c r="I17" i="1"/>
  <c r="K17" i="1" s="1"/>
  <c r="O17" i="1" s="1"/>
  <c r="J17" i="1"/>
  <c r="L17" i="1" s="1"/>
  <c r="R17" i="1" s="1"/>
  <c r="G18" i="1"/>
  <c r="H18" i="1" s="1"/>
  <c r="N18" i="1" s="1"/>
  <c r="I18" i="1"/>
  <c r="J18" i="1"/>
  <c r="K18" i="1"/>
  <c r="O18" i="1" s="1"/>
  <c r="P18" i="1" s="1"/>
  <c r="L18" i="1"/>
  <c r="R18" i="1" s="1"/>
  <c r="G19" i="1"/>
  <c r="H19" i="1" s="1"/>
  <c r="N19" i="1" s="1"/>
  <c r="I19" i="1"/>
  <c r="K19" i="1" s="1"/>
  <c r="O19" i="1" s="1"/>
  <c r="J19" i="1"/>
  <c r="I20" i="1"/>
  <c r="J20" i="1"/>
  <c r="G21" i="1"/>
  <c r="H21" i="1" s="1"/>
  <c r="I21" i="1"/>
  <c r="J21" i="1"/>
  <c r="L21" i="1" s="1"/>
  <c r="G22" i="1"/>
  <c r="H22" i="1" s="1"/>
  <c r="I22" i="1"/>
  <c r="J22" i="1"/>
  <c r="K22" i="1"/>
  <c r="L22" i="1"/>
  <c r="R22" i="1" s="1"/>
  <c r="G23" i="1"/>
  <c r="Q23" i="1" s="1"/>
  <c r="H23" i="1"/>
  <c r="N23" i="1" s="1"/>
  <c r="I23" i="1"/>
  <c r="K23" i="1" s="1"/>
  <c r="O23" i="1" s="1"/>
  <c r="P23" i="1" s="1"/>
  <c r="J23" i="1"/>
  <c r="L23" i="1" s="1"/>
  <c r="R23" i="1" s="1"/>
  <c r="S23" i="1" s="1"/>
  <c r="G24" i="1"/>
  <c r="H24" i="1" s="1"/>
  <c r="N24" i="1" s="1"/>
  <c r="I24" i="1"/>
  <c r="K24" i="1" s="1"/>
  <c r="O24" i="1" s="1"/>
  <c r="J24" i="1"/>
  <c r="L24" i="1" s="1"/>
  <c r="R24" i="1" s="1"/>
  <c r="G25" i="1"/>
  <c r="H25" i="1" s="1"/>
  <c r="N25" i="1" s="1"/>
  <c r="I25" i="1"/>
  <c r="J25" i="1"/>
  <c r="I26" i="1"/>
  <c r="J26" i="1"/>
  <c r="I27" i="1"/>
  <c r="J27" i="1"/>
  <c r="G28" i="1"/>
  <c r="H28" i="1" s="1"/>
  <c r="I28" i="1"/>
  <c r="J28" i="1"/>
  <c r="L28" i="1" s="1"/>
  <c r="R28" i="1" s="1"/>
  <c r="K28" i="1"/>
  <c r="O28" i="1" s="1"/>
  <c r="G29" i="1"/>
  <c r="H29" i="1" s="1"/>
  <c r="N29" i="1" s="1"/>
  <c r="I29" i="1"/>
  <c r="K29" i="1" s="1"/>
  <c r="O29" i="1" s="1"/>
  <c r="J29" i="1"/>
  <c r="L29" i="1" s="1"/>
  <c r="R29" i="1" s="1"/>
  <c r="G30" i="1"/>
  <c r="H30" i="1" s="1"/>
  <c r="N30" i="1" s="1"/>
  <c r="I30" i="1"/>
  <c r="J30" i="1"/>
  <c r="L30" i="1" s="1"/>
  <c r="R30" i="1" s="1"/>
  <c r="K30" i="1"/>
  <c r="O30" i="1" s="1"/>
  <c r="P30" i="1" s="1"/>
  <c r="I31" i="1"/>
  <c r="J31" i="1"/>
  <c r="I32" i="1"/>
  <c r="J32" i="1"/>
  <c r="G33" i="1"/>
  <c r="H33" i="1" s="1"/>
  <c r="I33" i="1"/>
  <c r="K33" i="1" s="1"/>
  <c r="J33" i="1"/>
  <c r="L33" i="1" s="1"/>
  <c r="G34" i="1"/>
  <c r="H34" i="1" s="1"/>
  <c r="N34" i="1" s="1"/>
  <c r="I34" i="1"/>
  <c r="J34" i="1"/>
  <c r="K34" i="1"/>
  <c r="O34" i="1" s="1"/>
  <c r="P34" i="1" s="1"/>
  <c r="L34" i="1"/>
  <c r="R34" i="1" s="1"/>
  <c r="G35" i="1"/>
  <c r="Q35" i="1" s="1"/>
  <c r="H35" i="1"/>
  <c r="N35" i="1" s="1"/>
  <c r="P35" i="1" s="1"/>
  <c r="I35" i="1"/>
  <c r="J35" i="1"/>
  <c r="L35" i="1" s="1"/>
  <c r="R35" i="1" s="1"/>
  <c r="K35" i="1"/>
  <c r="O35" i="1" s="1"/>
  <c r="I36" i="1"/>
  <c r="J36" i="1"/>
  <c r="H3" i="1"/>
  <c r="G3" i="1"/>
  <c r="G36" i="1" s="1"/>
  <c r="S35" i="1" l="1"/>
  <c r="P24" i="1"/>
  <c r="P19" i="1"/>
  <c r="H36" i="1"/>
  <c r="N36" i="1" s="1"/>
  <c r="P36" i="1" s="1"/>
  <c r="K36" i="1"/>
  <c r="O36" i="1" s="1"/>
  <c r="Q36" i="1"/>
  <c r="S36" i="1" s="1"/>
  <c r="P29" i="1"/>
  <c r="P17" i="1"/>
  <c r="P28" i="1"/>
  <c r="Q25" i="1"/>
  <c r="S25" i="1" s="1"/>
  <c r="S33" i="1"/>
  <c r="Q19" i="1"/>
  <c r="S19" i="1" s="1"/>
  <c r="K21" i="1"/>
  <c r="O21" i="1" s="1"/>
  <c r="P21" i="1" s="1"/>
  <c r="Q30" i="1"/>
  <c r="S30" i="1" s="1"/>
  <c r="Q24" i="1"/>
  <c r="S24" i="1" s="1"/>
  <c r="G32" i="1"/>
  <c r="G27" i="1"/>
  <c r="L20" i="1"/>
  <c r="R20" i="1" s="1"/>
  <c r="P33" i="1"/>
  <c r="Q18" i="1"/>
  <c r="S18" i="1" s="1"/>
  <c r="G20" i="1"/>
  <c r="L19" i="1"/>
  <c r="R19" i="1" s="1"/>
  <c r="L36" i="1"/>
  <c r="R36" i="1" s="1"/>
  <c r="S21" i="1"/>
  <c r="Q29" i="1"/>
  <c r="S29" i="1" s="1"/>
  <c r="G26" i="1"/>
  <c r="Q34" i="1"/>
  <c r="S34" i="1" s="1"/>
  <c r="Q17" i="1"/>
  <c r="S17" i="1" s="1"/>
  <c r="G31" i="1"/>
  <c r="L25" i="1"/>
  <c r="R25" i="1" s="1"/>
  <c r="Q28" i="1"/>
  <c r="S28" i="1" s="1"/>
  <c r="K25" i="1"/>
  <c r="O25" i="1" s="1"/>
  <c r="P25" i="1" s="1"/>
  <c r="Q22" i="1"/>
  <c r="S22" i="1" s="1"/>
  <c r="H32" i="1" l="1"/>
  <c r="N32" i="1" s="1"/>
  <c r="K32" i="1"/>
  <c r="O32" i="1" s="1"/>
  <c r="Q32" i="1"/>
  <c r="H27" i="1"/>
  <c r="N27" i="1" s="1"/>
  <c r="L27" i="1"/>
  <c r="R27" i="1" s="1"/>
  <c r="Q27" i="1"/>
  <c r="S27" i="1" s="1"/>
  <c r="K27" i="1"/>
  <c r="O27" i="1" s="1"/>
  <c r="P27" i="1" s="1"/>
  <c r="H20" i="1"/>
  <c r="N20" i="1" s="1"/>
  <c r="Q20" i="1"/>
  <c r="S20" i="1" s="1"/>
  <c r="L32" i="1"/>
  <c r="R32" i="1" s="1"/>
  <c r="H26" i="1"/>
  <c r="N26" i="1" s="1"/>
  <c r="Q26" i="1"/>
  <c r="K26" i="1"/>
  <c r="O26" i="1" s="1"/>
  <c r="P26" i="1" s="1"/>
  <c r="H31" i="1"/>
  <c r="N31" i="1" s="1"/>
  <c r="K31" i="1"/>
  <c r="O31" i="1" s="1"/>
  <c r="P31" i="1" s="1"/>
  <c r="L31" i="1"/>
  <c r="R31" i="1" s="1"/>
  <c r="Q31" i="1"/>
  <c r="K20" i="1"/>
  <c r="O20" i="1" s="1"/>
  <c r="L26" i="1"/>
  <c r="R26" i="1" s="1"/>
  <c r="S26" i="1" s="1"/>
  <c r="S31" i="1" l="1"/>
  <c r="P20" i="1"/>
  <c r="S32" i="1"/>
  <c r="P32" i="1"/>
</calcChain>
</file>

<file path=xl/sharedStrings.xml><?xml version="1.0" encoding="utf-8"?>
<sst xmlns="http://schemas.openxmlformats.org/spreadsheetml/2006/main" count="56" uniqueCount="49">
  <si>
    <t>Antoine constants for component A:</t>
  </si>
  <si>
    <t>A</t>
  </si>
  <si>
    <t>B</t>
  </si>
  <si>
    <t>C</t>
  </si>
  <si>
    <t>Antoine constants for component B:</t>
  </si>
  <si>
    <t>Pressure (mmHg):</t>
  </si>
  <si>
    <t>Measurements:</t>
  </si>
  <si>
    <t>Volume A (mL)</t>
  </si>
  <si>
    <t>Volume B (mL)</t>
  </si>
  <si>
    <t>yA</t>
  </si>
  <si>
    <t>temperature (deg. C)</t>
  </si>
  <si>
    <t>liquid mole fraction A (xA)</t>
  </si>
  <si>
    <t>liquid mole fraction B (xB)</t>
  </si>
  <si>
    <t>Psat A (mmHg)</t>
  </si>
  <si>
    <t>Psat B (mmHg)</t>
  </si>
  <si>
    <t>activity coefficient A</t>
  </si>
  <si>
    <t>activity coefficient B</t>
  </si>
  <si>
    <t>molar density B (mol/mL)</t>
  </si>
  <si>
    <t>molar density A (mol/mL)</t>
  </si>
  <si>
    <t>density A (g/mL)</t>
  </si>
  <si>
    <t>density B (g/mL)</t>
  </si>
  <si>
    <t>MW B (g/mol)</t>
  </si>
  <si>
    <t>MW A (g/mol)</t>
  </si>
  <si>
    <t>A12</t>
  </si>
  <si>
    <t>A21</t>
  </si>
  <si>
    <t>Calculated Margules parameters:</t>
  </si>
  <si>
    <t>right-hand side A</t>
  </si>
  <si>
    <t>right-hand side B</t>
  </si>
  <si>
    <t>Actual Margules parameters (answers):</t>
  </si>
  <si>
    <t>ln(γB)</t>
  </si>
  <si>
    <t>ln(γA)</t>
  </si>
  <si>
    <t>absolute value of ΔA</t>
  </si>
  <si>
    <t>absolute value of ΔB</t>
  </si>
  <si>
    <t>95% confidence intervals</t>
  </si>
  <si>
    <t>x-y Line</t>
  </si>
  <si>
    <t>x values</t>
  </si>
  <si>
    <t>y values</t>
  </si>
  <si>
    <t>Calculated parameters:</t>
  </si>
  <si>
    <t>Relevant equations:</t>
  </si>
  <si>
    <t>xA=CA*VA/(CA*VA+CB*(10 - VA))</t>
  </si>
  <si>
    <t>xA*CA*VA + xA*CB*(10 - VA) = CA*VA</t>
  </si>
  <si>
    <t>xA*CA*VA + 10*xA*CB - xA*CB*VA = CA*VA</t>
  </si>
  <si>
    <t>xA*CB*VA + CA*VA - xA*CA*VA = 10*xA*CB</t>
  </si>
  <si>
    <t>VA(xA*CB + CA - xA*CA) = 10*xA*CB</t>
  </si>
  <si>
    <t>VA = 10*xA*CB / (xA*CB + CA - xA*CA)</t>
  </si>
  <si>
    <t>xA</t>
  </si>
  <si>
    <t>VA</t>
  </si>
  <si>
    <t>CA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</si>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</sst>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34" borderId="29" xfId="0" applyFill="1" applyBorder="1"/>
    <xf numFmtId="0" fontId="0" fillId="34" borderId="30" xfId="0" applyFill="1" applyBorder="1"/>
    <xf numFmtId="0" fontId="0" fillId="34" borderId="31" xfId="0" applyFill="1" applyBorder="1"/>
    <xf numFmtId="0" fontId="0" fillId="33" borderId="30" xfId="0" applyFill="1" applyBorder="1" applyAlignment="1">
      <alignment horizontal="center"/>
    </xf>
    <xf numFmtId="0" fontId="0" fillId="34" borderId="32" xfId="0" applyFill="1" applyBorder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4" borderId="33" xfId="0" applyFill="1" applyBorder="1"/>
    <xf numFmtId="165" fontId="0" fillId="0" borderId="0" xfId="0" applyNumberForma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2" fontId="0" fillId="0" borderId="0" xfId="0" applyNumberFormat="1" applyAlignment="1">
      <alignment horizontal="center"/>
    </xf>
    <xf numFmtId="0" fontId="16" fillId="0" borderId="34" xfId="0" applyFont="1" applyBorder="1" applyAlignment="1">
      <alignment horizontal="center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33" borderId="24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equilibrium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'Measurement Data'!$G$17:$G$36</c:f>
              <c:numCache>
                <c:formatCode>0.000</c:formatCode>
                <c:ptCount val="20"/>
                <c:pt idx="0">
                  <c:v>5.4837542965832882E-2</c:v>
                </c:pt>
                <c:pt idx="1">
                  <c:v>0.13067849473255599</c:v>
                </c:pt>
                <c:pt idx="2">
                  <c:v>0.20545330564709899</c:v>
                </c:pt>
                <c:pt idx="3">
                  <c:v>0.24771171053310712</c:v>
                </c:pt>
                <c:pt idx="4">
                  <c:v>0.27918429985091825</c:v>
                </c:pt>
                <c:pt idx="5">
                  <c:v>0.35189318253919655</c:v>
                </c:pt>
                <c:pt idx="6">
                  <c:v>0.42360106126386871</c:v>
                </c:pt>
                <c:pt idx="7">
                  <c:v>0.42360106126386871</c:v>
                </c:pt>
                <c:pt idx="8">
                  <c:v>0.43376453349009075</c:v>
                </c:pt>
                <c:pt idx="9">
                  <c:v>0.49432846636280742</c:v>
                </c:pt>
                <c:pt idx="10">
                  <c:v>0.5243450352051352</c:v>
                </c:pt>
                <c:pt idx="11">
                  <c:v>0.564095370556705</c:v>
                </c:pt>
                <c:pt idx="12">
                  <c:v>0.62314583928800227</c:v>
                </c:pt>
                <c:pt idx="13">
                  <c:v>0.63292120775294325</c:v>
                </c:pt>
                <c:pt idx="14">
                  <c:v>0.70082489109364088</c:v>
                </c:pt>
                <c:pt idx="15">
                  <c:v>0.76782483028308413</c:v>
                </c:pt>
                <c:pt idx="16">
                  <c:v>0.80571166418167217</c:v>
                </c:pt>
                <c:pt idx="17">
                  <c:v>0.83393894822788872</c:v>
                </c:pt>
                <c:pt idx="18">
                  <c:v>0.89918469702148585</c:v>
                </c:pt>
                <c:pt idx="19">
                  <c:v>0.96357907330287773</c:v>
                </c:pt>
              </c:numCache>
            </c:numRef>
          </c:xVal>
          <c:yVal>
            <c:numRef>
              <c:f>'Measurement Data'!$D$17:$D$36</c:f>
              <c:numCache>
                <c:formatCode>0.000</c:formatCode>
                <c:ptCount val="20"/>
                <c:pt idx="0">
                  <c:v>0.19600000000000001</c:v>
                </c:pt>
                <c:pt idx="1">
                  <c:v>0.39600000000000002</c:v>
                </c:pt>
                <c:pt idx="2">
                  <c:v>0.59899999999999998</c:v>
                </c:pt>
                <c:pt idx="3">
                  <c:v>0.61899999999999999</c:v>
                </c:pt>
                <c:pt idx="4">
                  <c:v>0.67400000000000004</c:v>
                </c:pt>
                <c:pt idx="5">
                  <c:v>0.76200000000000001</c:v>
                </c:pt>
                <c:pt idx="6">
                  <c:v>0.83899999999999997</c:v>
                </c:pt>
                <c:pt idx="7">
                  <c:v>0.84499999999999997</c:v>
                </c:pt>
                <c:pt idx="8">
                  <c:v>0.79700000000000004</c:v>
                </c:pt>
                <c:pt idx="9">
                  <c:v>0.86399999999999999</c:v>
                </c:pt>
                <c:pt idx="10">
                  <c:v>0.85599999999999998</c:v>
                </c:pt>
                <c:pt idx="11">
                  <c:v>0.875</c:v>
                </c:pt>
                <c:pt idx="12">
                  <c:v>0.93400000000000005</c:v>
                </c:pt>
                <c:pt idx="13">
                  <c:v>0.89500000000000002</c:v>
                </c:pt>
                <c:pt idx="14">
                  <c:v>0.93899999999999995</c:v>
                </c:pt>
                <c:pt idx="15">
                  <c:v>0.95799999999999996</c:v>
                </c:pt>
                <c:pt idx="16">
                  <c:v>0.96199999999999997</c:v>
                </c:pt>
                <c:pt idx="17">
                  <c:v>0.98</c:v>
                </c:pt>
                <c:pt idx="18">
                  <c:v>0.96899999999999997</c:v>
                </c:pt>
                <c:pt idx="19">
                  <c:v>0.96699999999999997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2-494B-8B34-07AD4100638C}"/>
            </c:ext>
          </c:extLst>
        </c:ser>
        <c:ser>
          <c:idx val="1"/>
          <c:order val="1"/>
          <c:tx>
            <c:v>x-y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'Measurement Data'!$B$40:$B$41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'Measurement Data'!$C$40:$C$41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2-494B-8B34-07AD4100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47391"/>
        <c:axId val="302948223"/>
      </c:scatterChart>
      <c:valAx>
        <c:axId val="3029473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8223"/>
        <c:crosses val="autoZero"/>
        <c:crossBetween val="midCat"/>
      </c:valAx>
      <c:valAx>
        <c:axId val="30294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0333DA-CFDA-4F2E-90BA-A3A3B2509D7B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849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0E4B3-947E-3B1E-316B-D31DC515FC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92528</xdr:colOff>
      <xdr:row>13</xdr:row>
      <xdr:rowOff>54429</xdr:rowOff>
    </xdr:from>
    <xdr:to>
      <xdr:col>13</xdr:col>
      <xdr:colOff>1632596</xdr:colOff>
      <xdr:row>14</xdr:row>
      <xdr:rowOff>158431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F02912-55D2-EF74-F598-576152EE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5185" y="2149929"/>
          <a:ext cx="1540068" cy="289059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13</xdr:row>
      <xdr:rowOff>59871</xdr:rowOff>
    </xdr:from>
    <xdr:to>
      <xdr:col>14</xdr:col>
      <xdr:colOff>674924</xdr:colOff>
      <xdr:row>14</xdr:row>
      <xdr:rowOff>146964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0CCC5-616C-5BAD-B0C4-77406FC7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586" y="2155371"/>
          <a:ext cx="370124" cy="272150"/>
        </a:xfrm>
        <a:prstGeom prst="rect">
          <a:avLst/>
        </a:prstGeom>
      </xdr:spPr>
    </xdr:pic>
    <xdr:clientData/>
  </xdr:twoCellAnchor>
  <xdr:twoCellAnchor editAs="oneCell">
    <xdr:from>
      <xdr:col>15</xdr:col>
      <xdr:colOff>27214</xdr:colOff>
      <xdr:row>13</xdr:row>
      <xdr:rowOff>54429</xdr:rowOff>
    </xdr:from>
    <xdr:to>
      <xdr:col>15</xdr:col>
      <xdr:colOff>1792740</xdr:colOff>
      <xdr:row>14</xdr:row>
      <xdr:rowOff>130638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EFD450-B621-E7AB-7FC9-54CEECEC8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2314" y="2149929"/>
          <a:ext cx="1765526" cy="261266"/>
        </a:xfrm>
        <a:prstGeom prst="rect">
          <a:avLst/>
        </a:prstGeom>
      </xdr:spPr>
    </xdr:pic>
    <xdr:clientData/>
  </xdr:twoCellAnchor>
  <xdr:twoCellAnchor editAs="oneCell">
    <xdr:from>
      <xdr:col>16</xdr:col>
      <xdr:colOff>65311</xdr:colOff>
      <xdr:row>13</xdr:row>
      <xdr:rowOff>43543</xdr:rowOff>
    </xdr:from>
    <xdr:to>
      <xdr:col>16</xdr:col>
      <xdr:colOff>1780454</xdr:colOff>
      <xdr:row>14</xdr:row>
      <xdr:rowOff>146966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B1C395-7879-E314-2F30-C5FBA98FA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1997" y="2139043"/>
          <a:ext cx="1715143" cy="288480"/>
        </a:xfrm>
        <a:prstGeom prst="rect">
          <a:avLst/>
        </a:prstGeom>
      </xdr:spPr>
    </xdr:pic>
    <xdr:clientData/>
  </xdr:twoCellAnchor>
  <xdr:twoCellAnchor editAs="oneCell">
    <xdr:from>
      <xdr:col>17</xdr:col>
      <xdr:colOff>255815</xdr:colOff>
      <xdr:row>13</xdr:row>
      <xdr:rowOff>81643</xdr:rowOff>
    </xdr:from>
    <xdr:to>
      <xdr:col>17</xdr:col>
      <xdr:colOff>598724</xdr:colOff>
      <xdr:row>14</xdr:row>
      <xdr:rowOff>125192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E5BFF5-ED0A-5B6A-037E-6718DBD3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62572" y="2177143"/>
          <a:ext cx="342909" cy="228606"/>
        </a:xfrm>
        <a:prstGeom prst="rect">
          <a:avLst/>
        </a:prstGeom>
      </xdr:spPr>
    </xdr:pic>
    <xdr:clientData/>
  </xdr:twoCellAnchor>
  <xdr:twoCellAnchor editAs="oneCell">
    <xdr:from>
      <xdr:col>18</xdr:col>
      <xdr:colOff>19014</xdr:colOff>
      <xdr:row>13</xdr:row>
      <xdr:rowOff>69778</xdr:rowOff>
    </xdr:from>
    <xdr:to>
      <xdr:col>18</xdr:col>
      <xdr:colOff>1861458</xdr:colOff>
      <xdr:row>14</xdr:row>
      <xdr:rowOff>141522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D04B37E-0B77-D1A8-46B5-A9454C4F2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07514" y="2165278"/>
          <a:ext cx="1842444" cy="256801"/>
        </a:xfrm>
        <a:prstGeom prst="rect">
          <a:avLst/>
        </a:prstGeom>
      </xdr:spPr>
    </xdr:pic>
    <xdr:clientData/>
  </xdr:twoCellAnchor>
  <xdr:twoCellAnchor editAs="oneCell">
    <xdr:from>
      <xdr:col>16</xdr:col>
      <xdr:colOff>46980</xdr:colOff>
      <xdr:row>5</xdr:row>
      <xdr:rowOff>13220</xdr:rowOff>
    </xdr:from>
    <xdr:to>
      <xdr:col>16</xdr:col>
      <xdr:colOff>1862023</xdr:colOff>
      <xdr:row>7</xdr:row>
      <xdr:rowOff>179614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1020E5-4708-81A5-2850-89E01AAD7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93666" y="965720"/>
          <a:ext cx="1815043" cy="547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0"/>
  <sheetViews>
    <sheetView workbookViewId="0">
      <selection activeCell="Q6" sqref="Q6"/>
    </sheetView>
  </sheetViews>
  <sheetFormatPr defaultRowHeight="14.6" x14ac:dyDescent="0.4"/>
  <cols>
    <col min="2" max="2" width="31.15234375" customWidth="1"/>
    <col min="3" max="3" width="13.921875" customWidth="1"/>
    <col min="4" max="4" width="15.4609375" customWidth="1"/>
    <col min="5" max="5" width="18.23046875" bestFit="1" customWidth="1"/>
    <col min="7" max="7" width="22.4609375" bestFit="1" customWidth="1"/>
    <col min="8" max="8" width="22.3046875" bestFit="1" customWidth="1"/>
    <col min="9" max="9" width="14.4609375" customWidth="1"/>
    <col min="10" max="10" width="13.53515625" customWidth="1"/>
    <col min="11" max="11" width="18.3828125" customWidth="1"/>
    <col min="12" max="12" width="18.61328125" customWidth="1"/>
    <col min="13" max="13" width="8.61328125" customWidth="1"/>
    <col min="14" max="14" width="23.84375" customWidth="1"/>
    <col min="15" max="15" width="13.921875" customWidth="1"/>
    <col min="16" max="16" width="25.4609375" customWidth="1"/>
    <col min="17" max="17" width="26.921875" customWidth="1"/>
    <col min="18" max="18" width="13.15234375" customWidth="1"/>
    <col min="19" max="19" width="26.765625" customWidth="1"/>
  </cols>
  <sheetData>
    <row r="1" spans="2:19" ht="15" thickBot="1" x14ac:dyDescent="0.45"/>
    <row r="2" spans="2:19" ht="15" thickBot="1" x14ac:dyDescent="0.45">
      <c r="B2" s="7" t="s">
        <v>22</v>
      </c>
      <c r="C2" s="8" t="s">
        <v>21</v>
      </c>
      <c r="D2" s="8" t="s">
        <v>19</v>
      </c>
      <c r="E2" s="9" t="s">
        <v>20</v>
      </c>
      <c r="G2" s="7" t="s">
        <v>18</v>
      </c>
      <c r="H2" s="9" t="s">
        <v>17</v>
      </c>
      <c r="N2" s="58" t="s">
        <v>25</v>
      </c>
      <c r="O2" s="59"/>
    </row>
    <row r="3" spans="2:19" ht="15" thickBot="1" x14ac:dyDescent="0.45">
      <c r="B3" s="2">
        <v>86.9</v>
      </c>
      <c r="C3" s="3">
        <v>84.3</v>
      </c>
      <c r="D3" s="34">
        <v>1</v>
      </c>
      <c r="E3" s="4">
        <v>0.88</v>
      </c>
      <c r="G3" s="21">
        <f>D3/B3</f>
        <v>1.150747986191024E-2</v>
      </c>
      <c r="H3" s="22">
        <f>E3/C3</f>
        <v>1.043890865954923E-2</v>
      </c>
      <c r="N3" s="32" t="s">
        <v>23</v>
      </c>
      <c r="O3" s="10" t="s">
        <v>24</v>
      </c>
    </row>
    <row r="4" spans="2:19" ht="15" thickBot="1" x14ac:dyDescent="0.45">
      <c r="N4" s="38">
        <v>0</v>
      </c>
      <c r="O4" s="37">
        <v>0.64733111229853635</v>
      </c>
    </row>
    <row r="5" spans="2:19" ht="15" thickBot="1" x14ac:dyDescent="0.45">
      <c r="B5" s="56" t="s">
        <v>0</v>
      </c>
      <c r="C5" s="8" t="s">
        <v>1</v>
      </c>
      <c r="D5" s="8" t="s">
        <v>2</v>
      </c>
      <c r="E5" s="9" t="s">
        <v>3</v>
      </c>
      <c r="Q5" s="42" t="s">
        <v>38</v>
      </c>
    </row>
    <row r="6" spans="2:19" ht="15" thickBot="1" x14ac:dyDescent="0.45">
      <c r="B6" s="57"/>
      <c r="C6" s="18">
        <v>7.024</v>
      </c>
      <c r="D6" s="19">
        <v>1161</v>
      </c>
      <c r="E6" s="20">
        <v>224</v>
      </c>
      <c r="N6" s="58" t="s">
        <v>33</v>
      </c>
      <c r="O6" s="59"/>
      <c r="Q6" s="40"/>
    </row>
    <row r="7" spans="2:19" ht="15" thickBot="1" x14ac:dyDescent="0.45">
      <c r="N7" s="32" t="s">
        <v>23</v>
      </c>
      <c r="O7" s="10" t="s">
        <v>24</v>
      </c>
      <c r="Q7" s="43"/>
    </row>
    <row r="8" spans="2:19" ht="15" thickBot="1" x14ac:dyDescent="0.45">
      <c r="B8" s="56" t="s">
        <v>4</v>
      </c>
      <c r="C8" s="8" t="s">
        <v>1</v>
      </c>
      <c r="D8" s="8" t="s">
        <v>2</v>
      </c>
      <c r="E8" s="9" t="s">
        <v>3</v>
      </c>
      <c r="N8" s="2"/>
      <c r="O8" s="4"/>
      <c r="Q8" s="41"/>
    </row>
    <row r="9" spans="2:19" ht="15" thickBot="1" x14ac:dyDescent="0.45">
      <c r="B9" s="57"/>
      <c r="C9" s="18">
        <v>7.9489999999999998</v>
      </c>
      <c r="D9" s="19">
        <v>1657</v>
      </c>
      <c r="E9" s="20">
        <v>227</v>
      </c>
    </row>
    <row r="10" spans="2:19" ht="15" thickBot="1" x14ac:dyDescent="0.45">
      <c r="B10" s="44"/>
      <c r="C10" s="45"/>
      <c r="D10" s="46"/>
      <c r="E10" s="47"/>
      <c r="N10" s="58" t="s">
        <v>28</v>
      </c>
      <c r="O10" s="59"/>
    </row>
    <row r="11" spans="2:19" x14ac:dyDescent="0.4">
      <c r="B11" s="44"/>
      <c r="C11" s="45"/>
      <c r="D11" s="46"/>
      <c r="E11" s="47"/>
      <c r="N11" s="32" t="s">
        <v>23</v>
      </c>
      <c r="O11" s="10" t="s">
        <v>24</v>
      </c>
    </row>
    <row r="12" spans="2:19" ht="15" thickBot="1" x14ac:dyDescent="0.45">
      <c r="N12" s="2">
        <v>0.03</v>
      </c>
      <c r="O12" s="4">
        <v>0.63</v>
      </c>
    </row>
    <row r="13" spans="2:19" ht="15" thickBot="1" x14ac:dyDescent="0.45">
      <c r="B13" s="5" t="s">
        <v>5</v>
      </c>
      <c r="C13" s="6">
        <v>760</v>
      </c>
    </row>
    <row r="14" spans="2:19" x14ac:dyDescent="0.4">
      <c r="N14" s="39"/>
      <c r="O14" s="40"/>
      <c r="P14" s="40"/>
      <c r="Q14" s="40"/>
      <c r="R14" s="40"/>
      <c r="S14" s="40"/>
    </row>
    <row r="15" spans="2:19" ht="15" thickBot="1" x14ac:dyDescent="0.45">
      <c r="B15" s="55" t="s">
        <v>6</v>
      </c>
      <c r="C15" s="55"/>
      <c r="D15" s="55"/>
      <c r="E15" s="55"/>
      <c r="G15" s="55" t="s">
        <v>37</v>
      </c>
      <c r="H15" s="55"/>
      <c r="I15" s="55"/>
      <c r="J15" s="55"/>
      <c r="K15" s="55"/>
      <c r="L15" s="55"/>
      <c r="N15" s="48"/>
      <c r="O15" s="43"/>
      <c r="P15" s="43"/>
      <c r="Q15" s="43"/>
      <c r="R15" s="43"/>
      <c r="S15" s="43"/>
    </row>
    <row r="16" spans="2:19" ht="15" thickBot="1" x14ac:dyDescent="0.45">
      <c r="B16" s="11" t="s">
        <v>7</v>
      </c>
      <c r="C16" s="12" t="s">
        <v>8</v>
      </c>
      <c r="D16" s="12" t="s">
        <v>9</v>
      </c>
      <c r="E16" s="13" t="s">
        <v>10</v>
      </c>
      <c r="G16" s="11" t="s">
        <v>11</v>
      </c>
      <c r="H16" s="12" t="s">
        <v>12</v>
      </c>
      <c r="I16" s="12" t="s">
        <v>13</v>
      </c>
      <c r="J16" s="12" t="s">
        <v>14</v>
      </c>
      <c r="K16" s="12" t="s">
        <v>15</v>
      </c>
      <c r="L16" s="13" t="s">
        <v>16</v>
      </c>
      <c r="N16" s="11" t="s">
        <v>26</v>
      </c>
      <c r="O16" s="12" t="s">
        <v>30</v>
      </c>
      <c r="P16" s="12" t="s">
        <v>31</v>
      </c>
      <c r="Q16" s="12" t="s">
        <v>27</v>
      </c>
      <c r="R16" s="12" t="s">
        <v>29</v>
      </c>
      <c r="S16" s="13" t="s">
        <v>32</v>
      </c>
    </row>
    <row r="17" spans="2:19" x14ac:dyDescent="0.4">
      <c r="B17" s="16">
        <v>0.5</v>
      </c>
      <c r="C17" s="17">
        <v>9.5</v>
      </c>
      <c r="D17" s="30">
        <v>0.19600000000000001</v>
      </c>
      <c r="E17" s="35">
        <v>95.6</v>
      </c>
      <c r="G17" s="29">
        <f t="shared" ref="G17:G36" si="0">B17*$G$3/(B17*$G$3+C17*$H$3)</f>
        <v>5.4837542965832882E-2</v>
      </c>
      <c r="H17" s="30">
        <f t="shared" ref="H17:H36" si="1">1-G17</f>
        <v>0.94516245703416712</v>
      </c>
      <c r="I17" s="17">
        <f t="shared" ref="I17:I36" si="2">10^($C$6-$D$6/(E17+$E$6))</f>
        <v>2462.2614615043867</v>
      </c>
      <c r="J17" s="17">
        <f t="shared" ref="J17:J36" si="3">10^($C$9-$D$9/(E17+$E$9))</f>
        <v>649.54341381666563</v>
      </c>
      <c r="K17" s="30">
        <f t="shared" ref="K17:K36" si="4">$C$13*D17/(I17*G17)</f>
        <v>1.1032082686037394</v>
      </c>
      <c r="L17" s="31">
        <f t="shared" ref="L17:L36" si="5">$C$13*(1-D17)/(J17*(1-G17))</f>
        <v>0.99530227076421351</v>
      </c>
      <c r="N17" s="29">
        <f t="shared" ref="N17:N36" si="6">(H17^2)*($N$4+2*($O$4-$N$4)*G17)</f>
        <v>6.3423088849906703E-2</v>
      </c>
      <c r="O17" s="30">
        <f t="shared" ref="O17:O36" si="7">LN(K17)</f>
        <v>9.8222542577405106E-2</v>
      </c>
      <c r="P17" s="30">
        <f t="shared" ref="P17:P36" si="8">ABS(N17-O17)</f>
        <v>3.4799453727498403E-2</v>
      </c>
      <c r="Q17" s="30">
        <f t="shared" ref="Q17:Q36" si="9">(G17^2)*($O$4+2*($N$4-$O$4)*H17)</f>
        <v>-1.7331293724867588E-3</v>
      </c>
      <c r="R17" s="30">
        <f t="shared" ref="R17:R36" si="10">LN(L17)</f>
        <v>-4.7087982455184026E-3</v>
      </c>
      <c r="S17" s="31">
        <f t="shared" ref="S17:S36" si="11">ABS(Q17-R17)</f>
        <v>2.9756688730316438E-3</v>
      </c>
    </row>
    <row r="18" spans="2:19" x14ac:dyDescent="0.4">
      <c r="B18" s="14">
        <v>1.2</v>
      </c>
      <c r="C18" s="15">
        <v>8.8000000000000007</v>
      </c>
      <c r="D18" s="23">
        <v>0.39600000000000002</v>
      </c>
      <c r="E18" s="36">
        <v>89.4</v>
      </c>
      <c r="G18" s="24">
        <f t="shared" si="0"/>
        <v>0.13067849473255599</v>
      </c>
      <c r="H18" s="23">
        <f t="shared" si="1"/>
        <v>0.86932150526744401</v>
      </c>
      <c r="I18" s="15">
        <f t="shared" si="2"/>
        <v>2086.7434026888286</v>
      </c>
      <c r="J18" s="15">
        <f t="shared" si="3"/>
        <v>515.17915289157474</v>
      </c>
      <c r="K18" s="23">
        <f t="shared" si="4"/>
        <v>1.1036607703415633</v>
      </c>
      <c r="L18" s="25">
        <f t="shared" si="5"/>
        <v>1.0249715877827565</v>
      </c>
      <c r="N18" s="24">
        <f t="shared" si="6"/>
        <v>0.12785609804100231</v>
      </c>
      <c r="O18" s="23">
        <f t="shared" si="7"/>
        <v>9.8632627395470726E-2</v>
      </c>
      <c r="P18" s="23">
        <f t="shared" si="8"/>
        <v>2.9223470645531588E-2</v>
      </c>
      <c r="Q18" s="23">
        <f t="shared" si="9"/>
        <v>-8.1652468714357284E-3</v>
      </c>
      <c r="R18" s="23">
        <f t="shared" si="10"/>
        <v>2.466489296985129E-2</v>
      </c>
      <c r="S18" s="25">
        <f t="shared" si="11"/>
        <v>3.283013984128702E-2</v>
      </c>
    </row>
    <row r="19" spans="2:19" x14ac:dyDescent="0.4">
      <c r="B19" s="14">
        <v>1.9</v>
      </c>
      <c r="C19" s="15">
        <v>8.1</v>
      </c>
      <c r="D19" s="23">
        <v>0.59899999999999998</v>
      </c>
      <c r="E19" s="36">
        <v>83.7</v>
      </c>
      <c r="G19" s="24">
        <f t="shared" si="0"/>
        <v>0.20545330564709899</v>
      </c>
      <c r="H19" s="23">
        <f t="shared" si="1"/>
        <v>0.79454669435290104</v>
      </c>
      <c r="I19" s="15">
        <f t="shared" si="2"/>
        <v>1781.7399954456425</v>
      </c>
      <c r="J19" s="15">
        <f t="shared" si="3"/>
        <v>412.9345636447382</v>
      </c>
      <c r="K19" s="23">
        <f t="shared" si="4"/>
        <v>1.2436064118368033</v>
      </c>
      <c r="L19" s="25">
        <f t="shared" si="5"/>
        <v>0.92887506313878132</v>
      </c>
      <c r="N19" s="24">
        <f t="shared" si="6"/>
        <v>0.16792233321611436</v>
      </c>
      <c r="O19" s="23">
        <f t="shared" si="7"/>
        <v>0.21801555505665443</v>
      </c>
      <c r="P19" s="23">
        <f t="shared" si="8"/>
        <v>5.0093221840540075E-2</v>
      </c>
      <c r="Q19" s="23">
        <f t="shared" si="9"/>
        <v>-1.6096701704321759E-2</v>
      </c>
      <c r="R19" s="23">
        <f t="shared" si="10"/>
        <v>-7.3781034531117465E-2</v>
      </c>
      <c r="S19" s="25">
        <f t="shared" si="11"/>
        <v>5.7684332826795706E-2</v>
      </c>
    </row>
    <row r="20" spans="2:19" x14ac:dyDescent="0.4">
      <c r="B20" s="14">
        <v>2.2999999999999998</v>
      </c>
      <c r="C20" s="15">
        <v>7.7</v>
      </c>
      <c r="D20" s="23">
        <v>0.61899999999999999</v>
      </c>
      <c r="E20" s="36">
        <v>80.7</v>
      </c>
      <c r="G20" s="24">
        <f t="shared" si="0"/>
        <v>0.24771171053310712</v>
      </c>
      <c r="H20" s="23">
        <f t="shared" si="1"/>
        <v>0.75228828946689286</v>
      </c>
      <c r="I20" s="15">
        <f t="shared" si="2"/>
        <v>1635.6665856592408</v>
      </c>
      <c r="J20" s="15">
        <f t="shared" si="3"/>
        <v>366.34024192768607</v>
      </c>
      <c r="K20" s="23">
        <f t="shared" si="4"/>
        <v>1.1610820773506842</v>
      </c>
      <c r="L20" s="25">
        <f t="shared" si="5"/>
        <v>1.0506779998688405</v>
      </c>
      <c r="N20" s="24">
        <f t="shared" si="6"/>
        <v>0.18149790545991451</v>
      </c>
      <c r="O20" s="23">
        <f t="shared" si="7"/>
        <v>0.14935239560944585</v>
      </c>
      <c r="P20" s="23">
        <f t="shared" si="8"/>
        <v>3.2145509850468656E-2</v>
      </c>
      <c r="Q20" s="23">
        <f t="shared" si="9"/>
        <v>-2.0042257851550577E-2</v>
      </c>
      <c r="R20" s="23">
        <f t="shared" si="10"/>
        <v>4.9435669946543095E-2</v>
      </c>
      <c r="S20" s="25">
        <f t="shared" si="11"/>
        <v>6.9477927798093669E-2</v>
      </c>
    </row>
    <row r="21" spans="2:19" x14ac:dyDescent="0.4">
      <c r="B21" s="14">
        <v>2.6</v>
      </c>
      <c r="C21" s="15">
        <v>7.4</v>
      </c>
      <c r="D21" s="23">
        <v>0.67400000000000004</v>
      </c>
      <c r="E21" s="36">
        <v>78.7</v>
      </c>
      <c r="G21" s="24">
        <f t="shared" si="0"/>
        <v>0.27918429985091825</v>
      </c>
      <c r="H21" s="23">
        <f t="shared" si="1"/>
        <v>0.72081570014908181</v>
      </c>
      <c r="I21" s="15">
        <f t="shared" si="2"/>
        <v>1543.5451094148975</v>
      </c>
      <c r="J21" s="15">
        <f t="shared" si="3"/>
        <v>337.79502949103551</v>
      </c>
      <c r="K21" s="23">
        <f t="shared" si="4"/>
        <v>1.1886751155215418</v>
      </c>
      <c r="L21" s="25">
        <f t="shared" si="5"/>
        <v>1.017545176765384</v>
      </c>
      <c r="N21" s="24">
        <f t="shared" si="6"/>
        <v>0.18780015359810709</v>
      </c>
      <c r="O21" s="23">
        <f t="shared" si="7"/>
        <v>0.17283933858959338</v>
      </c>
      <c r="P21" s="23">
        <f t="shared" si="8"/>
        <v>1.4960815008513706E-2</v>
      </c>
      <c r="Q21" s="23">
        <f t="shared" si="9"/>
        <v>-2.2282730551556745E-2</v>
      </c>
      <c r="R21" s="23">
        <f t="shared" si="10"/>
        <v>1.7393037118391609E-2</v>
      </c>
      <c r="S21" s="25">
        <f t="shared" si="11"/>
        <v>3.9675767669948354E-2</v>
      </c>
    </row>
    <row r="22" spans="2:19" x14ac:dyDescent="0.4">
      <c r="B22" s="14">
        <v>3.3</v>
      </c>
      <c r="C22" s="15">
        <v>6.7</v>
      </c>
      <c r="D22" s="23">
        <v>0.76200000000000001</v>
      </c>
      <c r="E22" s="36">
        <v>74.400000000000006</v>
      </c>
      <c r="G22" s="24">
        <f t="shared" si="0"/>
        <v>0.35189318253919655</v>
      </c>
      <c r="H22" s="23">
        <f t="shared" si="1"/>
        <v>0.64810681746080345</v>
      </c>
      <c r="I22" s="15">
        <f t="shared" si="2"/>
        <v>1359.0934822812783</v>
      </c>
      <c r="J22" s="15">
        <f t="shared" si="3"/>
        <v>282.69784313780787</v>
      </c>
      <c r="K22" s="23">
        <f t="shared" si="4"/>
        <v>1.2109002833544058</v>
      </c>
      <c r="L22" s="25">
        <f t="shared" si="5"/>
        <v>0.98723709285479877</v>
      </c>
      <c r="N22" s="24">
        <f t="shared" si="6"/>
        <v>0.19136411847151838</v>
      </c>
      <c r="O22" s="23">
        <f t="shared" si="7"/>
        <v>0.19136411878129914</v>
      </c>
      <c r="P22" s="23">
        <f t="shared" si="8"/>
        <v>3.0978075660215154E-10</v>
      </c>
      <c r="Q22" s="23">
        <f t="shared" si="9"/>
        <v>-2.3743964395612133E-2</v>
      </c>
      <c r="R22" s="23">
        <f t="shared" si="10"/>
        <v>-1.2845052737459712E-2</v>
      </c>
      <c r="S22" s="25">
        <f t="shared" si="11"/>
        <v>1.089891165815242E-2</v>
      </c>
    </row>
    <row r="23" spans="2:19" x14ac:dyDescent="0.4">
      <c r="B23" s="14">
        <v>4</v>
      </c>
      <c r="C23" s="15">
        <v>6</v>
      </c>
      <c r="D23" s="23">
        <v>0.83899999999999997</v>
      </c>
      <c r="E23" s="36">
        <v>71</v>
      </c>
      <c r="G23" s="24">
        <f t="shared" si="0"/>
        <v>0.42360106126386871</v>
      </c>
      <c r="H23" s="23">
        <f t="shared" si="1"/>
        <v>0.57639893873613124</v>
      </c>
      <c r="I23" s="15">
        <f t="shared" si="2"/>
        <v>1225.7637669877554</v>
      </c>
      <c r="J23" s="15">
        <f t="shared" si="3"/>
        <v>244.67934849503357</v>
      </c>
      <c r="K23" s="23">
        <f t="shared" si="4"/>
        <v>1.228037797199768</v>
      </c>
      <c r="L23" s="25">
        <f t="shared" si="5"/>
        <v>0.86759887530906132</v>
      </c>
      <c r="N23" s="24">
        <f t="shared" si="6"/>
        <v>0.18220481977142605</v>
      </c>
      <c r="O23" s="23">
        <f t="shared" si="7"/>
        <v>0.20541760872991074</v>
      </c>
      <c r="P23" s="23">
        <f t="shared" si="8"/>
        <v>2.3212788958484692E-2</v>
      </c>
      <c r="Q23" s="23">
        <f t="shared" si="9"/>
        <v>-1.774834577959505E-2</v>
      </c>
      <c r="R23" s="23">
        <f t="shared" si="10"/>
        <v>-0.1420257963545303</v>
      </c>
      <c r="S23" s="25">
        <f t="shared" si="11"/>
        <v>0.12427745057493525</v>
      </c>
    </row>
    <row r="24" spans="2:19" x14ac:dyDescent="0.4">
      <c r="B24" s="14">
        <v>4</v>
      </c>
      <c r="C24" s="15">
        <v>6</v>
      </c>
      <c r="D24" s="23">
        <v>0.84499999999999997</v>
      </c>
      <c r="E24" s="36">
        <v>71</v>
      </c>
      <c r="G24" s="24">
        <f t="shared" si="0"/>
        <v>0.42360106126386871</v>
      </c>
      <c r="H24" s="23">
        <f t="shared" si="1"/>
        <v>0.57639893873613124</v>
      </c>
      <c r="I24" s="15">
        <f t="shared" si="2"/>
        <v>1225.7637669877554</v>
      </c>
      <c r="J24" s="15">
        <f t="shared" si="3"/>
        <v>244.67934849503357</v>
      </c>
      <c r="K24" s="23">
        <f t="shared" si="4"/>
        <v>1.2368199506958328</v>
      </c>
      <c r="L24" s="25">
        <f t="shared" si="5"/>
        <v>0.83526599796835099</v>
      </c>
      <c r="N24" s="24">
        <f t="shared" si="6"/>
        <v>0.18220481977142605</v>
      </c>
      <c r="O24" s="23">
        <f t="shared" si="7"/>
        <v>0.21254352961987819</v>
      </c>
      <c r="P24" s="23">
        <f t="shared" si="8"/>
        <v>3.0338709848452133E-2</v>
      </c>
      <c r="Q24" s="23">
        <f t="shared" si="9"/>
        <v>-1.774834577959505E-2</v>
      </c>
      <c r="R24" s="23">
        <f t="shared" si="10"/>
        <v>-0.18000504441974663</v>
      </c>
      <c r="S24" s="25">
        <f t="shared" si="11"/>
        <v>0.16225669864015158</v>
      </c>
    </row>
    <row r="25" spans="2:19" x14ac:dyDescent="0.4">
      <c r="B25" s="14">
        <v>4.0999999999999996</v>
      </c>
      <c r="C25" s="15">
        <v>5.9</v>
      </c>
      <c r="D25" s="23">
        <v>0.79700000000000004</v>
      </c>
      <c r="E25" s="36">
        <v>70.5</v>
      </c>
      <c r="G25" s="24">
        <f t="shared" si="0"/>
        <v>0.43376453349009075</v>
      </c>
      <c r="H25" s="23">
        <f t="shared" si="1"/>
        <v>0.56623546650990919</v>
      </c>
      <c r="I25" s="15">
        <f t="shared" si="2"/>
        <v>1207.0491583412402</v>
      </c>
      <c r="J25" s="15">
        <f t="shared" si="3"/>
        <v>239.4705440345262</v>
      </c>
      <c r="K25" s="23">
        <f t="shared" si="4"/>
        <v>1.156892263533029</v>
      </c>
      <c r="L25" s="25">
        <f t="shared" si="5"/>
        <v>1.1377856738886356</v>
      </c>
      <c r="N25" s="24">
        <f t="shared" si="6"/>
        <v>0.18005477867480724</v>
      </c>
      <c r="O25" s="23">
        <f t="shared" si="7"/>
        <v>0.14573732679119789</v>
      </c>
      <c r="P25" s="23">
        <f t="shared" si="8"/>
        <v>3.4317451883609351E-2</v>
      </c>
      <c r="Q25" s="23">
        <f t="shared" si="9"/>
        <v>-1.6134486741059714E-2</v>
      </c>
      <c r="R25" s="23">
        <f t="shared" si="10"/>
        <v>0.12908398219224471</v>
      </c>
      <c r="S25" s="25">
        <f t="shared" si="11"/>
        <v>0.14521846893330442</v>
      </c>
    </row>
    <row r="26" spans="2:19" x14ac:dyDescent="0.4">
      <c r="B26" s="14">
        <v>4.7</v>
      </c>
      <c r="C26" s="15">
        <v>5.3</v>
      </c>
      <c r="D26" s="23">
        <v>0.86399999999999999</v>
      </c>
      <c r="E26" s="36">
        <v>68.099999999999994</v>
      </c>
      <c r="G26" s="24">
        <f t="shared" si="0"/>
        <v>0.49432846636280742</v>
      </c>
      <c r="H26" s="23">
        <f t="shared" si="1"/>
        <v>0.50567153363719264</v>
      </c>
      <c r="I26" s="15">
        <f t="shared" si="2"/>
        <v>1120.2985910973459</v>
      </c>
      <c r="J26" s="15">
        <f t="shared" si="3"/>
        <v>215.75171311656149</v>
      </c>
      <c r="K26" s="23">
        <f t="shared" si="4"/>
        <v>1.1857084763066039</v>
      </c>
      <c r="L26" s="25">
        <f t="shared" si="5"/>
        <v>0.94739206252481545</v>
      </c>
      <c r="N26" s="24">
        <f t="shared" si="6"/>
        <v>0.16364739973269246</v>
      </c>
      <c r="O26" s="23">
        <f t="shared" si="7"/>
        <v>0.17034046623478183</v>
      </c>
      <c r="P26" s="23">
        <f t="shared" si="8"/>
        <v>6.6930665020893676E-3</v>
      </c>
      <c r="Q26" s="23">
        <f t="shared" si="9"/>
        <v>-1.7942717915161476E-3</v>
      </c>
      <c r="R26" s="23">
        <f t="shared" si="10"/>
        <v>-5.4042266694338592E-2</v>
      </c>
      <c r="S26" s="25">
        <f t="shared" si="11"/>
        <v>5.2247994902822448E-2</v>
      </c>
    </row>
    <row r="27" spans="2:19" x14ac:dyDescent="0.4">
      <c r="B27" s="14">
        <v>5</v>
      </c>
      <c r="C27" s="15">
        <v>5</v>
      </c>
      <c r="D27" s="23">
        <v>0.85599999999999998</v>
      </c>
      <c r="E27" s="36">
        <v>67.099999999999994</v>
      </c>
      <c r="G27" s="24">
        <f t="shared" si="0"/>
        <v>0.5243450352051352</v>
      </c>
      <c r="H27" s="23">
        <f t="shared" si="1"/>
        <v>0.4756549647948648</v>
      </c>
      <c r="I27" s="15">
        <f t="shared" si="2"/>
        <v>1085.6249982927673</v>
      </c>
      <c r="J27" s="15">
        <f t="shared" si="3"/>
        <v>206.47237420518451</v>
      </c>
      <c r="K27" s="23">
        <f t="shared" si="4"/>
        <v>1.1428529709952906</v>
      </c>
      <c r="L27" s="25">
        <f t="shared" si="5"/>
        <v>1.1143512343611002</v>
      </c>
      <c r="N27" s="24">
        <f t="shared" si="6"/>
        <v>0.15358814849901087</v>
      </c>
      <c r="O27" s="23">
        <f t="shared" si="7"/>
        <v>0.13352774223873926</v>
      </c>
      <c r="P27" s="23">
        <f t="shared" si="8"/>
        <v>2.0060406260271613E-2</v>
      </c>
      <c r="Q27" s="23">
        <f t="shared" si="9"/>
        <v>8.6656511889788203E-3</v>
      </c>
      <c r="R27" s="23">
        <f t="shared" si="10"/>
        <v>0.10827238297923053</v>
      </c>
      <c r="S27" s="25">
        <f t="shared" si="11"/>
        <v>9.9606731790251715E-2</v>
      </c>
    </row>
    <row r="28" spans="2:19" x14ac:dyDescent="0.4">
      <c r="B28" s="14">
        <v>5.4</v>
      </c>
      <c r="C28" s="15">
        <v>4.5999999999999996</v>
      </c>
      <c r="D28" s="23">
        <v>0.875</v>
      </c>
      <c r="E28" s="36">
        <v>65.8</v>
      </c>
      <c r="G28" s="24">
        <f t="shared" si="0"/>
        <v>0.564095370556705</v>
      </c>
      <c r="H28" s="23">
        <f t="shared" si="1"/>
        <v>0.435904629443295</v>
      </c>
      <c r="I28" s="15">
        <f t="shared" si="2"/>
        <v>1041.8107151128777</v>
      </c>
      <c r="J28" s="15">
        <f t="shared" si="3"/>
        <v>194.91577747026946</v>
      </c>
      <c r="K28" s="23">
        <f t="shared" si="4"/>
        <v>1.1315670424127904</v>
      </c>
      <c r="L28" s="25">
        <f t="shared" si="5"/>
        <v>1.1181115387886467</v>
      </c>
      <c r="N28" s="24">
        <f t="shared" si="6"/>
        <v>0.13876884537121148</v>
      </c>
      <c r="O28" s="23">
        <f t="shared" si="7"/>
        <v>0.12360343525336982</v>
      </c>
      <c r="P28" s="23">
        <f t="shared" si="8"/>
        <v>1.5165410117841657E-2</v>
      </c>
      <c r="Q28" s="23">
        <f t="shared" si="9"/>
        <v>2.64051239338087E-2</v>
      </c>
      <c r="R28" s="23">
        <f t="shared" si="10"/>
        <v>0.11164113611493542</v>
      </c>
      <c r="S28" s="25">
        <f t="shared" si="11"/>
        <v>8.5236012181126725E-2</v>
      </c>
    </row>
    <row r="29" spans="2:19" x14ac:dyDescent="0.4">
      <c r="B29" s="14">
        <v>6</v>
      </c>
      <c r="C29" s="15">
        <v>4</v>
      </c>
      <c r="D29" s="23">
        <v>0.93400000000000005</v>
      </c>
      <c r="E29" s="36">
        <v>64.099999999999994</v>
      </c>
      <c r="G29" s="24">
        <f t="shared" si="0"/>
        <v>0.62314583928800227</v>
      </c>
      <c r="H29" s="23">
        <f t="shared" si="1"/>
        <v>0.37685416071199773</v>
      </c>
      <c r="I29" s="15">
        <f t="shared" si="2"/>
        <v>986.61849797765524</v>
      </c>
      <c r="J29" s="15">
        <f t="shared" si="3"/>
        <v>180.63337961100262</v>
      </c>
      <c r="K29" s="23">
        <f t="shared" si="4"/>
        <v>1.1545733136647673</v>
      </c>
      <c r="L29" s="25">
        <f t="shared" si="5"/>
        <v>0.7368620767287567</v>
      </c>
      <c r="N29" s="24">
        <f t="shared" si="6"/>
        <v>0.11457577540906382</v>
      </c>
      <c r="O29" s="23">
        <f t="shared" si="7"/>
        <v>0.14373085032091407</v>
      </c>
      <c r="P29" s="23">
        <f t="shared" si="8"/>
        <v>2.9155074911850251E-2</v>
      </c>
      <c r="Q29" s="23">
        <f t="shared" si="9"/>
        <v>6.1909260809696436E-2</v>
      </c>
      <c r="R29" s="23">
        <f t="shared" si="10"/>
        <v>-0.30535454578660809</v>
      </c>
      <c r="S29" s="25">
        <f t="shared" si="11"/>
        <v>0.36726380659630453</v>
      </c>
    </row>
    <row r="30" spans="2:19" x14ac:dyDescent="0.4">
      <c r="B30" s="14">
        <v>6.1</v>
      </c>
      <c r="C30" s="15">
        <v>3.9</v>
      </c>
      <c r="D30" s="23">
        <v>0.89500000000000002</v>
      </c>
      <c r="E30" s="36">
        <v>63.8</v>
      </c>
      <c r="G30" s="24">
        <f t="shared" si="0"/>
        <v>0.63292120775294325</v>
      </c>
      <c r="H30" s="23">
        <f t="shared" si="1"/>
        <v>0.36707879224705675</v>
      </c>
      <c r="I30" s="15">
        <f t="shared" si="2"/>
        <v>977.12151361774067</v>
      </c>
      <c r="J30" s="15">
        <f t="shared" si="3"/>
        <v>178.20739513501215</v>
      </c>
      <c r="K30" s="23">
        <f t="shared" si="4"/>
        <v>1.0998625230504064</v>
      </c>
      <c r="L30" s="25">
        <f t="shared" si="5"/>
        <v>1.2198821459583806</v>
      </c>
      <c r="N30" s="24">
        <f t="shared" si="6"/>
        <v>0.11041414475050274</v>
      </c>
      <c r="O30" s="23">
        <f t="shared" si="7"/>
        <v>9.5185192948708169E-2</v>
      </c>
      <c r="P30" s="23">
        <f t="shared" si="8"/>
        <v>1.5228951801794566E-2</v>
      </c>
      <c r="Q30" s="23">
        <f t="shared" si="9"/>
        <v>6.8936630402314694E-2</v>
      </c>
      <c r="R30" s="23">
        <f t="shared" si="10"/>
        <v>0.19875425240546452</v>
      </c>
      <c r="S30" s="25">
        <f t="shared" si="11"/>
        <v>0.12981762200314984</v>
      </c>
    </row>
    <row r="31" spans="2:19" x14ac:dyDescent="0.4">
      <c r="B31" s="14">
        <v>6.8</v>
      </c>
      <c r="C31" s="15">
        <v>3.2</v>
      </c>
      <c r="D31" s="23">
        <v>0.93899999999999995</v>
      </c>
      <c r="E31" s="36">
        <v>62.2</v>
      </c>
      <c r="G31" s="24">
        <f t="shared" si="0"/>
        <v>0.70082489109364088</v>
      </c>
      <c r="H31" s="23">
        <f t="shared" si="1"/>
        <v>0.29917510890635912</v>
      </c>
      <c r="I31" s="15">
        <f t="shared" si="2"/>
        <v>927.67579782032294</v>
      </c>
      <c r="J31" s="15">
        <f t="shared" si="3"/>
        <v>165.72999089604198</v>
      </c>
      <c r="K31" s="23">
        <f t="shared" si="4"/>
        <v>1.0976741579465352</v>
      </c>
      <c r="L31" s="25">
        <f t="shared" si="5"/>
        <v>0.93501130745570249</v>
      </c>
      <c r="N31" s="24">
        <f t="shared" si="6"/>
        <v>8.1211383709332161E-2</v>
      </c>
      <c r="O31" s="23">
        <f t="shared" si="7"/>
        <v>9.3193539433957515E-2</v>
      </c>
      <c r="P31" s="23">
        <f t="shared" si="8"/>
        <v>1.1982155724625354E-2</v>
      </c>
      <c r="Q31" s="23">
        <f t="shared" si="9"/>
        <v>0.12770063386267796</v>
      </c>
      <c r="R31" s="23">
        <f t="shared" si="10"/>
        <v>-6.7196656231065577E-2</v>
      </c>
      <c r="S31" s="25">
        <f t="shared" si="11"/>
        <v>0.19489729009374354</v>
      </c>
    </row>
    <row r="32" spans="2:19" x14ac:dyDescent="0.4">
      <c r="B32" s="14">
        <v>7.5</v>
      </c>
      <c r="C32" s="15">
        <v>2.5</v>
      </c>
      <c r="D32" s="23">
        <v>0.95799999999999996</v>
      </c>
      <c r="E32" s="36">
        <v>60.8</v>
      </c>
      <c r="G32" s="24">
        <f t="shared" si="0"/>
        <v>0.76782483028308413</v>
      </c>
      <c r="H32" s="23">
        <f t="shared" si="1"/>
        <v>0.23217516971691587</v>
      </c>
      <c r="I32" s="15">
        <f t="shared" si="2"/>
        <v>886.0435249546681</v>
      </c>
      <c r="J32" s="15">
        <f t="shared" si="3"/>
        <v>155.42809867813409</v>
      </c>
      <c r="K32" s="23">
        <f t="shared" si="4"/>
        <v>1.0701924745549181</v>
      </c>
      <c r="L32" s="25">
        <f t="shared" si="5"/>
        <v>0.88454020279557666</v>
      </c>
      <c r="N32" s="24">
        <f t="shared" si="6"/>
        <v>5.3585855943303166E-2</v>
      </c>
      <c r="O32" s="23">
        <f t="shared" si="7"/>
        <v>6.783851505845645E-2</v>
      </c>
      <c r="P32" s="23">
        <f t="shared" si="8"/>
        <v>1.4252659115153284E-2</v>
      </c>
      <c r="Q32" s="23">
        <f t="shared" si="9"/>
        <v>0.20442387654036395</v>
      </c>
      <c r="R32" s="23">
        <f t="shared" si="10"/>
        <v>-0.12268731384816005</v>
      </c>
      <c r="S32" s="25">
        <f t="shared" si="11"/>
        <v>0.32711119038852399</v>
      </c>
    </row>
    <row r="33" spans="2:19" x14ac:dyDescent="0.4">
      <c r="B33" s="14">
        <v>7.9</v>
      </c>
      <c r="C33" s="15">
        <v>2.1</v>
      </c>
      <c r="D33" s="23">
        <v>0.96199999999999997</v>
      </c>
      <c r="E33" s="36">
        <v>60</v>
      </c>
      <c r="G33" s="24">
        <f t="shared" si="0"/>
        <v>0.80571166418167217</v>
      </c>
      <c r="H33" s="23">
        <f t="shared" si="1"/>
        <v>0.19428833581832783</v>
      </c>
      <c r="I33" s="15">
        <f t="shared" si="2"/>
        <v>862.92257545433722</v>
      </c>
      <c r="J33" s="15">
        <f t="shared" si="3"/>
        <v>149.7893155260864</v>
      </c>
      <c r="K33" s="23">
        <f t="shared" si="4"/>
        <v>1.0515675658306336</v>
      </c>
      <c r="L33" s="25">
        <f t="shared" si="5"/>
        <v>0.99236085435481181</v>
      </c>
      <c r="N33" s="24">
        <f t="shared" si="6"/>
        <v>3.9375817546934512E-2</v>
      </c>
      <c r="O33" s="23">
        <f t="shared" si="7"/>
        <v>5.0281970711212577E-2</v>
      </c>
      <c r="P33" s="23">
        <f t="shared" si="8"/>
        <v>1.0906153164278065E-2</v>
      </c>
      <c r="Q33" s="23">
        <f t="shared" si="9"/>
        <v>0.25693767353812852</v>
      </c>
      <c r="R33" s="23">
        <f t="shared" si="10"/>
        <v>-7.6684733729422503E-3</v>
      </c>
      <c r="S33" s="25">
        <f t="shared" si="11"/>
        <v>0.26460614691107076</v>
      </c>
    </row>
    <row r="34" spans="2:19" x14ac:dyDescent="0.4">
      <c r="B34" s="14">
        <v>8.1999999999999993</v>
      </c>
      <c r="C34" s="15">
        <v>1.8</v>
      </c>
      <c r="D34" s="23">
        <v>0.98</v>
      </c>
      <c r="E34" s="36">
        <v>59.5</v>
      </c>
      <c r="G34" s="24">
        <f t="shared" si="0"/>
        <v>0.83393894822788872</v>
      </c>
      <c r="H34" s="23">
        <f t="shared" si="1"/>
        <v>0.16606105177211128</v>
      </c>
      <c r="I34" s="15">
        <f t="shared" si="2"/>
        <v>848.71505255615159</v>
      </c>
      <c r="J34" s="15">
        <f t="shared" si="3"/>
        <v>146.35409770459415</v>
      </c>
      <c r="K34" s="23">
        <f t="shared" si="4"/>
        <v>1.0523095351767939</v>
      </c>
      <c r="L34" s="25">
        <f t="shared" si="5"/>
        <v>0.62541877866592233</v>
      </c>
      <c r="N34" s="24">
        <f t="shared" si="6"/>
        <v>2.9773254003941207E-2</v>
      </c>
      <c r="O34" s="23">
        <f t="shared" si="7"/>
        <v>5.0987305995831358E-2</v>
      </c>
      <c r="P34" s="23">
        <f t="shared" si="8"/>
        <v>2.1214051991890151E-2</v>
      </c>
      <c r="Q34" s="23">
        <f t="shared" si="9"/>
        <v>0.30067136314868126</v>
      </c>
      <c r="R34" s="23">
        <f t="shared" si="10"/>
        <v>-0.46933380776076622</v>
      </c>
      <c r="S34" s="25">
        <f t="shared" si="11"/>
        <v>0.77000517090944753</v>
      </c>
    </row>
    <row r="35" spans="2:19" x14ac:dyDescent="0.4">
      <c r="B35" s="14">
        <v>8.9</v>
      </c>
      <c r="C35" s="15">
        <v>1.1000000000000001</v>
      </c>
      <c r="D35" s="23">
        <v>0.96899999999999997</v>
      </c>
      <c r="E35" s="36">
        <v>58.2</v>
      </c>
      <c r="G35" s="24">
        <f t="shared" si="0"/>
        <v>0.89918469702148585</v>
      </c>
      <c r="H35" s="23">
        <f t="shared" si="1"/>
        <v>0.10081530297851415</v>
      </c>
      <c r="I35" s="15">
        <f t="shared" si="2"/>
        <v>812.63687851765508</v>
      </c>
      <c r="J35" s="15">
        <f t="shared" si="3"/>
        <v>137.73429034919587</v>
      </c>
      <c r="K35" s="23">
        <f t="shared" si="4"/>
        <v>1.0078407980473483</v>
      </c>
      <c r="L35" s="25">
        <f t="shared" si="5"/>
        <v>1.6967066060188367</v>
      </c>
      <c r="N35" s="24">
        <f t="shared" si="6"/>
        <v>1.1832003864832401E-2</v>
      </c>
      <c r="O35" s="23">
        <f t="shared" si="7"/>
        <v>7.8102187304962666E-3</v>
      </c>
      <c r="P35" s="23">
        <f t="shared" si="8"/>
        <v>4.0217851343361342E-3</v>
      </c>
      <c r="Q35" s="23">
        <f t="shared" si="9"/>
        <v>0.41785747414727348</v>
      </c>
      <c r="R35" s="23">
        <f t="shared" si="10"/>
        <v>0.52868908151048677</v>
      </c>
      <c r="S35" s="25">
        <f t="shared" si="11"/>
        <v>0.11083160736321329</v>
      </c>
    </row>
    <row r="36" spans="2:19" ht="15" thickBot="1" x14ac:dyDescent="0.45">
      <c r="B36" s="33">
        <v>9.6</v>
      </c>
      <c r="C36" s="27">
        <v>0.4</v>
      </c>
      <c r="D36" s="18">
        <v>0.96699999999999997</v>
      </c>
      <c r="E36" s="20">
        <v>57</v>
      </c>
      <c r="G36" s="26">
        <f t="shared" si="0"/>
        <v>0.96357907330287773</v>
      </c>
      <c r="H36" s="18">
        <f t="shared" si="1"/>
        <v>3.6420926697122269E-2</v>
      </c>
      <c r="I36" s="27">
        <f t="shared" si="2"/>
        <v>780.41822369670308</v>
      </c>
      <c r="J36" s="27">
        <f t="shared" si="3"/>
        <v>130.16462087098523</v>
      </c>
      <c r="K36" s="18">
        <f t="shared" si="4"/>
        <v>0.97729416246250023</v>
      </c>
      <c r="L36" s="28">
        <f t="shared" si="5"/>
        <v>5.2903399802939575</v>
      </c>
      <c r="N36" s="26">
        <f t="shared" si="6"/>
        <v>1.6548011713490944E-3</v>
      </c>
      <c r="O36" s="18">
        <f t="shared" si="7"/>
        <v>-2.2967584782680066E-2</v>
      </c>
      <c r="P36" s="18">
        <f t="shared" si="8"/>
        <v>2.4622385954029161E-2</v>
      </c>
      <c r="Q36" s="18">
        <f t="shared" si="9"/>
        <v>0.55725634040888683</v>
      </c>
      <c r="R36" s="18">
        <f t="shared" si="10"/>
        <v>1.6658825122916476</v>
      </c>
      <c r="S36" s="28">
        <f t="shared" si="11"/>
        <v>1.1086261718827608</v>
      </c>
    </row>
    <row r="37" spans="2:19" x14ac:dyDescent="0.4">
      <c r="B37" s="49"/>
    </row>
    <row r="38" spans="2:19" ht="15" thickBot="1" x14ac:dyDescent="0.45">
      <c r="B38" s="52" t="s">
        <v>34</v>
      </c>
      <c r="C38" s="53"/>
    </row>
    <row r="39" spans="2:19" x14ac:dyDescent="0.4">
      <c r="B39" s="7" t="s">
        <v>35</v>
      </c>
      <c r="C39" s="9" t="s">
        <v>36</v>
      </c>
      <c r="G39" s="1"/>
      <c r="H39" s="1"/>
      <c r="I39" s="1"/>
      <c r="J39" s="1"/>
    </row>
    <row r="40" spans="2:19" x14ac:dyDescent="0.4">
      <c r="B40" s="50">
        <v>0</v>
      </c>
      <c r="C40" s="51">
        <v>0</v>
      </c>
      <c r="G40" s="54"/>
      <c r="H40" s="54"/>
      <c r="I40" s="45"/>
    </row>
    <row r="41" spans="2:19" ht="15" thickBot="1" x14ac:dyDescent="0.45">
      <c r="B41" s="2">
        <v>1</v>
      </c>
      <c r="C41" s="4">
        <v>1</v>
      </c>
      <c r="G41" s="54"/>
      <c r="H41" s="54"/>
      <c r="I41" s="45"/>
    </row>
    <row r="42" spans="2:19" x14ac:dyDescent="0.4">
      <c r="G42" s="54"/>
      <c r="H42" s="54"/>
      <c r="I42" s="45"/>
    </row>
    <row r="43" spans="2:19" x14ac:dyDescent="0.4">
      <c r="G43" s="54"/>
      <c r="H43" s="54"/>
      <c r="I43" s="45"/>
    </row>
    <row r="44" spans="2:19" x14ac:dyDescent="0.4">
      <c r="G44" s="54"/>
      <c r="H44" s="54"/>
      <c r="I44" s="45"/>
    </row>
    <row r="45" spans="2:19" x14ac:dyDescent="0.4">
      <c r="G45" s="54"/>
      <c r="H45" s="54"/>
      <c r="I45" s="45"/>
    </row>
    <row r="46" spans="2:19" x14ac:dyDescent="0.4">
      <c r="G46" s="54"/>
      <c r="H46" s="54"/>
      <c r="I46" s="45"/>
    </row>
    <row r="47" spans="2:19" x14ac:dyDescent="0.4">
      <c r="G47" s="54"/>
      <c r="H47" s="54"/>
      <c r="I47" s="45"/>
    </row>
    <row r="48" spans="2:19" x14ac:dyDescent="0.4">
      <c r="G48" s="54"/>
      <c r="H48" s="54"/>
      <c r="I48" s="45"/>
    </row>
    <row r="49" spans="7:9" x14ac:dyDescent="0.4">
      <c r="G49" s="54"/>
      <c r="H49" s="54"/>
      <c r="I49" s="45"/>
    </row>
    <row r="50" spans="7:9" x14ac:dyDescent="0.4">
      <c r="G50" s="54"/>
      <c r="H50" s="54"/>
      <c r="I50" s="45"/>
    </row>
    <row r="51" spans="7:9" x14ac:dyDescent="0.4">
      <c r="G51" s="54"/>
      <c r="H51" s="54"/>
      <c r="I51" s="45"/>
    </row>
    <row r="52" spans="7:9" x14ac:dyDescent="0.4">
      <c r="G52" s="54"/>
      <c r="H52" s="54"/>
      <c r="I52" s="45"/>
    </row>
    <row r="53" spans="7:9" x14ac:dyDescent="0.4">
      <c r="G53" s="54"/>
      <c r="H53" s="54"/>
      <c r="I53" s="45"/>
    </row>
    <row r="54" spans="7:9" x14ac:dyDescent="0.4">
      <c r="G54" s="54"/>
      <c r="H54" s="54"/>
      <c r="I54" s="45"/>
    </row>
    <row r="55" spans="7:9" x14ac:dyDescent="0.4">
      <c r="G55" s="54"/>
      <c r="H55" s="54"/>
      <c r="I55" s="45"/>
    </row>
    <row r="56" spans="7:9" x14ac:dyDescent="0.4">
      <c r="G56" s="54"/>
      <c r="H56" s="54"/>
      <c r="I56" s="45"/>
    </row>
    <row r="57" spans="7:9" x14ac:dyDescent="0.4">
      <c r="G57" s="54"/>
      <c r="H57" s="54"/>
      <c r="I57" s="45"/>
    </row>
    <row r="58" spans="7:9" x14ac:dyDescent="0.4">
      <c r="G58" s="54"/>
      <c r="H58" s="54"/>
      <c r="I58" s="45"/>
    </row>
    <row r="59" spans="7:9" x14ac:dyDescent="0.4">
      <c r="G59" s="54"/>
      <c r="H59" s="54"/>
      <c r="I59" s="45"/>
    </row>
    <row r="60" spans="7:9" x14ac:dyDescent="0.4">
      <c r="G60" s="54"/>
      <c r="H60" s="54"/>
      <c r="I60" s="45"/>
    </row>
    <row r="61" spans="7:9" x14ac:dyDescent="0.4">
      <c r="G61" s="54"/>
      <c r="H61" s="54"/>
      <c r="I61" s="45"/>
    </row>
    <row r="62" spans="7:9" x14ac:dyDescent="0.4">
      <c r="G62" s="54"/>
      <c r="H62" s="54"/>
      <c r="I62" s="45"/>
    </row>
    <row r="63" spans="7:9" x14ac:dyDescent="0.4">
      <c r="G63" s="54"/>
      <c r="H63" s="54"/>
      <c r="I63" s="45"/>
    </row>
    <row r="64" spans="7:9" x14ac:dyDescent="0.4">
      <c r="G64" s="54"/>
      <c r="H64" s="54"/>
      <c r="I64" s="45"/>
    </row>
    <row r="65" spans="7:9" x14ac:dyDescent="0.4">
      <c r="G65" s="54"/>
      <c r="H65" s="54"/>
      <c r="I65" s="45"/>
    </row>
    <row r="66" spans="7:9" x14ac:dyDescent="0.4">
      <c r="G66" s="54"/>
      <c r="H66" s="54"/>
      <c r="I66" s="45"/>
    </row>
    <row r="67" spans="7:9" x14ac:dyDescent="0.4">
      <c r="G67" s="54"/>
      <c r="H67" s="54"/>
      <c r="I67" s="45"/>
    </row>
    <row r="68" spans="7:9" x14ac:dyDescent="0.4">
      <c r="G68" s="54"/>
      <c r="H68" s="54"/>
      <c r="I68" s="45"/>
    </row>
    <row r="69" spans="7:9" x14ac:dyDescent="0.4">
      <c r="G69" s="54"/>
      <c r="H69" s="54"/>
      <c r="I69" s="45"/>
    </row>
    <row r="70" spans="7:9" x14ac:dyDescent="0.4">
      <c r="G70" s="54"/>
      <c r="H70" s="54"/>
      <c r="I70" s="45"/>
    </row>
    <row r="71" spans="7:9" x14ac:dyDescent="0.4">
      <c r="G71" s="54"/>
      <c r="H71" s="54"/>
      <c r="I71" s="45"/>
    </row>
    <row r="72" spans="7:9" x14ac:dyDescent="0.4">
      <c r="G72" s="54"/>
      <c r="H72" s="54"/>
      <c r="I72" s="45"/>
    </row>
    <row r="73" spans="7:9" x14ac:dyDescent="0.4">
      <c r="G73" s="54"/>
      <c r="H73" s="54"/>
      <c r="I73" s="45"/>
    </row>
    <row r="74" spans="7:9" x14ac:dyDescent="0.4">
      <c r="G74" s="54"/>
      <c r="H74" s="54"/>
      <c r="I74" s="45"/>
    </row>
    <row r="75" spans="7:9" x14ac:dyDescent="0.4">
      <c r="G75" s="54"/>
      <c r="H75" s="54"/>
      <c r="I75" s="45"/>
    </row>
    <row r="76" spans="7:9" x14ac:dyDescent="0.4">
      <c r="G76" s="54"/>
      <c r="H76" s="54"/>
      <c r="I76" s="45"/>
    </row>
    <row r="77" spans="7:9" x14ac:dyDescent="0.4">
      <c r="G77" s="54"/>
      <c r="H77" s="54"/>
      <c r="I77" s="45"/>
    </row>
    <row r="78" spans="7:9" x14ac:dyDescent="0.4">
      <c r="G78" s="54"/>
      <c r="H78" s="54"/>
      <c r="I78" s="45"/>
    </row>
    <row r="79" spans="7:9" x14ac:dyDescent="0.4">
      <c r="G79" s="54"/>
      <c r="H79" s="54"/>
      <c r="I79" s="45"/>
    </row>
    <row r="80" spans="7:9" x14ac:dyDescent="0.4">
      <c r="G80" s="54"/>
      <c r="H80" s="54"/>
      <c r="I80" s="45"/>
    </row>
    <row r="81" spans="7:9" x14ac:dyDescent="0.4">
      <c r="G81" s="54"/>
      <c r="H81" s="54"/>
      <c r="I81" s="45"/>
    </row>
    <row r="82" spans="7:9" x14ac:dyDescent="0.4">
      <c r="G82" s="54"/>
      <c r="H82" s="54"/>
      <c r="I82" s="45"/>
    </row>
    <row r="83" spans="7:9" x14ac:dyDescent="0.4">
      <c r="G83" s="54"/>
      <c r="H83" s="54"/>
      <c r="I83" s="45"/>
    </row>
    <row r="84" spans="7:9" x14ac:dyDescent="0.4">
      <c r="G84" s="54"/>
      <c r="H84" s="54"/>
      <c r="I84" s="45"/>
    </row>
    <row r="85" spans="7:9" x14ac:dyDescent="0.4">
      <c r="G85" s="54"/>
      <c r="H85" s="54"/>
      <c r="I85" s="45"/>
    </row>
    <row r="86" spans="7:9" x14ac:dyDescent="0.4">
      <c r="G86" s="54"/>
      <c r="H86" s="54"/>
      <c r="I86" s="45"/>
    </row>
    <row r="87" spans="7:9" x14ac:dyDescent="0.4">
      <c r="G87" s="54"/>
      <c r="H87" s="54"/>
      <c r="I87" s="45"/>
    </row>
    <row r="88" spans="7:9" x14ac:dyDescent="0.4">
      <c r="G88" s="54"/>
      <c r="H88" s="54"/>
      <c r="I88" s="45"/>
    </row>
    <row r="89" spans="7:9" x14ac:dyDescent="0.4">
      <c r="G89" s="54"/>
      <c r="H89" s="54"/>
      <c r="I89" s="45"/>
    </row>
    <row r="90" spans="7:9" x14ac:dyDescent="0.4">
      <c r="G90" s="54"/>
      <c r="H90" s="54"/>
      <c r="I90" s="45"/>
    </row>
  </sheetData>
  <mergeCells count="7">
    <mergeCell ref="B15:E15"/>
    <mergeCell ref="G15:L15"/>
    <mergeCell ref="B8:B9"/>
    <mergeCell ref="B5:B6"/>
    <mergeCell ref="N2:O2"/>
    <mergeCell ref="N10:O10"/>
    <mergeCell ref="N6:O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4366-389A-427F-987B-99B6F17367E4}">
  <dimension ref="A1:F27"/>
  <sheetViews>
    <sheetView tabSelected="1" workbookViewId="0">
      <selection activeCell="H13" sqref="H13"/>
    </sheetView>
  </sheetViews>
  <sheetFormatPr defaultRowHeight="14.6" x14ac:dyDescent="0.4"/>
  <sheetData>
    <row r="1" spans="1:6" x14ac:dyDescent="0.4">
      <c r="A1" t="s">
        <v>39</v>
      </c>
      <c r="E1" s="60" t="s">
        <v>47</v>
      </c>
      <c r="F1" s="1">
        <f>'Measurement Data'!G3</f>
        <v>1.150747986191024E-2</v>
      </c>
    </row>
    <row r="2" spans="1:6" x14ac:dyDescent="0.4">
      <c r="A2" t="s">
        <v>40</v>
      </c>
      <c r="E2" s="60" t="s">
        <v>48</v>
      </c>
      <c r="F2" s="1">
        <f>'Measurement Data'!H3</f>
        <v>1.043890865954923E-2</v>
      </c>
    </row>
    <row r="3" spans="1:6" x14ac:dyDescent="0.4">
      <c r="A3" t="s">
        <v>41</v>
      </c>
    </row>
    <row r="4" spans="1:6" x14ac:dyDescent="0.4">
      <c r="A4" t="s">
        <v>42</v>
      </c>
    </row>
    <row r="5" spans="1:6" x14ac:dyDescent="0.4">
      <c r="A5" t="s">
        <v>43</v>
      </c>
    </row>
    <row r="6" spans="1:6" x14ac:dyDescent="0.4">
      <c r="A6" t="s">
        <v>44</v>
      </c>
    </row>
    <row r="8" spans="1:6" x14ac:dyDescent="0.4">
      <c r="A8" s="1" t="s">
        <v>45</v>
      </c>
      <c r="B8" s="1" t="s">
        <v>46</v>
      </c>
    </row>
    <row r="9" spans="1:6" x14ac:dyDescent="0.4">
      <c r="A9" s="54">
        <v>0.05</v>
      </c>
      <c r="B9" s="47">
        <f>10*A9*$F$2/(A9*$F$2+$F$1-A9*$F$1)</f>
        <v>0.45568630629041607</v>
      </c>
    </row>
    <row r="10" spans="1:6" x14ac:dyDescent="0.4">
      <c r="A10" s="54">
        <v>0.1</v>
      </c>
      <c r="B10" s="47">
        <f t="shared" ref="B10:B27" si="0">10*A10*$F$2/(A10*$F$2+$F$1-A10*$F$1)</f>
        <v>0.9156437236880548</v>
      </c>
    </row>
    <row r="11" spans="1:6" x14ac:dyDescent="0.4">
      <c r="A11" s="54">
        <v>0.15</v>
      </c>
      <c r="B11" s="47">
        <f t="shared" si="0"/>
        <v>1.3799325841074612</v>
      </c>
    </row>
    <row r="12" spans="1:6" x14ac:dyDescent="0.4">
      <c r="A12" s="54">
        <v>0.2</v>
      </c>
      <c r="B12" s="47">
        <f t="shared" si="0"/>
        <v>1.8486143611363597</v>
      </c>
    </row>
    <row r="13" spans="1:6" x14ac:dyDescent="0.4">
      <c r="A13" s="54">
        <v>0.25</v>
      </c>
      <c r="B13" s="47">
        <f t="shared" si="0"/>
        <v>2.3217516971691583</v>
      </c>
    </row>
    <row r="14" spans="1:6" x14ac:dyDescent="0.4">
      <c r="A14" s="54">
        <v>0.3</v>
      </c>
      <c r="B14" s="47">
        <f t="shared" si="0"/>
        <v>2.7994084313179979</v>
      </c>
    </row>
    <row r="15" spans="1:6" x14ac:dyDescent="0.4">
      <c r="A15" s="54">
        <v>0.35</v>
      </c>
      <c r="B15" s="47">
        <f t="shared" si="0"/>
        <v>3.281649628127445</v>
      </c>
    </row>
    <row r="16" spans="1:6" x14ac:dyDescent="0.4">
      <c r="A16" s="54">
        <v>0.4</v>
      </c>
      <c r="B16" s="47">
        <f t="shared" si="0"/>
        <v>3.7685416071199778</v>
      </c>
    </row>
    <row r="17" spans="1:2" x14ac:dyDescent="0.4">
      <c r="A17" s="54">
        <v>0.45</v>
      </c>
      <c r="B17" s="47">
        <f t="shared" si="0"/>
        <v>4.2601519732004265</v>
      </c>
    </row>
    <row r="18" spans="1:2" x14ac:dyDescent="0.4">
      <c r="A18" s="54">
        <v>0.5</v>
      </c>
      <c r="B18" s="47">
        <f t="shared" si="0"/>
        <v>4.7565496479486482</v>
      </c>
    </row>
    <row r="19" spans="1:2" x14ac:dyDescent="0.4">
      <c r="A19" s="54">
        <v>0.55000000000000004</v>
      </c>
      <c r="B19" s="47">
        <f t="shared" si="0"/>
        <v>5.2578049018308741</v>
      </c>
    </row>
    <row r="20" spans="1:2" x14ac:dyDescent="0.4">
      <c r="A20" s="54">
        <v>0.6</v>
      </c>
      <c r="B20" s="47">
        <f t="shared" si="0"/>
        <v>5.7639893873613124</v>
      </c>
    </row>
    <row r="21" spans="1:2" x14ac:dyDescent="0.4">
      <c r="A21" s="54">
        <v>0.65</v>
      </c>
      <c r="B21" s="47">
        <f t="shared" si="0"/>
        <v>6.2751761732469156</v>
      </c>
    </row>
    <row r="22" spans="1:2" x14ac:dyDescent="0.4">
      <c r="A22" s="54">
        <v>0.7</v>
      </c>
      <c r="B22" s="47">
        <f t="shared" si="0"/>
        <v>6.7914397795494574</v>
      </c>
    </row>
    <row r="23" spans="1:2" x14ac:dyDescent="0.4">
      <c r="A23" s="54">
        <v>0.75</v>
      </c>
      <c r="B23" s="47">
        <f t="shared" si="0"/>
        <v>7.3128562139004716</v>
      </c>
    </row>
    <row r="24" spans="1:2" x14ac:dyDescent="0.4">
      <c r="A24" s="54">
        <v>0.8</v>
      </c>
      <c r="B24" s="47">
        <f t="shared" si="0"/>
        <v>7.8395030088060125</v>
      </c>
    </row>
    <row r="25" spans="1:2" x14ac:dyDescent="0.4">
      <c r="A25" s="54">
        <v>0.85</v>
      </c>
      <c r="B25" s="47">
        <f t="shared" si="0"/>
        <v>8.3714592600796962</v>
      </c>
    </row>
    <row r="26" spans="1:2" x14ac:dyDescent="0.4">
      <c r="A26" s="54">
        <v>0.9</v>
      </c>
      <c r="B26" s="47">
        <f t="shared" si="0"/>
        <v>8.908805666444028</v>
      </c>
    </row>
    <row r="27" spans="1:2" x14ac:dyDescent="0.4">
      <c r="A27" s="54">
        <v>0.95</v>
      </c>
      <c r="B27" s="47">
        <f t="shared" si="0"/>
        <v>9.4516245703416715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Measurement Data</vt:lpstr>
      <vt:lpstr>xA</vt:lpstr>
      <vt:lpstr>Equilibrium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Hendren</dc:creator>
  <cp:lastModifiedBy>Windows User</cp:lastModifiedBy>
  <dcterms:created xsi:type="dcterms:W3CDTF">2023-02-25T00:19:31Z</dcterms:created>
  <dcterms:modified xsi:type="dcterms:W3CDTF">2023-02-26T15:29:59Z</dcterms:modified>
</cp:coreProperties>
</file>