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4"/>
  </bookViews>
  <sheets>
    <sheet name="Annuity" sheetId="1" r:id="rId1"/>
    <sheet name="EMI" sheetId="2" r:id="rId2"/>
    <sheet name="Decision on investment" sheetId="4" r:id="rId3"/>
    <sheet name="IRR" sheetId="3" r:id="rId4"/>
    <sheet name="Summary report 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3" l="1"/>
  <c r="B69" i="3"/>
  <c r="B68" i="3"/>
  <c r="B67" i="3"/>
  <c r="B66" i="3"/>
  <c r="B65" i="3"/>
  <c r="C34" i="3"/>
  <c r="C33" i="3"/>
  <c r="C35" i="3"/>
  <c r="C36" i="3"/>
  <c r="C37" i="3"/>
  <c r="C38" i="3"/>
  <c r="C39" i="3"/>
  <c r="C40" i="3"/>
  <c r="C41" i="3"/>
  <c r="C42" i="3"/>
  <c r="C43" i="3"/>
  <c r="C19" i="3"/>
  <c r="C29" i="3"/>
  <c r="C28" i="3"/>
  <c r="C27" i="3"/>
  <c r="C26" i="3"/>
  <c r="C25" i="3"/>
  <c r="C24" i="3"/>
  <c r="C23" i="3"/>
  <c r="C22" i="3"/>
  <c r="C21" i="3"/>
  <c r="C20" i="3"/>
  <c r="E15" i="3"/>
  <c r="E14" i="3"/>
  <c r="E13" i="3"/>
  <c r="E5" i="3"/>
  <c r="E6" i="3"/>
  <c r="E7" i="3"/>
  <c r="E8" i="3"/>
  <c r="E9" i="3"/>
  <c r="E10" i="3"/>
  <c r="E11" i="3"/>
  <c r="E12" i="3"/>
  <c r="A11" i="3"/>
  <c r="C37" i="4"/>
  <c r="C36" i="4"/>
  <c r="C35" i="4"/>
  <c r="C34" i="4"/>
  <c r="C33" i="4"/>
  <c r="C32" i="4"/>
  <c r="C31" i="4"/>
  <c r="C30" i="4"/>
  <c r="C29" i="4"/>
  <c r="E26" i="4" l="1"/>
  <c r="B26" i="4"/>
  <c r="C13" i="4"/>
  <c r="B13" i="4"/>
  <c r="C12" i="4"/>
  <c r="B12" i="4"/>
  <c r="C11" i="4"/>
  <c r="B11" i="4"/>
  <c r="C9" i="4"/>
  <c r="B9" i="4"/>
  <c r="D27" i="2" l="1"/>
  <c r="D26" i="2"/>
  <c r="E26" i="2" s="1"/>
  <c r="B26" i="2"/>
  <c r="D25" i="2"/>
  <c r="B25" i="2"/>
  <c r="D24" i="2"/>
  <c r="B24" i="2"/>
  <c r="D20" i="2"/>
  <c r="E20" i="2"/>
  <c r="F20" i="2" s="1"/>
  <c r="C21" i="2"/>
  <c r="C22" i="2"/>
  <c r="C23" i="2"/>
  <c r="C24" i="2"/>
  <c r="C25" i="2"/>
  <c r="C26" i="2"/>
  <c r="C27" i="2"/>
  <c r="B20" i="2"/>
  <c r="C20" i="2"/>
  <c r="D16" i="2"/>
  <c r="D13" i="2"/>
  <c r="F26" i="2" l="1"/>
  <c r="B27" i="2" s="1"/>
  <c r="E27" i="2"/>
  <c r="E24" i="2"/>
  <c r="F24" i="2" s="1"/>
  <c r="B21" i="2"/>
  <c r="B10" i="2"/>
  <c r="B17" i="2"/>
  <c r="E9" i="2"/>
  <c r="B38" i="2"/>
  <c r="B32" i="2"/>
  <c r="A21" i="2"/>
  <c r="A22" i="2" s="1"/>
  <c r="A23" i="2" s="1"/>
  <c r="A24" i="2" s="1"/>
  <c r="A25" i="2" s="1"/>
  <c r="A26" i="2" s="1"/>
  <c r="A27" i="2" s="1"/>
  <c r="B6" i="2"/>
  <c r="E4" i="2"/>
  <c r="B4" i="2"/>
  <c r="B7" i="1"/>
  <c r="B6" i="1"/>
  <c r="F27" i="2" l="1"/>
  <c r="D21" i="2"/>
  <c r="E21" i="2" s="1"/>
  <c r="F21" i="2" s="1"/>
  <c r="B22" i="2" s="1"/>
  <c r="D22" i="2" s="1"/>
  <c r="E25" i="2"/>
  <c r="F25" i="2" s="1"/>
  <c r="E22" i="2" l="1"/>
  <c r="F22" i="2" s="1"/>
  <c r="B23" i="2" s="1"/>
  <c r="D23" i="2" s="1"/>
  <c r="E23" i="2" s="1"/>
  <c r="F23" i="2" l="1"/>
</calcChain>
</file>

<file path=xl/sharedStrings.xml><?xml version="1.0" encoding="utf-8"?>
<sst xmlns="http://schemas.openxmlformats.org/spreadsheetml/2006/main" count="116" uniqueCount="70">
  <si>
    <t>Annuity</t>
  </si>
  <si>
    <t>Price</t>
  </si>
  <si>
    <t>Interest Rate</t>
  </si>
  <si>
    <t>No. of payments</t>
  </si>
  <si>
    <t>Payment</t>
  </si>
  <si>
    <t>Payments at end of the year</t>
  </si>
  <si>
    <t>PV</t>
  </si>
  <si>
    <t>EMI</t>
  </si>
  <si>
    <t>Rate per annum</t>
  </si>
  <si>
    <t>Rate per month</t>
  </si>
  <si>
    <t>Term</t>
  </si>
  <si>
    <t>No. of monthly payments</t>
  </si>
  <si>
    <t>Loan Amount (PV)</t>
  </si>
  <si>
    <t>FV</t>
  </si>
  <si>
    <t>Type</t>
  </si>
  <si>
    <t>Interest paid between 2nd and 3rd months</t>
  </si>
  <si>
    <t>No. of monthly payment</t>
  </si>
  <si>
    <t>Principal paid between 2nd and 3rd months</t>
  </si>
  <si>
    <t>Month</t>
  </si>
  <si>
    <t>Beginning Balance</t>
  </si>
  <si>
    <t>Interest</t>
  </si>
  <si>
    <t>Principal</t>
  </si>
  <si>
    <t>Ending Balance</t>
  </si>
  <si>
    <t>Loan Amount</t>
  </si>
  <si>
    <t>No.of monthly payment</t>
  </si>
  <si>
    <t>Term Loan</t>
  </si>
  <si>
    <t>Decision on Investments</t>
  </si>
  <si>
    <t>Cash Flow</t>
  </si>
  <si>
    <t>Time</t>
  </si>
  <si>
    <t>Investement 1</t>
  </si>
  <si>
    <t>Investement 2</t>
  </si>
  <si>
    <t>Total</t>
  </si>
  <si>
    <t>NPV (End Year)</t>
  </si>
  <si>
    <t>NPV (Beginning Year)</t>
  </si>
  <si>
    <t>NPV (Middle Year)</t>
  </si>
  <si>
    <t>Date</t>
  </si>
  <si>
    <t>NPV</t>
  </si>
  <si>
    <t>IRR</t>
  </si>
  <si>
    <t>Cash Flows</t>
  </si>
  <si>
    <t>Guess</t>
  </si>
  <si>
    <t>Year</t>
  </si>
  <si>
    <t>Project A</t>
  </si>
  <si>
    <t>Project B</t>
  </si>
  <si>
    <t>8/15/2015</t>
  </si>
  <si>
    <t>3/15/2016</t>
  </si>
  <si>
    <t>4/25/2016</t>
  </si>
  <si>
    <t>XIRR</t>
  </si>
  <si>
    <t>Finance rate</t>
  </si>
  <si>
    <t>Reinvestment Rate</t>
  </si>
  <si>
    <t>Discount</t>
  </si>
  <si>
    <t>MIRR</t>
  </si>
  <si>
    <t>Summary Report</t>
  </si>
  <si>
    <t>Details</t>
  </si>
  <si>
    <t>Annuity Analysis</t>
  </si>
  <si>
    <t>Shows how annual payments accumulate with interest.</t>
  </si>
  <si>
    <t>EMI Analysis</t>
  </si>
  <si>
    <t>Investment Decision</t>
  </si>
  <si>
    <t>IRR Analysis</t>
  </si>
  <si>
    <t>IRR above cost of capital = investment is profitable.</t>
  </si>
  <si>
    <t>Price: 32,000 Interest Rate: 13% No. of Payments: 8 Annual Payment: –6,000 FV: 28,792.62</t>
  </si>
  <si>
    <t>Loan 1: 12% p.a., 25 years (300 months) Loan 2: 16% p.a., 8 years, Loan Amount –100,000</t>
  </si>
  <si>
    <t>Loan 1 = lower rate but long term. Loan 2 = shorter term but higher EMI.</t>
  </si>
  <si>
    <t>Interest Rate: 20% Investment 1: –10,000 Investment 2: –5,000</t>
  </si>
  <si>
    <t>Investment 1 needs higher upfront cost; Investment 2 requires less. Profitability depends.</t>
  </si>
  <si>
    <t>Cash Inflow: 10,000 Cash Outflow: –5,000 IRR: 10.53%</t>
  </si>
  <si>
    <t>Overall Insights</t>
  </si>
  <si>
    <t>Includes Annuity, EMI, Investment &amp; IRR comparison.</t>
  </si>
  <si>
    <t>Helps understand loan repayment, investment choices, and profitability analysis.</t>
  </si>
  <si>
    <t>Insights</t>
  </si>
  <si>
    <t xml:space="preserve">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</si>
</sst>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₹&quot;\ #,##0;[Red]&quot;₹&quot;\ \-#,##0"/>
    <numFmt numFmtId="8" formatCode="&quot;₹&quot;\ #,##0.00;[Red]&quot;₹&quot;\ \-#,##0.00"/>
    <numFmt numFmtId="164" formatCode="dd\/mmm\/yyyy"/>
    <numFmt numFmtId="165" formatCode="d\/m\/yyyy"/>
    <numFmt numFmtId="166" formatCode="[$$-45C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sz val="3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/>
    <xf numFmtId="6" fontId="4" fillId="2" borderId="5" xfId="0" applyNumberFormat="1" applyFont="1" applyFill="1" applyBorder="1" applyAlignment="1">
      <alignment horizontal="center"/>
    </xf>
    <xf numFmtId="0" fontId="2" fillId="0" borderId="0" xfId="0" applyFont="1" applyBorder="1" applyAlignment="1"/>
    <xf numFmtId="0" fontId="3" fillId="3" borderId="0" xfId="0" applyFont="1" applyFill="1" applyBorder="1" applyAlignment="1"/>
    <xf numFmtId="9" fontId="0" fillId="0" borderId="5" xfId="1" applyFont="1" applyBorder="1" applyAlignment="1">
      <alignment horizontal="center"/>
    </xf>
    <xf numFmtId="8" fontId="2" fillId="0" borderId="5" xfId="0" applyNumberFormat="1" applyFont="1" applyBorder="1" applyAlignment="1">
      <alignment horizontal="center"/>
    </xf>
    <xf numFmtId="8" fontId="4" fillId="2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/>
    </xf>
    <xf numFmtId="8" fontId="0" fillId="0" borderId="7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8" fontId="0" fillId="0" borderId="5" xfId="0" applyNumberForma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8" fontId="0" fillId="0" borderId="4" xfId="0" applyNumberFormat="1" applyBorder="1" applyAlignment="1">
      <alignment horizontal="center"/>
    </xf>
    <xf numFmtId="8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8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9" fontId="0" fillId="0" borderId="14" xfId="1" applyFont="1" applyBorder="1" applyAlignment="1">
      <alignment horizontal="center"/>
    </xf>
    <xf numFmtId="8" fontId="0" fillId="0" borderId="0" xfId="0" applyNumberFormat="1"/>
    <xf numFmtId="8" fontId="2" fillId="3" borderId="5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8" fontId="0" fillId="0" borderId="27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8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4" fillId="2" borderId="1" xfId="0" applyFont="1" applyFill="1" applyBorder="1"/>
    <xf numFmtId="0" fontId="4" fillId="2" borderId="10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10" fontId="0" fillId="0" borderId="33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10" fontId="2" fillId="0" borderId="10" xfId="0" applyNumberFormat="1" applyFon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8" fontId="0" fillId="0" borderId="9" xfId="0" applyNumberFormat="1" applyBorder="1" applyAlignment="1">
      <alignment horizontal="center"/>
    </xf>
    <xf numFmtId="8" fontId="0" fillId="0" borderId="10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9" fontId="0" fillId="0" borderId="0" xfId="0" applyNumberFormat="1"/>
    <xf numFmtId="9" fontId="0" fillId="0" borderId="9" xfId="1" applyFon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7" fillId="0" borderId="0" xfId="0" applyFont="1" applyAlignment="1"/>
    <xf numFmtId="0" fontId="8" fillId="0" borderId="5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9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8" sqref="B8"/>
    </sheetView>
  </sheetViews>
  <sheetFormatPr defaultRowHeight="14.5" x14ac:dyDescent="0.35"/>
  <cols>
    <col min="1" max="1" width="46.36328125" customWidth="1"/>
    <col min="2" max="2" width="47.36328125" customWidth="1"/>
  </cols>
  <sheetData>
    <row r="1" spans="1:5" ht="16" thickBot="1" x14ac:dyDescent="0.4">
      <c r="A1" s="100" t="s">
        <v>0</v>
      </c>
      <c r="B1" s="101"/>
      <c r="C1" s="9"/>
      <c r="D1" s="9"/>
      <c r="E1" s="9"/>
    </row>
    <row r="2" spans="1:5" x14ac:dyDescent="0.35">
      <c r="A2" s="1" t="s">
        <v>1</v>
      </c>
      <c r="B2" s="2">
        <v>32000</v>
      </c>
      <c r="C2" s="3"/>
      <c r="D2" s="8"/>
      <c r="E2" s="8"/>
    </row>
    <row r="3" spans="1:5" x14ac:dyDescent="0.35">
      <c r="A3" s="4" t="s">
        <v>2</v>
      </c>
      <c r="B3" s="10">
        <v>0.13</v>
      </c>
      <c r="C3" s="3"/>
      <c r="D3" s="8"/>
      <c r="E3" s="8"/>
    </row>
    <row r="4" spans="1:5" x14ac:dyDescent="0.35">
      <c r="A4" s="4" t="s">
        <v>3</v>
      </c>
      <c r="B4" s="5">
        <v>8</v>
      </c>
      <c r="C4" s="3"/>
      <c r="D4" s="8"/>
      <c r="E4" s="8"/>
    </row>
    <row r="5" spans="1:5" x14ac:dyDescent="0.35">
      <c r="A5" s="4" t="s">
        <v>4</v>
      </c>
      <c r="B5" s="5">
        <v>-6000</v>
      </c>
      <c r="C5" s="3"/>
      <c r="D5" s="8"/>
      <c r="E5" s="8"/>
    </row>
    <row r="6" spans="1:5" x14ac:dyDescent="0.35">
      <c r="A6" s="4" t="s">
        <v>5</v>
      </c>
      <c r="B6" s="11">
        <f>PV(B3,B4,B5)</f>
        <v>28792.621766665405</v>
      </c>
      <c r="C6" s="6"/>
      <c r="D6" s="8"/>
      <c r="E6" s="8"/>
    </row>
    <row r="7" spans="1:5" x14ac:dyDescent="0.35">
      <c r="A7" s="4" t="s">
        <v>6</v>
      </c>
      <c r="B7" s="7">
        <f>PV(B3,B4,B5,0,1)</f>
        <v>32535.662596331898</v>
      </c>
      <c r="C7" s="3"/>
      <c r="D7" s="8"/>
      <c r="E7" s="8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2" workbookViewId="0">
      <selection activeCell="D28" sqref="D28"/>
    </sheetView>
  </sheetViews>
  <sheetFormatPr defaultRowHeight="14.5" x14ac:dyDescent="0.35"/>
  <cols>
    <col min="1" max="1" width="22.1796875" bestFit="1" customWidth="1"/>
    <col min="2" max="2" width="15.90625" bestFit="1" customWidth="1"/>
    <col min="3" max="3" width="15.453125" customWidth="1"/>
    <col min="4" max="4" width="38" bestFit="1" customWidth="1"/>
    <col min="5" max="5" width="11.81640625" bestFit="1" customWidth="1"/>
    <col min="6" max="6" width="13.453125" bestFit="1" customWidth="1"/>
    <col min="7" max="7" width="16.26953125" customWidth="1"/>
  </cols>
  <sheetData>
    <row r="1" spans="1:7" ht="19" thickBot="1" x14ac:dyDescent="0.5">
      <c r="A1" s="102" t="s">
        <v>7</v>
      </c>
      <c r="B1" s="103"/>
      <c r="C1" s="103"/>
      <c r="D1" s="103"/>
      <c r="E1" s="103"/>
      <c r="F1" s="104"/>
    </row>
    <row r="3" spans="1:7" x14ac:dyDescent="0.35">
      <c r="A3" s="5" t="s">
        <v>8</v>
      </c>
      <c r="B3" s="10">
        <v>0.12</v>
      </c>
      <c r="D3" s="5" t="s">
        <v>8</v>
      </c>
      <c r="E3" s="10">
        <v>0.16</v>
      </c>
    </row>
    <row r="4" spans="1:7" x14ac:dyDescent="0.35">
      <c r="A4" s="5" t="s">
        <v>9</v>
      </c>
      <c r="B4" s="10">
        <f>B3/12</f>
        <v>0.01</v>
      </c>
      <c r="D4" s="5" t="s">
        <v>9</v>
      </c>
      <c r="E4" s="5">
        <f>E3/12</f>
        <v>1.3333333333333334E-2</v>
      </c>
    </row>
    <row r="5" spans="1:7" x14ac:dyDescent="0.35">
      <c r="A5" s="5" t="s">
        <v>10</v>
      </c>
      <c r="B5" s="5">
        <v>25</v>
      </c>
      <c r="D5" s="5" t="s">
        <v>10</v>
      </c>
      <c r="E5" s="5">
        <v>8</v>
      </c>
    </row>
    <row r="6" spans="1:7" x14ac:dyDescent="0.35">
      <c r="A6" s="5" t="s">
        <v>11</v>
      </c>
      <c r="B6" s="5">
        <f>B5*12</f>
        <v>300</v>
      </c>
      <c r="D6" s="5" t="s">
        <v>12</v>
      </c>
      <c r="E6" s="5">
        <v>-100000</v>
      </c>
      <c r="G6" s="35"/>
    </row>
    <row r="7" spans="1:7" x14ac:dyDescent="0.35">
      <c r="A7" s="5" t="s">
        <v>12</v>
      </c>
      <c r="B7" s="5">
        <v>-5000000</v>
      </c>
      <c r="D7" s="5" t="s">
        <v>13</v>
      </c>
      <c r="E7" s="5">
        <v>0</v>
      </c>
    </row>
    <row r="8" spans="1:7" x14ac:dyDescent="0.35">
      <c r="A8" s="5" t="s">
        <v>13</v>
      </c>
      <c r="B8" s="5">
        <v>0</v>
      </c>
      <c r="D8" s="5" t="s">
        <v>14</v>
      </c>
      <c r="E8" s="5">
        <v>0</v>
      </c>
    </row>
    <row r="9" spans="1:7" x14ac:dyDescent="0.35">
      <c r="A9" s="5" t="s">
        <v>14</v>
      </c>
      <c r="B9" s="5">
        <v>1</v>
      </c>
      <c r="D9" s="5" t="s">
        <v>7</v>
      </c>
      <c r="E9" s="12">
        <f>PMT(E3/12,E5*12,E6,0,0)</f>
        <v>1852.8785992402325</v>
      </c>
    </row>
    <row r="10" spans="1:7" x14ac:dyDescent="0.35">
      <c r="A10" s="5" t="s">
        <v>7</v>
      </c>
      <c r="B10" s="12">
        <f>PMT(B4,25*12,B7,0,1)</f>
        <v>52139.809019684551</v>
      </c>
    </row>
    <row r="11" spans="1:7" ht="34" customHeight="1" thickBot="1" x14ac:dyDescent="0.4">
      <c r="A11" s="5"/>
    </row>
    <row r="12" spans="1:7" ht="15" thickBot="1" x14ac:dyDescent="0.4">
      <c r="A12" t="s">
        <v>9</v>
      </c>
      <c r="B12" s="10">
        <v>1.2999999999999999E-2</v>
      </c>
      <c r="D12" s="13" t="s">
        <v>15</v>
      </c>
    </row>
    <row r="13" spans="1:7" x14ac:dyDescent="0.35">
      <c r="A13" s="5" t="s">
        <v>16</v>
      </c>
      <c r="B13" s="5">
        <v>8</v>
      </c>
      <c r="D13" s="14">
        <f>CUMIPMT(E4,E5,100000,2,3,0)</f>
        <v>-2187.4159266511269</v>
      </c>
    </row>
    <row r="14" spans="1:7" ht="15" thickBot="1" x14ac:dyDescent="0.4">
      <c r="A14" s="5" t="s">
        <v>12</v>
      </c>
      <c r="B14" s="5">
        <v>100000</v>
      </c>
      <c r="D14" s="15"/>
    </row>
    <row r="15" spans="1:7" ht="15" thickBot="1" x14ac:dyDescent="0.4">
      <c r="A15" s="5" t="s">
        <v>13</v>
      </c>
      <c r="B15" s="5">
        <v>0</v>
      </c>
      <c r="D15" s="16" t="s">
        <v>17</v>
      </c>
    </row>
    <row r="16" spans="1:7" x14ac:dyDescent="0.35">
      <c r="A16" s="5" t="s">
        <v>14</v>
      </c>
      <c r="B16" s="5">
        <v>0</v>
      </c>
      <c r="D16" s="14">
        <f>CUMPRINC(E4,E5,100000,2,3,0)</f>
        <v>-24335.758816010046</v>
      </c>
    </row>
    <row r="17" spans="1:6" x14ac:dyDescent="0.35">
      <c r="A17" s="5" t="s">
        <v>7</v>
      </c>
      <c r="B17" s="36">
        <f>PMT(B12,B13,-100000,0,0)</f>
        <v>13242.267163680835</v>
      </c>
      <c r="D17" s="17"/>
    </row>
    <row r="18" spans="1:6" ht="15" thickBot="1" x14ac:dyDescent="0.4"/>
    <row r="19" spans="1:6" ht="15" thickBot="1" x14ac:dyDescent="0.4">
      <c r="A19" s="18" t="s">
        <v>18</v>
      </c>
      <c r="B19" s="19" t="s">
        <v>19</v>
      </c>
      <c r="C19" s="19" t="s">
        <v>7</v>
      </c>
      <c r="D19" s="19" t="s">
        <v>20</v>
      </c>
      <c r="E19" s="19" t="s">
        <v>21</v>
      </c>
      <c r="F19" s="20" t="s">
        <v>22</v>
      </c>
    </row>
    <row r="20" spans="1:6" x14ac:dyDescent="0.35">
      <c r="A20" s="21">
        <v>1</v>
      </c>
      <c r="B20" s="22">
        <f>B14</f>
        <v>100000</v>
      </c>
      <c r="C20" s="22">
        <f>PMT(B12,B13,-100000,0,0)</f>
        <v>13242.267163680835</v>
      </c>
      <c r="D20" s="22">
        <f>B20*1.3%</f>
        <v>1300.0000000000002</v>
      </c>
      <c r="E20" s="22">
        <f>C20-D20</f>
        <v>11942.267163680835</v>
      </c>
      <c r="F20" s="23">
        <f>B20-E20</f>
        <v>88057.732836319163</v>
      </c>
    </row>
    <row r="21" spans="1:6" x14ac:dyDescent="0.35">
      <c r="A21" s="24">
        <f>A20+1</f>
        <v>2</v>
      </c>
      <c r="B21" s="17">
        <f>$F20</f>
        <v>88057.732836319163</v>
      </c>
      <c r="C21" s="22">
        <f>PMT(B12,B13,-100000,0,0)</f>
        <v>13242.267163680835</v>
      </c>
      <c r="D21" s="17">
        <f>$B21*1.3%</f>
        <v>1144.7505268721493</v>
      </c>
      <c r="E21" s="17">
        <f>C21-D21</f>
        <v>12097.516636808687</v>
      </c>
      <c r="F21" s="25">
        <f>B21-E21</f>
        <v>75960.216199510469</v>
      </c>
    </row>
    <row r="22" spans="1:6" x14ac:dyDescent="0.35">
      <c r="A22" s="24">
        <f t="shared" ref="A22:A27" si="0">A21+1</f>
        <v>3</v>
      </c>
      <c r="B22" s="22">
        <f>F21</f>
        <v>75960.216199510469</v>
      </c>
      <c r="C22" s="22">
        <f>PMT(B12,B13,-100000,0,0)</f>
        <v>13242.267163680835</v>
      </c>
      <c r="D22" s="22">
        <f t="shared" ref="D22:D27" si="1">B22*1.3%</f>
        <v>987.48281059363615</v>
      </c>
      <c r="E22" s="22">
        <f t="shared" ref="E22:E27" si="2">C22-D22</f>
        <v>12254.7843530872</v>
      </c>
      <c r="F22" s="23">
        <f t="shared" ref="F22:F27" si="3">B22-E22</f>
        <v>63705.431846423271</v>
      </c>
    </row>
    <row r="23" spans="1:6" x14ac:dyDescent="0.35">
      <c r="A23" s="24">
        <f t="shared" si="0"/>
        <v>4</v>
      </c>
      <c r="B23" s="17">
        <f t="shared" ref="B23" si="4">$F22</f>
        <v>63705.431846423271</v>
      </c>
      <c r="C23" s="22">
        <f>PMT(B12,B13,-100000,0,0)</f>
        <v>13242.267163680835</v>
      </c>
      <c r="D23" s="17">
        <f t="shared" si="1"/>
        <v>828.17061400350258</v>
      </c>
      <c r="E23" s="17">
        <f>C23-D23</f>
        <v>12414.096549677333</v>
      </c>
      <c r="F23" s="25">
        <f t="shared" si="3"/>
        <v>51291.335296745936</v>
      </c>
    </row>
    <row r="24" spans="1:6" x14ac:dyDescent="0.35">
      <c r="A24" s="24">
        <f t="shared" si="0"/>
        <v>5</v>
      </c>
      <c r="B24" s="22">
        <f>F23</f>
        <v>51291.335296745936</v>
      </c>
      <c r="C24" s="22">
        <f>PMT(B12,B13,-100000,0,0)</f>
        <v>13242.267163680835</v>
      </c>
      <c r="D24" s="22">
        <f t="shared" si="1"/>
        <v>666.7873588576972</v>
      </c>
      <c r="E24" s="22">
        <f t="shared" si="2"/>
        <v>12575.479804823139</v>
      </c>
      <c r="F24" s="23">
        <f t="shared" si="3"/>
        <v>38715.855491922797</v>
      </c>
    </row>
    <row r="25" spans="1:6" x14ac:dyDescent="0.35">
      <c r="A25" s="24">
        <f t="shared" si="0"/>
        <v>6</v>
      </c>
      <c r="B25" s="17">
        <f>F24</f>
        <v>38715.855491922797</v>
      </c>
      <c r="C25" s="22">
        <f>PMT(B12,B13,-100000,0,0)</f>
        <v>13242.267163680835</v>
      </c>
      <c r="D25" s="17">
        <f t="shared" si="1"/>
        <v>503.30612139499641</v>
      </c>
      <c r="E25" s="17">
        <f t="shared" si="2"/>
        <v>12738.961042285839</v>
      </c>
      <c r="F25" s="25">
        <f t="shared" si="3"/>
        <v>25976.894449636959</v>
      </c>
    </row>
    <row r="26" spans="1:6" x14ac:dyDescent="0.35">
      <c r="A26" s="24">
        <f t="shared" si="0"/>
        <v>7</v>
      </c>
      <c r="B26" s="22">
        <f>F25</f>
        <v>25976.894449636959</v>
      </c>
      <c r="C26" s="22">
        <f>PMT(B12,B13,-100000,0,0)</f>
        <v>13242.267163680835</v>
      </c>
      <c r="D26" s="22">
        <f t="shared" si="1"/>
        <v>337.69962784528047</v>
      </c>
      <c r="E26" s="22">
        <f t="shared" si="2"/>
        <v>12904.567535835555</v>
      </c>
      <c r="F26" s="23">
        <f t="shared" si="3"/>
        <v>13072.326913801404</v>
      </c>
    </row>
    <row r="27" spans="1:6" ht="15" thickBot="1" x14ac:dyDescent="0.4">
      <c r="A27" s="26">
        <f t="shared" si="0"/>
        <v>8</v>
      </c>
      <c r="B27" s="17">
        <f t="shared" ref="B27" si="5">$F26</f>
        <v>13072.326913801404</v>
      </c>
      <c r="C27" s="22">
        <f>PMT(B12,B13,-100000,0,0)</f>
        <v>13242.267163680835</v>
      </c>
      <c r="D27" s="17">
        <f t="shared" si="1"/>
        <v>169.94024987941827</v>
      </c>
      <c r="E27" s="17">
        <f t="shared" si="2"/>
        <v>13072.326913801417</v>
      </c>
      <c r="F27" s="25">
        <f t="shared" si="3"/>
        <v>0</v>
      </c>
    </row>
    <row r="28" spans="1:6" ht="15" thickBot="1" x14ac:dyDescent="0.4"/>
    <row r="29" spans="1:6" x14ac:dyDescent="0.35">
      <c r="A29" s="27" t="s">
        <v>23</v>
      </c>
      <c r="B29" s="28">
        <v>100000</v>
      </c>
    </row>
    <row r="30" spans="1:6" x14ac:dyDescent="0.35">
      <c r="A30" s="24" t="s">
        <v>24</v>
      </c>
      <c r="B30" s="29">
        <v>15</v>
      </c>
    </row>
    <row r="31" spans="1:6" x14ac:dyDescent="0.35">
      <c r="A31" s="24" t="s">
        <v>7</v>
      </c>
      <c r="B31" s="29">
        <v>-12000</v>
      </c>
    </row>
    <row r="32" spans="1:6" ht="15" thickBot="1" x14ac:dyDescent="0.4">
      <c r="A32" s="26" t="s">
        <v>20</v>
      </c>
      <c r="B32" s="30">
        <f>RATE(B30,B31,B29)</f>
        <v>8.4417979849322686E-2</v>
      </c>
    </row>
    <row r="33" spans="1:2" x14ac:dyDescent="0.35">
      <c r="A33" s="31"/>
      <c r="B33" s="32"/>
    </row>
    <row r="34" spans="1:2" ht="16" thickBot="1" x14ac:dyDescent="0.4">
      <c r="A34" s="105" t="s">
        <v>25</v>
      </c>
      <c r="B34" s="105"/>
    </row>
    <row r="35" spans="1:2" x14ac:dyDescent="0.35">
      <c r="A35" s="27" t="s">
        <v>23</v>
      </c>
      <c r="B35" s="28">
        <v>100000</v>
      </c>
    </row>
    <row r="36" spans="1:2" x14ac:dyDescent="0.35">
      <c r="A36" s="24" t="s">
        <v>20</v>
      </c>
      <c r="B36" s="34">
        <v>0.1</v>
      </c>
    </row>
    <row r="37" spans="1:2" x14ac:dyDescent="0.35">
      <c r="A37" s="24" t="s">
        <v>7</v>
      </c>
      <c r="B37" s="29">
        <v>-15000</v>
      </c>
    </row>
    <row r="38" spans="1:2" ht="15" thickBot="1" x14ac:dyDescent="0.4">
      <c r="A38" s="26" t="s">
        <v>24</v>
      </c>
      <c r="B38" s="33">
        <f>NPER(B36/12,B37,B35)</f>
        <v>6.8875493388920681</v>
      </c>
    </row>
  </sheetData>
  <mergeCells count="2">
    <mergeCell ref="A1:F1"/>
    <mergeCell ref="A34:B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8" workbookViewId="0">
      <selection activeCell="D11" sqref="D11"/>
    </sheetView>
  </sheetViews>
  <sheetFormatPr defaultRowHeight="14.5" x14ac:dyDescent="0.35"/>
  <cols>
    <col min="1" max="1" width="18.36328125" bestFit="1" customWidth="1"/>
    <col min="2" max="3" width="12.90625" bestFit="1" customWidth="1"/>
    <col min="4" max="4" width="11.90625" bestFit="1" customWidth="1"/>
    <col min="5" max="5" width="9.1796875" bestFit="1" customWidth="1"/>
    <col min="9" max="9" width="8.7265625" customWidth="1"/>
  </cols>
  <sheetData>
    <row r="1" spans="1:6" ht="15.5" x14ac:dyDescent="0.35">
      <c r="A1" s="106" t="s">
        <v>26</v>
      </c>
      <c r="B1" s="106"/>
      <c r="C1" s="106"/>
      <c r="D1" s="106"/>
      <c r="E1" s="106"/>
    </row>
    <row r="3" spans="1:6" x14ac:dyDescent="0.35">
      <c r="A3" s="37" t="s">
        <v>2</v>
      </c>
      <c r="B3" s="38">
        <v>0.2</v>
      </c>
      <c r="C3" s="5"/>
    </row>
    <row r="4" spans="1:6" x14ac:dyDescent="0.35">
      <c r="A4" s="107" t="s">
        <v>27</v>
      </c>
      <c r="B4" s="108"/>
      <c r="C4" s="109"/>
    </row>
    <row r="5" spans="1:6" x14ac:dyDescent="0.35">
      <c r="A5" s="38" t="s">
        <v>28</v>
      </c>
      <c r="B5" s="38" t="s">
        <v>29</v>
      </c>
      <c r="C5" s="38" t="s">
        <v>30</v>
      </c>
    </row>
    <row r="6" spans="1:6" x14ac:dyDescent="0.35">
      <c r="A6" s="5">
        <v>1</v>
      </c>
      <c r="B6" s="5">
        <v>-10000</v>
      </c>
      <c r="C6" s="5">
        <v>-5000</v>
      </c>
    </row>
    <row r="7" spans="1:6" x14ac:dyDescent="0.35">
      <c r="A7" s="5">
        <v>2</v>
      </c>
      <c r="B7" s="5">
        <v>25000</v>
      </c>
      <c r="C7" s="5">
        <v>20000</v>
      </c>
    </row>
    <row r="8" spans="1:6" x14ac:dyDescent="0.35">
      <c r="A8" s="5">
        <v>3</v>
      </c>
      <c r="B8" s="5">
        <v>-7000</v>
      </c>
      <c r="C8" s="5">
        <v>-8000</v>
      </c>
    </row>
    <row r="9" spans="1:6" x14ac:dyDescent="0.35">
      <c r="A9" s="5" t="s">
        <v>31</v>
      </c>
      <c r="B9" s="5">
        <f>SUM(B6,B7,B8)</f>
        <v>8000</v>
      </c>
      <c r="C9" s="5">
        <f>SUM(C6,C7,C8)</f>
        <v>7000</v>
      </c>
      <c r="F9" s="35"/>
    </row>
    <row r="11" spans="1:6" x14ac:dyDescent="0.35">
      <c r="A11" s="5" t="s">
        <v>32</v>
      </c>
      <c r="B11" s="17">
        <f>NPV(B3,B6:B8)</f>
        <v>4976.851851851854</v>
      </c>
      <c r="C11" s="17">
        <f>NPV(B3,C6:C8)</f>
        <v>5092.592592592594</v>
      </c>
    </row>
    <row r="12" spans="1:6" x14ac:dyDescent="0.35">
      <c r="A12" s="5" t="s">
        <v>33</v>
      </c>
      <c r="B12" s="39">
        <f>B6+NPV(B3,B7:B8)</f>
        <v>5972.2222222222208</v>
      </c>
      <c r="C12" s="17">
        <f>C6+NPV(B3,C7:C8)</f>
        <v>6111.1111111111113</v>
      </c>
    </row>
    <row r="13" spans="1:6" x14ac:dyDescent="0.35">
      <c r="A13" s="37" t="s">
        <v>34</v>
      </c>
      <c r="B13" s="17">
        <f>SQRT(1+B3)*B11</f>
        <v>5451.8680492412386</v>
      </c>
      <c r="C13" s="17">
        <f>SQRT(1+B3)*C11</f>
        <v>5578.6556782933594</v>
      </c>
    </row>
    <row r="14" spans="1:6" ht="15" thickBot="1" x14ac:dyDescent="0.4"/>
    <row r="15" spans="1:6" x14ac:dyDescent="0.35">
      <c r="A15" s="40" t="s">
        <v>2</v>
      </c>
      <c r="B15" s="41">
        <v>0.2</v>
      </c>
      <c r="D15" s="40" t="s">
        <v>2</v>
      </c>
      <c r="E15" s="41">
        <v>0.2</v>
      </c>
    </row>
    <row r="16" spans="1:6" ht="15" thickBot="1" x14ac:dyDescent="0.4">
      <c r="A16" s="42" t="s">
        <v>35</v>
      </c>
      <c r="B16" s="43" t="s">
        <v>27</v>
      </c>
      <c r="D16" s="44" t="s">
        <v>35</v>
      </c>
      <c r="E16" s="45" t="s">
        <v>27</v>
      </c>
    </row>
    <row r="17" spans="1:10" x14ac:dyDescent="0.35">
      <c r="A17" s="46">
        <v>42536</v>
      </c>
      <c r="B17" s="29">
        <v>5000</v>
      </c>
      <c r="D17" s="47">
        <v>42078</v>
      </c>
      <c r="E17" s="48">
        <v>0</v>
      </c>
    </row>
    <row r="18" spans="1:10" x14ac:dyDescent="0.35">
      <c r="A18" s="46">
        <v>42657</v>
      </c>
      <c r="B18" s="29">
        <v>5143</v>
      </c>
      <c r="D18" s="46">
        <v>42536</v>
      </c>
      <c r="E18" s="29">
        <v>5000</v>
      </c>
    </row>
    <row r="19" spans="1:10" x14ac:dyDescent="0.35">
      <c r="A19" s="46">
        <v>42855</v>
      </c>
      <c r="B19" s="29">
        <v>8838</v>
      </c>
      <c r="D19" s="46">
        <v>42657</v>
      </c>
      <c r="E19" s="29">
        <v>5143</v>
      </c>
    </row>
    <row r="20" spans="1:10" x14ac:dyDescent="0.35">
      <c r="A20" s="46">
        <v>42684</v>
      </c>
      <c r="B20" s="29">
        <v>-4893</v>
      </c>
      <c r="D20" s="46">
        <v>42855</v>
      </c>
      <c r="E20" s="29">
        <v>8838</v>
      </c>
    </row>
    <row r="21" spans="1:10" x14ac:dyDescent="0.35">
      <c r="A21" s="46">
        <v>42629</v>
      </c>
      <c r="B21" s="29">
        <v>-2134</v>
      </c>
      <c r="D21" s="46">
        <v>42684</v>
      </c>
      <c r="E21" s="29">
        <v>-4893</v>
      </c>
    </row>
    <row r="22" spans="1:10" x14ac:dyDescent="0.35">
      <c r="A22" s="46">
        <v>42843</v>
      </c>
      <c r="B22" s="29">
        <v>8047</v>
      </c>
      <c r="D22" s="46">
        <v>42629</v>
      </c>
      <c r="E22" s="29">
        <v>-2134</v>
      </c>
      <c r="I22" s="98"/>
      <c r="J22" s="99"/>
    </row>
    <row r="23" spans="1:10" x14ac:dyDescent="0.35">
      <c r="A23" s="46">
        <v>42609</v>
      </c>
      <c r="B23" s="29">
        <v>3908</v>
      </c>
      <c r="D23" s="46">
        <v>42843</v>
      </c>
      <c r="E23" s="29">
        <v>8047</v>
      </c>
      <c r="I23" s="98"/>
      <c r="J23" s="99"/>
    </row>
    <row r="24" spans="1:10" ht="15" thickBot="1" x14ac:dyDescent="0.4">
      <c r="A24" s="49">
        <v>42568</v>
      </c>
      <c r="B24" s="50">
        <v>-4007</v>
      </c>
      <c r="D24" s="51">
        <v>42609</v>
      </c>
      <c r="E24" s="52">
        <v>3908</v>
      </c>
      <c r="I24" s="98"/>
      <c r="J24" s="99"/>
    </row>
    <row r="25" spans="1:10" ht="15" thickBot="1" x14ac:dyDescent="0.4">
      <c r="D25" s="53">
        <v>42568</v>
      </c>
      <c r="E25" s="54">
        <v>-4007</v>
      </c>
      <c r="I25" s="98"/>
      <c r="J25" s="99"/>
    </row>
    <row r="26" spans="1:10" ht="15" thickBot="1" x14ac:dyDescent="0.4">
      <c r="A26" s="55" t="s">
        <v>36</v>
      </c>
      <c r="B26" s="56">
        <f>XNPV(B15,B17:B24,A17:A24)</f>
        <v>17523.654500894841</v>
      </c>
      <c r="D26" s="57" t="s">
        <v>36</v>
      </c>
      <c r="E26" s="58">
        <f>XNPV(B15,E17:E25,D17:D25)</f>
        <v>13940.183426721771</v>
      </c>
    </row>
    <row r="27" spans="1:10" ht="15" thickBot="1" x14ac:dyDescent="0.4"/>
    <row r="28" spans="1:10" ht="15" thickBot="1" x14ac:dyDescent="0.4">
      <c r="A28" s="59" t="s">
        <v>27</v>
      </c>
      <c r="B28" s="60" t="s">
        <v>2</v>
      </c>
      <c r="C28" s="61" t="s">
        <v>36</v>
      </c>
    </row>
    <row r="29" spans="1:10" x14ac:dyDescent="0.35">
      <c r="A29" s="62">
        <v>10000</v>
      </c>
      <c r="B29" s="63">
        <v>0.08</v>
      </c>
      <c r="C29" s="64">
        <f>NPV(B29,A29:A32)</f>
        <v>21763.587115032522</v>
      </c>
    </row>
    <row r="30" spans="1:10" x14ac:dyDescent="0.35">
      <c r="A30" s="65">
        <v>5000</v>
      </c>
      <c r="B30" s="66">
        <v>8.5000000000000006E-2</v>
      </c>
      <c r="C30" s="67">
        <f>NPV(B30,A29:A32)</f>
        <v>21561.733700934965</v>
      </c>
    </row>
    <row r="31" spans="1:10" x14ac:dyDescent="0.35">
      <c r="A31" s="65">
        <v>8500</v>
      </c>
      <c r="B31" s="66">
        <v>0.09</v>
      </c>
      <c r="C31" s="64">
        <f>NPV(B31,A29:A31)</f>
        <v>19946.271473457346</v>
      </c>
    </row>
    <row r="32" spans="1:10" ht="15" thickBot="1" x14ac:dyDescent="0.4">
      <c r="A32" s="68">
        <v>2000</v>
      </c>
      <c r="B32" s="66">
        <v>9.5000000000000001E-2</v>
      </c>
      <c r="C32" s="67">
        <f>NPV(B32,A29:A32)</f>
        <v>21167.681251111539</v>
      </c>
    </row>
    <row r="33" spans="1:3" x14ac:dyDescent="0.35">
      <c r="A33" s="31"/>
      <c r="B33" s="66">
        <v>0.1</v>
      </c>
      <c r="C33" s="67">
        <f>NPV(B33,A29:A32)</f>
        <v>20975.343214261316</v>
      </c>
    </row>
    <row r="34" spans="1:3" x14ac:dyDescent="0.35">
      <c r="A34" s="31"/>
      <c r="B34" s="66">
        <v>0.1053</v>
      </c>
      <c r="C34" s="67">
        <f>NPV(B34,A29:A32)</f>
        <v>20774.778051579262</v>
      </c>
    </row>
    <row r="35" spans="1:3" x14ac:dyDescent="0.35">
      <c r="A35" s="31"/>
      <c r="B35" s="66">
        <v>0.11</v>
      </c>
      <c r="C35" s="67">
        <f>NPV(B35,A29:A32)</f>
        <v>20599.709864577359</v>
      </c>
    </row>
    <row r="36" spans="1:3" x14ac:dyDescent="0.35">
      <c r="A36" s="31"/>
      <c r="B36" s="66">
        <v>0.115</v>
      </c>
      <c r="C36" s="67">
        <f>NPV(B36,A29:A32)</f>
        <v>20416.286387444463</v>
      </c>
    </row>
    <row r="37" spans="1:3" ht="15" thickBot="1" x14ac:dyDescent="0.4">
      <c r="A37" s="31"/>
      <c r="B37" s="69">
        <v>0.12</v>
      </c>
      <c r="C37" s="67">
        <f>NPV(B37,A29:A32)</f>
        <v>20235.709079550183</v>
      </c>
    </row>
  </sheetData>
  <mergeCells count="2">
    <mergeCell ref="A1:E1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1"/>
  <sheetViews>
    <sheetView topLeftCell="A46" workbookViewId="0">
      <selection activeCell="C58" sqref="C58"/>
    </sheetView>
  </sheetViews>
  <sheetFormatPr defaultRowHeight="14.5" x14ac:dyDescent="0.35"/>
  <cols>
    <col min="1" max="1" width="16.7265625" bestFit="1" customWidth="1"/>
    <col min="2" max="2" width="12.54296875" customWidth="1"/>
    <col min="3" max="3" width="13.08984375" customWidth="1"/>
    <col min="4" max="4" width="9.81640625" customWidth="1"/>
    <col min="5" max="5" width="13.6328125" customWidth="1"/>
    <col min="6" max="6" width="9.1796875" bestFit="1" customWidth="1"/>
  </cols>
  <sheetData>
    <row r="2" spans="1:6" ht="15.5" x14ac:dyDescent="0.35">
      <c r="A2" s="110" t="s">
        <v>37</v>
      </c>
      <c r="B2" s="110"/>
      <c r="C2" s="110"/>
      <c r="D2" s="110"/>
      <c r="E2" s="110"/>
      <c r="F2" s="110"/>
    </row>
    <row r="3" spans="1:6" ht="15" thickBot="1" x14ac:dyDescent="0.4"/>
    <row r="4" spans="1:6" ht="15" thickBot="1" x14ac:dyDescent="0.4">
      <c r="A4" s="38" t="s">
        <v>38</v>
      </c>
      <c r="C4" s="70" t="s">
        <v>38</v>
      </c>
      <c r="D4" s="60" t="s">
        <v>39</v>
      </c>
      <c r="E4" s="71" t="s">
        <v>37</v>
      </c>
    </row>
    <row r="5" spans="1:6" x14ac:dyDescent="0.35">
      <c r="A5" s="5">
        <v>10000</v>
      </c>
      <c r="C5" s="72">
        <v>10000</v>
      </c>
      <c r="D5" s="21"/>
      <c r="E5" s="73">
        <f>IRR(C5:C8)</f>
        <v>0.1053100591867342</v>
      </c>
    </row>
    <row r="6" spans="1:6" x14ac:dyDescent="0.35">
      <c r="A6" s="5">
        <v>-5000</v>
      </c>
      <c r="C6" s="74">
        <v>-5000</v>
      </c>
      <c r="D6" s="24">
        <v>0.05</v>
      </c>
      <c r="E6" s="75">
        <f>IRR(C5:C8,D6)</f>
        <v>0.10531005918673531</v>
      </c>
    </row>
    <row r="7" spans="1:6" x14ac:dyDescent="0.35">
      <c r="A7" s="5">
        <v>-8500</v>
      </c>
      <c r="C7" s="74">
        <v>-8500</v>
      </c>
      <c r="D7" s="24">
        <v>0.15</v>
      </c>
      <c r="E7" s="75">
        <f>IRR(C5:C8,D7)</f>
        <v>0.10531005918673553</v>
      </c>
    </row>
    <row r="8" spans="1:6" x14ac:dyDescent="0.35">
      <c r="A8" s="5">
        <v>2000</v>
      </c>
      <c r="C8" s="74">
        <v>2000</v>
      </c>
      <c r="D8" s="24">
        <v>0.2</v>
      </c>
      <c r="E8" s="73">
        <f>IRR(C5:C8,D8)</f>
        <v>0.10531005918672065</v>
      </c>
    </row>
    <row r="9" spans="1:6" ht="15" thickBot="1" x14ac:dyDescent="0.4">
      <c r="D9" s="24">
        <v>0.25</v>
      </c>
      <c r="E9" s="75">
        <f>IRR(C5:C8,D9)</f>
        <v>0.10531005918632652</v>
      </c>
    </row>
    <row r="10" spans="1:6" ht="15" thickBot="1" x14ac:dyDescent="0.4">
      <c r="A10" s="76" t="s">
        <v>37</v>
      </c>
      <c r="D10" s="24">
        <v>0.3</v>
      </c>
      <c r="E10" s="75">
        <f>IRR(C5:C8,D10)</f>
        <v>0.10531005918673553</v>
      </c>
    </row>
    <row r="11" spans="1:6" ht="15" thickBot="1" x14ac:dyDescent="0.4">
      <c r="A11" s="77">
        <f>IRR(A5:A8)</f>
        <v>0.1053100591867342</v>
      </c>
      <c r="D11" s="24">
        <v>0.35</v>
      </c>
      <c r="E11" s="73">
        <f>IRR(C5:C8,D11)</f>
        <v>0.10531005918673553</v>
      </c>
    </row>
    <row r="12" spans="1:6" x14ac:dyDescent="0.35">
      <c r="D12" s="24">
        <v>0.4</v>
      </c>
      <c r="E12" s="75">
        <f>IRR(C5:C8,D12)</f>
        <v>0.10531005918673553</v>
      </c>
    </row>
    <row r="13" spans="1:6" x14ac:dyDescent="0.35">
      <c r="D13" s="24">
        <v>0.45</v>
      </c>
      <c r="E13" s="75">
        <f>IRR(C5:C8,D13)</f>
        <v>0.10531005918673575</v>
      </c>
    </row>
    <row r="14" spans="1:6" x14ac:dyDescent="0.35">
      <c r="D14" s="24">
        <v>0.5</v>
      </c>
      <c r="E14" s="75">
        <f>IRR(C5:C8,D14)</f>
        <v>0.10531005918673619</v>
      </c>
    </row>
    <row r="15" spans="1:6" ht="15" thickBot="1" x14ac:dyDescent="0.4">
      <c r="D15" s="26">
        <v>0.55000000000000004</v>
      </c>
      <c r="E15" s="78">
        <f>IRR(C5:C8,D15)</f>
        <v>0.1053100591867373</v>
      </c>
    </row>
    <row r="17" spans="1:3" ht="15" thickBot="1" x14ac:dyDescent="0.4"/>
    <row r="18" spans="1:3" ht="15" thickBot="1" x14ac:dyDescent="0.4">
      <c r="A18" s="79" t="s">
        <v>38</v>
      </c>
      <c r="B18" s="18" t="s">
        <v>39</v>
      </c>
      <c r="C18" s="20" t="s">
        <v>37</v>
      </c>
    </row>
    <row r="19" spans="1:3" x14ac:dyDescent="0.35">
      <c r="A19" s="72">
        <v>-20000</v>
      </c>
      <c r="B19" s="21"/>
      <c r="C19" s="73">
        <f>IRR(A19:A22)</f>
        <v>-9.5909414154996986E-2</v>
      </c>
    </row>
    <row r="20" spans="1:3" x14ac:dyDescent="0.35">
      <c r="A20" s="74">
        <v>82000</v>
      </c>
      <c r="B20" s="66">
        <v>0.15</v>
      </c>
      <c r="C20" s="75">
        <f>IRR(A19:A22,B20)</f>
        <v>-9.5909414155059047E-2</v>
      </c>
    </row>
    <row r="21" spans="1:3" x14ac:dyDescent="0.35">
      <c r="A21" s="74">
        <v>-60000</v>
      </c>
      <c r="B21" s="66">
        <v>0.2</v>
      </c>
      <c r="C21" s="75">
        <f>IRR(A19:A22,B21)</f>
        <v>-9.5909414154996986E-2</v>
      </c>
    </row>
    <row r="22" spans="1:3" x14ac:dyDescent="0.35">
      <c r="A22" s="74">
        <v>2000</v>
      </c>
      <c r="B22" s="66">
        <v>0.25</v>
      </c>
      <c r="C22" s="75">
        <f>IRR(A19:A22,B22)</f>
        <v>-9.5909414153667494E-2</v>
      </c>
    </row>
    <row r="23" spans="1:3" x14ac:dyDescent="0.35">
      <c r="B23" s="66">
        <v>0.3</v>
      </c>
      <c r="C23" s="75">
        <f>IRR(A19:A22,B23)</f>
        <v>-9.590941415486065E-2</v>
      </c>
    </row>
    <row r="24" spans="1:3" x14ac:dyDescent="0.35">
      <c r="B24" s="66">
        <v>0.35</v>
      </c>
      <c r="C24" s="75">
        <f>IRR(A19:A22,B24)</f>
        <v>-9.5909414154996986E-2</v>
      </c>
    </row>
    <row r="25" spans="1:3" x14ac:dyDescent="0.35">
      <c r="B25" s="66">
        <v>0.4</v>
      </c>
      <c r="C25" s="75">
        <f>IRR(A19:A22,B25)</f>
        <v>-9.5909414154997874E-2</v>
      </c>
    </row>
    <row r="26" spans="1:3" x14ac:dyDescent="0.35">
      <c r="B26" s="66">
        <v>0.45</v>
      </c>
      <c r="C26" s="75">
        <f>IRR(A19:A22,B26)</f>
        <v>2.160916914048538</v>
      </c>
    </row>
    <row r="27" spans="1:3" x14ac:dyDescent="0.35">
      <c r="B27" s="66">
        <v>0.5</v>
      </c>
      <c r="C27" s="75">
        <f>IRR(A19:A22,B27)</f>
        <v>2.1609169140534945</v>
      </c>
    </row>
    <row r="28" spans="1:3" x14ac:dyDescent="0.35">
      <c r="B28" s="66">
        <v>0.55000000000000004</v>
      </c>
      <c r="C28" s="75">
        <f>IRR(A19:A22,B28)</f>
        <v>2.1609169140387743</v>
      </c>
    </row>
    <row r="29" spans="1:3" ht="15" thickBot="1" x14ac:dyDescent="0.4">
      <c r="B29" s="69">
        <v>0.6</v>
      </c>
      <c r="C29" s="75">
        <f>IRR(A19:A22,B29)</f>
        <v>2.1609169140492739</v>
      </c>
    </row>
    <row r="31" spans="1:3" ht="15" thickBot="1" x14ac:dyDescent="0.4"/>
    <row r="32" spans="1:3" ht="15" thickBot="1" x14ac:dyDescent="0.4">
      <c r="A32" s="59" t="s">
        <v>38</v>
      </c>
      <c r="B32" s="60" t="s">
        <v>39</v>
      </c>
      <c r="C32" s="71" t="s">
        <v>37</v>
      </c>
    </row>
    <row r="33" spans="1:6" x14ac:dyDescent="0.35">
      <c r="A33" s="72">
        <v>10000</v>
      </c>
      <c r="B33" s="21"/>
      <c r="C33" s="80" t="e">
        <f>IRR(A33:A36)</f>
        <v>#NUM!</v>
      </c>
      <c r="D33" s="96"/>
    </row>
    <row r="34" spans="1:6" x14ac:dyDescent="0.35">
      <c r="A34" s="74">
        <v>-5000</v>
      </c>
      <c r="B34" s="24">
        <v>0.05</v>
      </c>
      <c r="C34" s="80" t="e">
        <f>IRR(A33:A36,B34)</f>
        <v>#NUM!</v>
      </c>
    </row>
    <row r="35" spans="1:6" x14ac:dyDescent="0.35">
      <c r="A35" s="74">
        <v>8500</v>
      </c>
      <c r="B35" s="24">
        <v>0.15</v>
      </c>
      <c r="C35" s="80" t="e">
        <f t="shared" ref="C35:C43" si="0">IRR(A35:A38)</f>
        <v>#NUM!</v>
      </c>
    </row>
    <row r="36" spans="1:6" x14ac:dyDescent="0.35">
      <c r="A36" s="74">
        <v>2000</v>
      </c>
      <c r="B36" s="24">
        <v>0.2</v>
      </c>
      <c r="C36" s="80" t="e">
        <f t="shared" si="0"/>
        <v>#NUM!</v>
      </c>
    </row>
    <row r="37" spans="1:6" x14ac:dyDescent="0.35">
      <c r="B37" s="24">
        <v>0.25</v>
      </c>
      <c r="C37" s="80" t="e">
        <f t="shared" si="0"/>
        <v>#NUM!</v>
      </c>
    </row>
    <row r="38" spans="1:6" x14ac:dyDescent="0.35">
      <c r="B38" s="24">
        <v>0.3</v>
      </c>
      <c r="C38" s="80" t="e">
        <f t="shared" si="0"/>
        <v>#NUM!</v>
      </c>
    </row>
    <row r="39" spans="1:6" x14ac:dyDescent="0.35">
      <c r="B39" s="24">
        <v>0.35</v>
      </c>
      <c r="C39" s="80" t="e">
        <f t="shared" si="0"/>
        <v>#NUM!</v>
      </c>
    </row>
    <row r="40" spans="1:6" x14ac:dyDescent="0.35">
      <c r="B40" s="24">
        <v>0.4</v>
      </c>
      <c r="C40" s="80" t="e">
        <f t="shared" si="0"/>
        <v>#NUM!</v>
      </c>
    </row>
    <row r="41" spans="1:6" x14ac:dyDescent="0.35">
      <c r="B41" s="24">
        <v>0.45</v>
      </c>
      <c r="C41" s="80" t="e">
        <f t="shared" si="0"/>
        <v>#NUM!</v>
      </c>
    </row>
    <row r="42" spans="1:6" x14ac:dyDescent="0.35">
      <c r="B42" s="24">
        <v>0.5</v>
      </c>
      <c r="C42" s="80" t="e">
        <f t="shared" si="0"/>
        <v>#NUM!</v>
      </c>
    </row>
    <row r="43" spans="1:6" ht="15" thickBot="1" x14ac:dyDescent="0.4">
      <c r="B43" s="26">
        <v>0.55000000000000004</v>
      </c>
      <c r="C43" s="80" t="e">
        <f t="shared" si="0"/>
        <v>#NUM!</v>
      </c>
    </row>
    <row r="45" spans="1:6" x14ac:dyDescent="0.35">
      <c r="A45" s="38" t="s">
        <v>40</v>
      </c>
      <c r="B45" s="38" t="s">
        <v>41</v>
      </c>
      <c r="C45" s="38" t="s">
        <v>42</v>
      </c>
      <c r="E45" s="38" t="s">
        <v>35</v>
      </c>
      <c r="F45" s="38" t="s">
        <v>27</v>
      </c>
    </row>
    <row r="46" spans="1:6" x14ac:dyDescent="0.35">
      <c r="A46" s="5">
        <v>0</v>
      </c>
      <c r="B46" s="37">
        <v>-1000</v>
      </c>
      <c r="C46" s="5">
        <v>-1000</v>
      </c>
      <c r="E46" s="81">
        <v>42220</v>
      </c>
      <c r="F46" s="37">
        <v>-10000</v>
      </c>
    </row>
    <row r="47" spans="1:6" x14ac:dyDescent="0.35">
      <c r="A47" s="5">
        <v>1</v>
      </c>
      <c r="B47" s="37">
        <v>0</v>
      </c>
      <c r="C47" s="5">
        <v>400</v>
      </c>
      <c r="E47" s="82" t="s">
        <v>43</v>
      </c>
      <c r="F47" s="37">
        <v>4000</v>
      </c>
    </row>
    <row r="48" spans="1:6" x14ac:dyDescent="0.35">
      <c r="A48" s="5">
        <v>2</v>
      </c>
      <c r="B48" s="37">
        <v>200</v>
      </c>
      <c r="C48" s="5">
        <v>400</v>
      </c>
      <c r="E48" s="82" t="s">
        <v>44</v>
      </c>
      <c r="F48" s="37">
        <v>3000</v>
      </c>
    </row>
    <row r="49" spans="1:6" x14ac:dyDescent="0.35">
      <c r="A49" s="5">
        <v>3</v>
      </c>
      <c r="B49" s="37">
        <v>300</v>
      </c>
      <c r="C49" s="5">
        <v>300</v>
      </c>
      <c r="E49" s="82" t="s">
        <v>45</v>
      </c>
      <c r="F49" s="37">
        <v>5000</v>
      </c>
    </row>
    <row r="50" spans="1:6" ht="15" thickBot="1" x14ac:dyDescent="0.4">
      <c r="A50" s="5">
        <v>4</v>
      </c>
      <c r="B50" s="37">
        <v>500</v>
      </c>
      <c r="C50" s="5">
        <v>300</v>
      </c>
    </row>
    <row r="51" spans="1:6" ht="15" thickBot="1" x14ac:dyDescent="0.4">
      <c r="A51" s="83">
        <v>5</v>
      </c>
      <c r="B51" s="84">
        <v>900</v>
      </c>
      <c r="C51" s="83">
        <v>200</v>
      </c>
      <c r="E51" s="60" t="s">
        <v>46</v>
      </c>
      <c r="F51" s="85">
        <v>0.26419999999999999</v>
      </c>
    </row>
    <row r="52" spans="1:6" ht="15" thickBot="1" x14ac:dyDescent="0.4">
      <c r="A52" s="60" t="s">
        <v>37</v>
      </c>
      <c r="B52" s="97">
        <v>0.17</v>
      </c>
      <c r="C52" s="86">
        <v>0.2</v>
      </c>
    </row>
    <row r="53" spans="1:6" ht="15" thickBot="1" x14ac:dyDescent="0.4">
      <c r="A53" s="60" t="s">
        <v>36</v>
      </c>
      <c r="B53" s="87">
        <v>815.89</v>
      </c>
      <c r="C53" s="88">
        <v>552.4</v>
      </c>
    </row>
    <row r="56" spans="1:6" x14ac:dyDescent="0.35">
      <c r="A56" s="38" t="s">
        <v>47</v>
      </c>
      <c r="B56" s="89">
        <v>0.1</v>
      </c>
    </row>
    <row r="57" spans="1:6" x14ac:dyDescent="0.35">
      <c r="A57" s="38" t="s">
        <v>48</v>
      </c>
      <c r="B57" s="89">
        <v>0.12</v>
      </c>
    </row>
    <row r="59" spans="1:6" x14ac:dyDescent="0.35">
      <c r="A59" s="38" t="s">
        <v>40</v>
      </c>
      <c r="B59" s="38" t="s">
        <v>27</v>
      </c>
    </row>
    <row r="60" spans="1:6" x14ac:dyDescent="0.35">
      <c r="A60" s="5">
        <v>0</v>
      </c>
      <c r="B60" s="5">
        <v>-1.6</v>
      </c>
    </row>
    <row r="61" spans="1:6" x14ac:dyDescent="0.35">
      <c r="A61" s="5">
        <v>1</v>
      </c>
      <c r="B61" s="5">
        <v>10</v>
      </c>
    </row>
    <row r="62" spans="1:6" x14ac:dyDescent="0.35">
      <c r="A62" s="5">
        <v>2</v>
      </c>
      <c r="B62" s="5">
        <v>-10</v>
      </c>
    </row>
    <row r="63" spans="1:6" ht="15" thickBot="1" x14ac:dyDescent="0.4"/>
    <row r="64" spans="1:6" ht="15" thickBot="1" x14ac:dyDescent="0.4">
      <c r="A64" s="60" t="s">
        <v>49</v>
      </c>
      <c r="B64" s="71" t="s">
        <v>36</v>
      </c>
    </row>
    <row r="65" spans="1:2" x14ac:dyDescent="0.35">
      <c r="A65" s="90">
        <v>0.1</v>
      </c>
      <c r="B65" s="91">
        <f>NPV(A65,B60:B62)</f>
        <v>-0.70323065364387649</v>
      </c>
    </row>
    <row r="66" spans="1:2" x14ac:dyDescent="0.35">
      <c r="A66" s="92">
        <v>0.25</v>
      </c>
      <c r="B66" s="93">
        <f>NPV(A66,B60:B62)</f>
        <v>0</v>
      </c>
    </row>
    <row r="67" spans="1:2" x14ac:dyDescent="0.35">
      <c r="A67" s="92">
        <v>1.1000000000000001</v>
      </c>
      <c r="B67" s="93">
        <f>NPV(A67,B60:B62)</f>
        <v>0.42587193607601764</v>
      </c>
    </row>
    <row r="68" spans="1:2" x14ac:dyDescent="0.35">
      <c r="A68" s="92">
        <v>4</v>
      </c>
      <c r="B68" s="93">
        <f>NPV(A68,B60:B62)</f>
        <v>-2.2204460492503132E-17</v>
      </c>
    </row>
    <row r="69" spans="1:2" ht="15" thickBot="1" x14ac:dyDescent="0.4">
      <c r="A69" s="94">
        <v>5</v>
      </c>
      <c r="B69" s="95">
        <f>NPV(A69,B60:B62)</f>
        <v>-3.5185185185185187E-2</v>
      </c>
    </row>
    <row r="71" spans="1:2" x14ac:dyDescent="0.35">
      <c r="A71" s="38" t="s">
        <v>50</v>
      </c>
      <c r="B71" s="89">
        <f>MIRR(B60:B62,B56,B57)</f>
        <v>6.554621671065064E-2</v>
      </c>
    </row>
  </sheetData>
  <mergeCells count="1"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sqref="A1:C2"/>
    </sheetView>
  </sheetViews>
  <sheetFormatPr defaultRowHeight="14.5" x14ac:dyDescent="0.35"/>
  <cols>
    <col min="1" max="1" width="35" customWidth="1"/>
    <col min="2" max="2" width="34.6328125" customWidth="1"/>
    <col min="3" max="3" width="43.90625" customWidth="1"/>
    <col min="4" max="5" width="8.7265625" customWidth="1"/>
  </cols>
  <sheetData>
    <row r="1" spans="1:13" ht="14.5" customHeight="1" x14ac:dyDescent="1">
      <c r="A1" s="115" t="s">
        <v>51</v>
      </c>
      <c r="B1" s="116"/>
      <c r="C1" s="116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pans="1:13" ht="19.5" customHeight="1" x14ac:dyDescent="1">
      <c r="A2" s="116"/>
      <c r="B2" s="116"/>
      <c r="C2" s="116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1:13" ht="17" customHeight="1" x14ac:dyDescent="1">
      <c r="A3" s="112" t="s">
        <v>69</v>
      </c>
      <c r="B3" s="112" t="s">
        <v>52</v>
      </c>
      <c r="C3" s="112" t="s">
        <v>68</v>
      </c>
      <c r="D3" s="111"/>
      <c r="E3" s="111"/>
      <c r="F3" s="111"/>
      <c r="G3" s="111"/>
      <c r="H3" s="111"/>
      <c r="I3" s="111"/>
      <c r="J3" s="111"/>
      <c r="K3" s="111"/>
      <c r="L3" s="111"/>
      <c r="M3" s="111"/>
    </row>
    <row r="4" spans="1:13" ht="64.5" customHeight="1" x14ac:dyDescent="0.35">
      <c r="A4" s="113" t="s">
        <v>53</v>
      </c>
      <c r="B4" s="114" t="s">
        <v>59</v>
      </c>
      <c r="C4" s="114" t="s">
        <v>54</v>
      </c>
    </row>
    <row r="5" spans="1:13" ht="48.5" customHeight="1" x14ac:dyDescent="0.35">
      <c r="A5" s="113" t="s">
        <v>55</v>
      </c>
      <c r="B5" s="114" t="s">
        <v>60</v>
      </c>
      <c r="C5" s="114" t="s">
        <v>61</v>
      </c>
    </row>
    <row r="6" spans="1:13" ht="60" customHeight="1" x14ac:dyDescent="0.35">
      <c r="A6" s="113" t="s">
        <v>56</v>
      </c>
      <c r="B6" s="114" t="s">
        <v>62</v>
      </c>
      <c r="C6" s="114" t="s">
        <v>63</v>
      </c>
    </row>
    <row r="7" spans="1:13" ht="45.5" customHeight="1" x14ac:dyDescent="0.35">
      <c r="A7" s="113" t="s">
        <v>57</v>
      </c>
      <c r="B7" s="114" t="s">
        <v>64</v>
      </c>
      <c r="C7" s="114" t="s">
        <v>58</v>
      </c>
    </row>
    <row r="8" spans="1:13" ht="60.5" customHeight="1" x14ac:dyDescent="0.35">
      <c r="A8" s="113" t="s">
        <v>65</v>
      </c>
      <c r="B8" s="114" t="s">
        <v>66</v>
      </c>
      <c r="C8" s="114" t="s">
        <v>67</v>
      </c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Annuity</vt:lpstr>
      <vt:lpstr>EMI</vt:lpstr>
      <vt:lpstr>Decision on investment</vt:lpstr>
      <vt:lpstr>IRR</vt:lpstr>
      <vt:lpstr>Summary report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2025-08-25T13:44:21Z</dcterms:modified>
</cp:coreProperties>
</file>