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DFEBC44-5E24-408B-823C-B045196721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 Page" sheetId="12" r:id="rId1"/>
    <sheet name="List Of Worksheet" sheetId="13" r:id="rId2"/>
    <sheet name="GrameenPhone Balancesheet" sheetId="1" r:id="rId3"/>
    <sheet name="GrameenPhone Income Statement" sheetId="2" r:id="rId4"/>
    <sheet name="GrameenPhone CashFlow Statement" sheetId="3" r:id="rId5"/>
    <sheet name="CSA BS" sheetId="4" r:id="rId6"/>
    <sheet name="CSA IS" sheetId="5" r:id="rId7"/>
    <sheet name="Activity Ratios" sheetId="6" r:id="rId8"/>
    <sheet name="Solvency Ratio" sheetId="7" r:id="rId9"/>
    <sheet name="Profitibility ratios" sheetId="8" r:id="rId10"/>
    <sheet name="Share price" sheetId="9" r:id="rId11"/>
    <sheet name="Valuation Ratio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3" l="1"/>
  <c r="D8" i="13"/>
  <c r="D9" i="13"/>
  <c r="D13" i="13"/>
  <c r="D17" i="13"/>
  <c r="C17" i="13"/>
  <c r="C8" i="13"/>
  <c r="C16" i="13"/>
  <c r="D16" i="13" s="1"/>
  <c r="C14" i="13"/>
  <c r="D14" i="13" s="1"/>
  <c r="C15" i="13"/>
  <c r="D15" i="13" s="1"/>
  <c r="C9" i="13"/>
  <c r="C12" i="13"/>
  <c r="D12" i="13" s="1"/>
  <c r="C10" i="13"/>
  <c r="D10" i="13" s="1"/>
  <c r="C11" i="13"/>
  <c r="D11" i="13" s="1"/>
  <c r="C7" i="13"/>
  <c r="D7" i="13" s="1"/>
  <c r="C13" i="13"/>
  <c r="C6" i="13"/>
  <c r="D41" i="10"/>
  <c r="D42" i="10" s="1"/>
  <c r="C41" i="10"/>
  <c r="B41" i="10"/>
  <c r="B42" i="10" s="1"/>
  <c r="D38" i="10"/>
  <c r="C38" i="10"/>
  <c r="B38" i="10"/>
  <c r="D37" i="10"/>
  <c r="C37" i="10"/>
  <c r="B37" i="10"/>
  <c r="C31" i="10"/>
  <c r="D14" i="10"/>
  <c r="K10" i="9"/>
  <c r="J10" i="9"/>
  <c r="I10" i="9"/>
  <c r="K9" i="9"/>
  <c r="J9" i="9"/>
  <c r="I9" i="9"/>
  <c r="K8" i="9"/>
  <c r="J8" i="9"/>
  <c r="I8" i="9"/>
  <c r="K6" i="9"/>
  <c r="D22" i="10" s="1"/>
  <c r="J6" i="9"/>
  <c r="C22" i="10" s="1"/>
  <c r="I6" i="9"/>
  <c r="K5" i="9"/>
  <c r="D30" i="10" s="1"/>
  <c r="J5" i="9"/>
  <c r="C30" i="10" s="1"/>
  <c r="I5" i="9"/>
  <c r="B31" i="10" s="1"/>
  <c r="K4" i="9"/>
  <c r="D15" i="10" s="1"/>
  <c r="J4" i="9"/>
  <c r="C13" i="10" s="1"/>
  <c r="I4" i="9"/>
  <c r="B15" i="10" s="1"/>
  <c r="K3" i="9"/>
  <c r="D7" i="10" s="1"/>
  <c r="J3" i="9"/>
  <c r="I3" i="9"/>
  <c r="B5" i="10" s="1"/>
  <c r="E15" i="8"/>
  <c r="D15" i="8"/>
  <c r="C42" i="10" s="1"/>
  <c r="C15" i="8"/>
  <c r="E14" i="8"/>
  <c r="D14" i="8"/>
  <c r="C14" i="8"/>
  <c r="E12" i="8"/>
  <c r="D12" i="8"/>
  <c r="C12" i="8"/>
  <c r="E8" i="8"/>
  <c r="D8" i="8"/>
  <c r="C8" i="8"/>
  <c r="E7" i="8"/>
  <c r="D7" i="8"/>
  <c r="C7" i="8"/>
  <c r="E6" i="8"/>
  <c r="D6" i="8"/>
  <c r="C6" i="8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D11" i="6"/>
  <c r="C11" i="6"/>
  <c r="D10" i="6"/>
  <c r="C10" i="6"/>
  <c r="D9" i="6"/>
  <c r="C9" i="6"/>
  <c r="D8" i="6"/>
  <c r="C8" i="6"/>
  <c r="B8" i="6"/>
  <c r="D7" i="6"/>
  <c r="C7" i="6"/>
  <c r="B7" i="6"/>
  <c r="D6" i="6"/>
  <c r="C6" i="6"/>
  <c r="D5" i="6"/>
  <c r="C5" i="6"/>
  <c r="D4" i="6"/>
  <c r="C4" i="6"/>
  <c r="B4" i="6"/>
  <c r="D3" i="6"/>
  <c r="C3" i="6"/>
  <c r="B3" i="6"/>
  <c r="D49" i="5"/>
  <c r="C49" i="5"/>
  <c r="B49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2" i="5"/>
  <c r="C32" i="5"/>
  <c r="B32" i="5"/>
  <c r="D31" i="5"/>
  <c r="C31" i="5"/>
  <c r="B31" i="5"/>
  <c r="D30" i="5"/>
  <c r="C30" i="5"/>
  <c r="B30" i="5"/>
  <c r="D29" i="5"/>
  <c r="C29" i="5"/>
  <c r="B29" i="5"/>
  <c r="D24" i="5"/>
  <c r="C24" i="5"/>
  <c r="B24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7" i="5"/>
  <c r="C7" i="5"/>
  <c r="B7" i="5"/>
  <c r="D6" i="5"/>
  <c r="C6" i="5"/>
  <c r="B6" i="5"/>
  <c r="D5" i="5"/>
  <c r="C5" i="5"/>
  <c r="B5" i="5"/>
  <c r="D4" i="5"/>
  <c r="C4" i="5"/>
  <c r="B4" i="5"/>
  <c r="D92" i="4"/>
  <c r="C92" i="4"/>
  <c r="B92" i="4"/>
  <c r="D90" i="4"/>
  <c r="C90" i="4"/>
  <c r="B90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79" i="4"/>
  <c r="C79" i="4"/>
  <c r="B79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1" i="4"/>
  <c r="C71" i="4"/>
  <c r="B71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3" i="4"/>
  <c r="C63" i="4"/>
  <c r="B63" i="4"/>
  <c r="D61" i="4"/>
  <c r="C61" i="4"/>
  <c r="B61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46" i="4"/>
  <c r="C46" i="4"/>
  <c r="B46" i="4"/>
  <c r="D44" i="4"/>
  <c r="C44" i="4"/>
  <c r="B44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3" i="4"/>
  <c r="C33" i="4"/>
  <c r="B33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5" i="4"/>
  <c r="C25" i="4"/>
  <c r="B25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7" i="4"/>
  <c r="C17" i="4"/>
  <c r="B17" i="4"/>
  <c r="D15" i="4"/>
  <c r="C15" i="4"/>
  <c r="B15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28" i="2"/>
  <c r="E13" i="8" s="1"/>
  <c r="C28" i="2"/>
  <c r="D13" i="8" s="1"/>
  <c r="B28" i="2"/>
  <c r="D34" i="1"/>
  <c r="C34" i="1"/>
  <c r="B34" i="1"/>
  <c r="E26" i="10"/>
  <c r="E18" i="10"/>
  <c r="F14" i="8"/>
  <c r="F8" i="8"/>
  <c r="F7" i="8"/>
  <c r="F6" i="8"/>
  <c r="E25" i="10"/>
  <c r="E17" i="10"/>
  <c r="E10" i="10"/>
  <c r="E33" i="10"/>
  <c r="E24" i="10"/>
  <c r="E16" i="10"/>
  <c r="E9" i="10"/>
  <c r="E39" i="10"/>
  <c r="E32" i="10"/>
  <c r="E8" i="10"/>
  <c r="D28" i="10" l="1"/>
  <c r="C13" i="8"/>
  <c r="D23" i="10"/>
  <c r="B29" i="10"/>
  <c r="D31" i="10"/>
  <c r="B28" i="10"/>
  <c r="C29" i="10"/>
  <c r="C6" i="10"/>
  <c r="B21" i="10"/>
  <c r="D13" i="10"/>
  <c r="C14" i="10"/>
  <c r="C28" i="10"/>
  <c r="C5" i="10"/>
  <c r="B20" i="10"/>
  <c r="B23" i="10"/>
  <c r="D5" i="10"/>
  <c r="C20" i="10"/>
  <c r="C23" i="10"/>
  <c r="B12" i="10"/>
  <c r="D20" i="10"/>
  <c r="D6" i="10"/>
  <c r="C12" i="10"/>
  <c r="C15" i="10"/>
  <c r="D29" i="10"/>
  <c r="B4" i="10"/>
  <c r="B7" i="10"/>
  <c r="D12" i="10"/>
  <c r="C21" i="10"/>
  <c r="C4" i="10"/>
  <c r="C7" i="10"/>
  <c r="B13" i="10"/>
  <c r="D21" i="10"/>
  <c r="D4" i="10"/>
</calcChain>
</file>

<file path=xl/sharedStrings.xml><?xml version="1.0" encoding="utf-8"?>
<sst xmlns="http://schemas.openxmlformats.org/spreadsheetml/2006/main" count="438" uniqueCount="260">
  <si>
    <t>Statement of Financial Position</t>
  </si>
  <si>
    <t>Particulars</t>
  </si>
  <si>
    <t>Property Plant &amp; Equipment</t>
  </si>
  <si>
    <t>Intangible Assets</t>
  </si>
  <si>
    <t>Contract Cost</t>
  </si>
  <si>
    <t>Right - of - use assets</t>
  </si>
  <si>
    <t>Other non - current assets</t>
  </si>
  <si>
    <t>Total Non Current Assets</t>
  </si>
  <si>
    <t>Inventory</t>
  </si>
  <si>
    <t>Trade &amp; other receivables</t>
  </si>
  <si>
    <t>Cash &amp; cash equivalents</t>
  </si>
  <si>
    <t>Total Current Assets</t>
  </si>
  <si>
    <t>Total Assets</t>
  </si>
  <si>
    <t>Stated capital</t>
  </si>
  <si>
    <t>Share Premium</t>
  </si>
  <si>
    <t>Capital reserve</t>
  </si>
  <si>
    <t>Retained Earnings</t>
  </si>
  <si>
    <t>Deposit from shareholders</t>
  </si>
  <si>
    <t>-</t>
  </si>
  <si>
    <t>Total Equity</t>
  </si>
  <si>
    <t>Loans and borrowings , net of current portion</t>
  </si>
  <si>
    <t>Defferred Tax Liabilities</t>
  </si>
  <si>
    <t>Reirement Benefit Obligations / Employee Benefits</t>
  </si>
  <si>
    <t>Obligation under finance &amp; operating leases</t>
  </si>
  <si>
    <t>Other non - current liabilities</t>
  </si>
  <si>
    <t>Total Non Current Liabilities</t>
  </si>
  <si>
    <t>Total Liabilities</t>
  </si>
  <si>
    <t>Trade &amp; other payables / Sundry Creditors</t>
  </si>
  <si>
    <t>Long term loans payable within one year / Loans and Borrowings</t>
  </si>
  <si>
    <t>Provision for WPPF &amp; WF</t>
  </si>
  <si>
    <t>Lease liabilities</t>
  </si>
  <si>
    <t>Tax &amp; VAT payable</t>
  </si>
  <si>
    <t>Unclaimed Dividend</t>
  </si>
  <si>
    <t>Other current liabilities</t>
  </si>
  <si>
    <t>Provisions</t>
  </si>
  <si>
    <t>Total Current Liabilities</t>
  </si>
  <si>
    <t>Total Owners Equity &amp; Liabilities</t>
  </si>
  <si>
    <t>Book Value Per Share</t>
  </si>
  <si>
    <t>Profit and Loss statement</t>
  </si>
  <si>
    <t>2022</t>
  </si>
  <si>
    <t>2021</t>
  </si>
  <si>
    <t>2020</t>
  </si>
  <si>
    <t>Revenue</t>
  </si>
  <si>
    <t>150,403,469,000.00</t>
  </si>
  <si>
    <t>143,065,872,000.00</t>
  </si>
  <si>
    <t>(Due to Revenue being 0 for 2020, some ratios and certain aspects of Verticle/Horizontal Common Size analysis couldnt be calculated )</t>
  </si>
  <si>
    <t>Cost Of Goods Sold</t>
  </si>
  <si>
    <r>
      <rPr>
        <b/>
        <sz val="9"/>
        <color rgb="FF980000"/>
        <rFont val="Calibri"/>
      </rPr>
      <t xml:space="preserve">( COGS was not found on LankaBangla site , This value was specifically taken from </t>
    </r>
    <r>
      <rPr>
        <b/>
        <u/>
        <sz val="9"/>
        <color rgb="FF980000"/>
        <rFont val="Calibri"/>
      </rPr>
      <t>investing.com</t>
    </r>
    <r>
      <rPr>
        <b/>
        <sz val="9"/>
        <color rgb="FF980000"/>
        <rFont val="Calibri"/>
      </rPr>
      <t xml:space="preserve"> for the sake of doing ratio analysis, and thus Gross Profit is same as Revenue on Incomestatement , as per LankaBangla Site</t>
    </r>
  </si>
  <si>
    <t>Costs of Sales / Cost of material and traffic charges</t>
  </si>
  <si>
    <t>139,606,161,000.00</t>
  </si>
  <si>
    <t>Gross Profit</t>
  </si>
  <si>
    <t>Cost of material and traffic charges</t>
  </si>
  <si>
    <t>10,088,492,000.00</t>
  </si>
  <si>
    <t>9,604,705,000.00</t>
  </si>
  <si>
    <t>8,812,905,000.00</t>
  </si>
  <si>
    <t>Salaries and personnel cost</t>
  </si>
  <si>
    <t>9,235,728,000.00</t>
  </si>
  <si>
    <t>11,507,572,000.00</t>
  </si>
  <si>
    <t>10,027,226,000.00</t>
  </si>
  <si>
    <t>Operation and maintenance</t>
  </si>
  <si>
    <t>4,252,580,000.00</t>
  </si>
  <si>
    <t>5,550,948,000.00</t>
  </si>
  <si>
    <t>4,984,745,000.00</t>
  </si>
  <si>
    <t>Sales , marketing and commissions</t>
  </si>
  <si>
    <t>15,278,933,000.00</t>
  </si>
  <si>
    <t>13,341,089,000.00</t>
  </si>
  <si>
    <t>11,771,112,000.00</t>
  </si>
  <si>
    <t>Revenue sharing , spectrum charges and licence fees</t>
  </si>
  <si>
    <t>12,583,383,000.00</t>
  </si>
  <si>
    <t>10,895,286,000.00</t>
  </si>
  <si>
    <t>10,478,334,000.00</t>
  </si>
  <si>
    <t>Other operating ( expenses ) / income , net</t>
  </si>
  <si>
    <t>7,466,582,000.00</t>
  </si>
  <si>
    <t>5,814,523,000.00</t>
  </si>
  <si>
    <t>6,442,284,000.00</t>
  </si>
  <si>
    <t>Depreciation and amortization</t>
  </si>
  <si>
    <t>27,899,584,000.00</t>
  </si>
  <si>
    <t>23,016,177,000.00</t>
  </si>
  <si>
    <t>23,649,950,000.00</t>
  </si>
  <si>
    <t>Operating Profit / ( loss )</t>
  </si>
  <si>
    <t>63,598,187,000.00</t>
  </si>
  <si>
    <t>63,335,572,000.00</t>
  </si>
  <si>
    <t>63,439,605,000.00</t>
  </si>
  <si>
    <t>Finance Expenses</t>
  </si>
  <si>
    <t>10,177,407,000.00</t>
  </si>
  <si>
    <t>2,595,396,000.00</t>
  </si>
  <si>
    <t>376,473,000.00</t>
  </si>
  <si>
    <t>Finance Income</t>
  </si>
  <si>
    <t>Foreign Exchange Loss</t>
  </si>
  <si>
    <t>1,430,677,000.00</t>
  </si>
  <si>
    <t>( 80,570,000.00 )</t>
  </si>
  <si>
    <t>262,226,000.00</t>
  </si>
  <si>
    <t>Profit / ( loss ) Before Tax</t>
  </si>
  <si>
    <t>51,990,103,000.00</t>
  </si>
  <si>
    <t>60,820,746,000.00</t>
  </si>
  <si>
    <t>62,800,906,000.00</t>
  </si>
  <si>
    <t>Income Tax Expense</t>
  </si>
  <si>
    <t>21,898,505,000.00</t>
  </si>
  <si>
    <t>26,691,690,000.00</t>
  </si>
  <si>
    <t>25,613,869,000.00</t>
  </si>
  <si>
    <t>Profit / ( loss ) for the Period</t>
  </si>
  <si>
    <t>30,091,598,000.00</t>
  </si>
  <si>
    <t>34,129,056,000.00</t>
  </si>
  <si>
    <t>37,187,037,000.00</t>
  </si>
  <si>
    <t>EPS</t>
  </si>
  <si>
    <t>22.79</t>
  </si>
  <si>
    <t>25.28</t>
  </si>
  <si>
    <t>27.54</t>
  </si>
  <si>
    <t>Weighted average number of share outstanding</t>
  </si>
  <si>
    <t>tax rate</t>
  </si>
  <si>
    <t>The Statement of Cash Flow</t>
  </si>
  <si>
    <t>Cash received from customers</t>
  </si>
  <si>
    <t>148,708,931,000.00</t>
  </si>
  <si>
    <t>143,040,757,000.00</t>
  </si>
  <si>
    <t>139,628,379,000.00</t>
  </si>
  <si>
    <t>Payroll and other payments to employees</t>
  </si>
  <si>
    <t>( 10,266,672,000.00 )</t>
  </si>
  <si>
    <t>( 11,283,024,000.00 )</t>
  </si>
  <si>
    <t>( 9,326,779,000.00 )</t>
  </si>
  <si>
    <t>Payment to suppliers , employees and others</t>
  </si>
  <si>
    <t>( 47,937,814,000.00 )</t>
  </si>
  <si>
    <t>( 45,982,703,000.00 )</t>
  </si>
  <si>
    <t>( 64,683,697,000.00 )</t>
  </si>
  <si>
    <t>Interest received</t>
  </si>
  <si>
    <t>156,852,000.00</t>
  </si>
  <si>
    <t>140,460,000.00</t>
  </si>
  <si>
    <t>376,627,000.00</t>
  </si>
  <si>
    <t>Interest paid</t>
  </si>
  <si>
    <t>( 2,762,520,000.00 )</t>
  </si>
  <si>
    <t>( 2,151,050,000.00 )</t>
  </si>
  <si>
    <t>( 1,990,178,000.00 )</t>
  </si>
  <si>
    <t>Income tax paid</t>
  </si>
  <si>
    <t>( 24,086,083,000.00 )</t>
  </si>
  <si>
    <t>( 25,950,477,000.00 )</t>
  </si>
  <si>
    <t>( 30,432,387,000.00 )</t>
  </si>
  <si>
    <t>Net Cash Generated from Operating Actvities</t>
  </si>
  <si>
    <t>63,812,694,000.00</t>
  </si>
  <si>
    <t>57,813,963,000.00</t>
  </si>
  <si>
    <t>33,571,965,000.00</t>
  </si>
  <si>
    <t>Purchase of Property , Plant &amp; Equipment</t>
  </si>
  <si>
    <t>( 21,786,189,000.00 )</t>
  </si>
  <si>
    <t>( 19,050,944,000.00 )</t>
  </si>
  <si>
    <t>( 11,423,892,000.00 )</t>
  </si>
  <si>
    <t>Proceeds on Sale of Property , Plant &amp; Equipment</t>
  </si>
  <si>
    <t>214,929,000.00</t>
  </si>
  <si>
    <t>265,245,000.00</t>
  </si>
  <si>
    <t>206,509,000.00</t>
  </si>
  <si>
    <t>Redemption of Preference Shares of Joint Venture Company</t>
  </si>
  <si>
    <t>Net Cash Flow from Investing Activities</t>
  </si>
  <si>
    <t>( 21,571,260,000.00 )</t>
  </si>
  <si>
    <t>( 18,785,699,000.00 )</t>
  </si>
  <si>
    <t>( 11,217,383,000.00 )</t>
  </si>
  <si>
    <t>Proceeds from / ( payment ) of short - term bank loan</t>
  </si>
  <si>
    <t>( 462,606,000.00 )</t>
  </si>
  <si>
    <t>4,260,000,000.00</t>
  </si>
  <si>
    <t>1,240,000,000.00</t>
  </si>
  <si>
    <t>Payment of long - term loan</t>
  </si>
  <si>
    <t>( 2,973,210,000.00 )</t>
  </si>
  <si>
    <t>Payment of dividend</t>
  </si>
  <si>
    <t>Payment of finance lease obligation</t>
  </si>
  <si>
    <t>( 7,920,920,000.00 )</t>
  </si>
  <si>
    <t>( 4,959,915,000.00 )</t>
  </si>
  <si>
    <t>( 3,674,124,000.00 )</t>
  </si>
  <si>
    <t>Transfer of IPO subscription money to Capital Market Stabilisation Fund</t>
  </si>
  <si>
    <t>( 5,292,000.00 )</t>
  </si>
  <si>
    <t>Transfer of IPO unclaimed dividend to Capital Market Stabilisation Fund</t>
  </si>
  <si>
    <t>( 15,478,000.00 )</t>
  </si>
  <si>
    <t>( 114,403,000.00 )</t>
  </si>
  <si>
    <t>Net Cash Flow Financing Activities</t>
  </si>
  <si>
    <t>( 41,983,036,000.00 )</t>
  </si>
  <si>
    <t>( 38,878,272,000.00 )</t>
  </si>
  <si>
    <t>( 33,517,411,000.00 )</t>
  </si>
  <si>
    <t>Net change in cash and cash equivalents</t>
  </si>
  <si>
    <t>258,398,000.00</t>
  </si>
  <si>
    <t>149,992,000.00</t>
  </si>
  <si>
    <t>( 11,162,829,000.00 )</t>
  </si>
  <si>
    <t>Effect of exchange rate fluctuation on cash held</t>
  </si>
  <si>
    <t>318,863,000.00</t>
  </si>
  <si>
    <t>( 69,000.00 )</t>
  </si>
  <si>
    <t>890,000.00</t>
  </si>
  <si>
    <t>Cash at the begning of the period</t>
  </si>
  <si>
    <t>2,748,661,000.00</t>
  </si>
  <si>
    <t>2,598,738,000.00</t>
  </si>
  <si>
    <t>13,760,677,000.00</t>
  </si>
  <si>
    <t>Cash at the end of the period</t>
  </si>
  <si>
    <t>3,325,922,000.00</t>
  </si>
  <si>
    <t>Common Size Analysis of Balance Sheet</t>
  </si>
  <si>
    <t xml:space="preserve"> The "#VALUE!" on the analysis are for components which came with no value!</t>
  </si>
  <si>
    <t>Verticle Common Size Analysis</t>
  </si>
  <si>
    <t>2022 (%)</t>
  </si>
  <si>
    <t>2021 (%)</t>
  </si>
  <si>
    <t>2020 (%)</t>
  </si>
  <si>
    <t>Horizontal Common Size Analysis</t>
  </si>
  <si>
    <t>Common Size Analysis of Income Statement</t>
  </si>
  <si>
    <t>POINT TO NOTE!</t>
  </si>
  <si>
    <t xml:space="preserve">(Due to Revenue being 0 for 2020, some ratios and certain aspects of Verticle/Horizontal Common Size analysis couldnt be calculated  and hence the "#DIV/0!" &amp; "#VALUE!")  </t>
  </si>
  <si>
    <r>
      <rPr>
        <b/>
        <sz val="9"/>
        <color rgb="FFFF0000"/>
        <rFont val="Calibri"/>
      </rPr>
      <t xml:space="preserve">( COGS was not found on LankaBangla site , The value was specifically taken from </t>
    </r>
    <r>
      <rPr>
        <b/>
        <sz val="9"/>
        <color rgb="FFFF0000"/>
        <rFont val="Calibri"/>
      </rPr>
      <t>investing.com</t>
    </r>
    <r>
      <rPr>
        <b/>
        <sz val="9"/>
        <color rgb="FFFF0000"/>
        <rFont val="Calibri"/>
      </rPr>
      <t xml:space="preserve"> for the sake of doing ratio analysis, and thus Gross Profit is same as Revenue on Incomestatement , as per LankaBangla Site)</t>
    </r>
  </si>
  <si>
    <t>Activity Ratios</t>
  </si>
  <si>
    <t>Trends</t>
  </si>
  <si>
    <t>POINT TO NOTE</t>
  </si>
  <si>
    <t>Inventory Turnover</t>
  </si>
  <si>
    <t>Days of Inventory on Hand</t>
  </si>
  <si>
    <r>
      <rPr>
        <b/>
        <sz val="10"/>
        <color rgb="FF980000"/>
        <rFont val="Calibri"/>
      </rPr>
      <t xml:space="preserve">( COGS was not found on LankaBangla site , The value was specifically taken from </t>
    </r>
    <r>
      <rPr>
        <b/>
        <u/>
        <sz val="10"/>
        <color rgb="FF980000"/>
        <rFont val="Calibri"/>
      </rPr>
      <t>investing.com</t>
    </r>
    <r>
      <rPr>
        <b/>
        <sz val="10"/>
        <color rgb="FF980000"/>
        <rFont val="Calibri"/>
      </rPr>
      <t xml:space="preserve"> for the sake of doing ratio analysis, and thus Gross Profit is same as Revenue on Incomestatement , as per LankaBangla Site</t>
    </r>
  </si>
  <si>
    <t>Receivables Turnover</t>
  </si>
  <si>
    <t>Days of Sales Outstanding</t>
  </si>
  <si>
    <t>Payables Turnover (Using COGS)</t>
  </si>
  <si>
    <t>Number of Days of Payables (Using COGS)</t>
  </si>
  <si>
    <t>Working Capital Turnover</t>
  </si>
  <si>
    <t>Fixed Asset Turnover</t>
  </si>
  <si>
    <t>Total Asset Turnover</t>
  </si>
  <si>
    <t xml:space="preserve">Solvency Ratio </t>
  </si>
  <si>
    <t>Debt to Asset</t>
  </si>
  <si>
    <t>Debt to capital</t>
  </si>
  <si>
    <t>Debt to Equity</t>
  </si>
  <si>
    <t>Financial leverage</t>
  </si>
  <si>
    <t>Interest Coverage</t>
  </si>
  <si>
    <t>Profotobility Ratio</t>
  </si>
  <si>
    <t>Return On Sales</t>
  </si>
  <si>
    <t>Gross Profit Margin</t>
  </si>
  <si>
    <t>Operating Profit Margin</t>
  </si>
  <si>
    <t>Net Profit Margin</t>
  </si>
  <si>
    <t>Return on Investment</t>
  </si>
  <si>
    <t>Operating ROA</t>
  </si>
  <si>
    <t>ROA</t>
  </si>
  <si>
    <t>Return on sales</t>
  </si>
  <si>
    <t>ROE</t>
  </si>
  <si>
    <t>Trade Date</t>
  </si>
  <si>
    <t>CLSPRC</t>
  </si>
  <si>
    <t>Mean</t>
  </si>
  <si>
    <t>Median</t>
  </si>
  <si>
    <t>Minimum</t>
  </si>
  <si>
    <t>Maximum</t>
  </si>
  <si>
    <t>Earning Per Share</t>
  </si>
  <si>
    <t>CF Per Share</t>
  </si>
  <si>
    <t>Sales Per Share</t>
  </si>
  <si>
    <t>Valuation Ratios (Mean)</t>
  </si>
  <si>
    <t>Price to Earnings</t>
  </si>
  <si>
    <t>MEDIAN</t>
  </si>
  <si>
    <t>Price to Cash Flow</t>
  </si>
  <si>
    <t>Price to Sales</t>
  </si>
  <si>
    <t>Price to Book Value</t>
  </si>
  <si>
    <t>Valuation Ratios (Median)</t>
  </si>
  <si>
    <t>Valuation Ratios (Maximum)</t>
  </si>
  <si>
    <t>MAXIMUM</t>
  </si>
  <si>
    <t>Valuation Ratios (Minimum)</t>
  </si>
  <si>
    <t>MINIMUM</t>
  </si>
  <si>
    <t>Per-Share Quantities</t>
  </si>
  <si>
    <t>Basic EPS</t>
  </si>
  <si>
    <t>Diluted EPS</t>
  </si>
  <si>
    <t>Cash Flow per Share</t>
  </si>
  <si>
    <t>EBITDA per Share</t>
  </si>
  <si>
    <t>Dividends per Share</t>
  </si>
  <si>
    <t>Dividend-Related Quantities</t>
  </si>
  <si>
    <t>Dividend Payout Ratio</t>
  </si>
  <si>
    <t>Retention Rate (b)</t>
  </si>
  <si>
    <t>Sustainable Growth Rate</t>
  </si>
  <si>
    <t>List</t>
  </si>
  <si>
    <t>List Of Worksheets</t>
  </si>
  <si>
    <t>Serial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</si>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</sst>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5"/>
      <color rgb="FFE06666"/>
      <name val="Calibri"/>
      <scheme val="minor"/>
    </font>
    <font>
      <sz val="10"/>
      <name val="Calibri"/>
    </font>
    <font>
      <sz val="13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4"/>
      <color rgb="FFCC0000"/>
      <name val="Calibri"/>
      <scheme val="minor"/>
    </font>
    <font>
      <sz val="10"/>
      <color theme="1"/>
      <name val="Calibri"/>
      <scheme val="minor"/>
    </font>
    <font>
      <b/>
      <sz val="9"/>
      <color rgb="FF980000"/>
      <name val="Calibri"/>
      <scheme val="minor"/>
    </font>
    <font>
      <sz val="9"/>
      <color rgb="FF980000"/>
      <name val="Calibri"/>
      <scheme val="minor"/>
    </font>
    <font>
      <b/>
      <u/>
      <sz val="9"/>
      <color rgb="FF980000"/>
      <name val="Calibri"/>
    </font>
    <font>
      <b/>
      <sz val="12"/>
      <color theme="1"/>
      <name val="Calibri"/>
      <scheme val="minor"/>
    </font>
    <font>
      <sz val="16"/>
      <color rgb="FF0000FF"/>
      <name val="Calibri"/>
      <scheme val="minor"/>
    </font>
    <font>
      <b/>
      <sz val="9"/>
      <color rgb="FFFF0000"/>
      <name val="Calibri"/>
      <scheme val="minor"/>
    </font>
    <font>
      <sz val="14"/>
      <color rgb="FFCC0000"/>
      <name val="Calibri"/>
      <scheme val="minor"/>
    </font>
    <font>
      <sz val="14"/>
      <color rgb="FFCC0000"/>
      <name val="Calibri"/>
    </font>
    <font>
      <b/>
      <sz val="10"/>
      <color theme="1"/>
      <name val="Calibri"/>
    </font>
    <font>
      <b/>
      <sz val="9"/>
      <color theme="1"/>
      <name val="Calibri"/>
      <scheme val="minor"/>
    </font>
    <font>
      <b/>
      <u/>
      <sz val="9"/>
      <color rgb="FFFF0000"/>
      <name val="Calibri"/>
    </font>
    <font>
      <sz val="12"/>
      <color rgb="FF0000FF"/>
      <name val="Calibri"/>
      <scheme val="minor"/>
    </font>
    <font>
      <sz val="12"/>
      <color rgb="FFCC0000"/>
      <name val="Calibri"/>
      <scheme val="minor"/>
    </font>
    <font>
      <b/>
      <sz val="14"/>
      <color rgb="FFEFEFEF"/>
      <name val="Calibri"/>
      <scheme val="minor"/>
    </font>
    <font>
      <b/>
      <sz val="10"/>
      <color theme="1"/>
      <name val="Calibri"/>
      <scheme val="minor"/>
    </font>
    <font>
      <b/>
      <sz val="10"/>
      <color rgb="FF980000"/>
      <name val="Calibri"/>
      <scheme val="minor"/>
    </font>
    <font>
      <sz val="10"/>
      <color rgb="FF980000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u/>
      <sz val="10"/>
      <color rgb="FF980000"/>
      <name val="Calibri"/>
    </font>
    <font>
      <b/>
      <i/>
      <sz val="13"/>
      <color theme="1"/>
      <name val="Calibri"/>
      <scheme val="minor"/>
    </font>
    <font>
      <b/>
      <sz val="13"/>
      <color theme="1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22"/>
      <color rgb="FFFFFFFF"/>
      <name val="Calibri"/>
    </font>
    <font>
      <b/>
      <sz val="11"/>
      <color rgb="FF0061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Arial"/>
    </font>
    <font>
      <b/>
      <sz val="9"/>
      <color rgb="FF980000"/>
      <name val="Calibri"/>
    </font>
    <font>
      <b/>
      <sz val="9"/>
      <color rgb="FFFF0000"/>
      <name val="Calibri"/>
    </font>
    <font>
      <b/>
      <sz val="10"/>
      <color rgb="FF980000"/>
      <name val="Calibri"/>
    </font>
    <font>
      <u/>
      <sz val="10"/>
      <color theme="10"/>
      <name val="Calibri"/>
      <scheme val="minor"/>
    </font>
    <font>
      <sz val="14"/>
      <color rgb="FFFF0000"/>
      <name val="Calibri"/>
      <family val="2"/>
      <scheme val="minor"/>
    </font>
    <font>
      <b/>
      <sz val="11"/>
      <color rgb="FF548135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1E4E79"/>
        <bgColor rgb="FF1E4E79"/>
      </patternFill>
    </fill>
    <fill>
      <patternFill patternType="solid">
        <fgColor rgb="FF4A86E8"/>
        <bgColor rgb="FF4A86E8"/>
      </patternFill>
    </fill>
    <fill>
      <patternFill patternType="solid">
        <fgColor rgb="FF5B9BD5"/>
        <bgColor rgb="FF5B9BD5"/>
      </patternFill>
    </fill>
    <fill>
      <patternFill patternType="solid">
        <fgColor theme="4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5" fillId="0" borderId="0" applyNumberFormat="0" applyFill="0" applyBorder="0" applyAlignment="0" applyProtection="0"/>
    <xf numFmtId="0" fontId="1" fillId="19" borderId="0" applyNumberFormat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4" fontId="6" fillId="3" borderId="0" xfId="0" applyNumberFormat="1" applyFont="1" applyFill="1"/>
    <xf numFmtId="4" fontId="7" fillId="3" borderId="0" xfId="0" applyNumberFormat="1" applyFont="1" applyFill="1"/>
    <xf numFmtId="4" fontId="6" fillId="3" borderId="5" xfId="0" applyNumberFormat="1" applyFont="1" applyFill="1" applyBorder="1"/>
    <xf numFmtId="0" fontId="7" fillId="4" borderId="0" xfId="0" applyFont="1" applyFill="1"/>
    <xf numFmtId="0" fontId="6" fillId="3" borderId="0" xfId="0" applyFont="1" applyFill="1"/>
    <xf numFmtId="0" fontId="6" fillId="3" borderId="5" xfId="0" applyFont="1" applyFill="1" applyBorder="1"/>
    <xf numFmtId="4" fontId="7" fillId="3" borderId="5" xfId="0" applyNumberFormat="1" applyFont="1" applyFill="1" applyBorder="1"/>
    <xf numFmtId="0" fontId="5" fillId="3" borderId="6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9" fillId="0" borderId="0" xfId="0" applyFont="1"/>
    <xf numFmtId="0" fontId="5" fillId="3" borderId="0" xfId="0" applyFont="1" applyFill="1" applyAlignment="1">
      <alignment horizontal="right"/>
    </xf>
    <xf numFmtId="0" fontId="5" fillId="3" borderId="5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0" fillId="5" borderId="0" xfId="0" applyFont="1" applyFill="1"/>
    <xf numFmtId="0" fontId="11" fillId="5" borderId="0" xfId="0" applyFont="1" applyFill="1"/>
    <xf numFmtId="3" fontId="6" fillId="3" borderId="0" xfId="0" applyNumberFormat="1" applyFont="1" applyFill="1" applyAlignment="1">
      <alignment horizontal="right"/>
    </xf>
    <xf numFmtId="3" fontId="6" fillId="3" borderId="5" xfId="0" applyNumberFormat="1" applyFont="1" applyFill="1" applyBorder="1" applyAlignment="1">
      <alignment horizontal="right"/>
    </xf>
    <xf numFmtId="3" fontId="7" fillId="3" borderId="0" xfId="0" applyNumberFormat="1" applyFont="1" applyFill="1"/>
    <xf numFmtId="0" fontId="7" fillId="3" borderId="4" xfId="0" applyFont="1" applyFill="1" applyBorder="1"/>
    <xf numFmtId="0" fontId="7" fillId="3" borderId="0" xfId="0" applyFont="1" applyFill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3" fontId="9" fillId="0" borderId="0" xfId="0" applyNumberFormat="1" applyFont="1"/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right"/>
    </xf>
    <xf numFmtId="0" fontId="7" fillId="7" borderId="9" xfId="0" applyFont="1" applyFill="1" applyBorder="1"/>
    <xf numFmtId="4" fontId="7" fillId="7" borderId="9" xfId="0" applyNumberFormat="1" applyFont="1" applyFill="1" applyBorder="1"/>
    <xf numFmtId="4" fontId="6" fillId="7" borderId="9" xfId="0" applyNumberFormat="1" applyFont="1" applyFill="1" applyBorder="1"/>
    <xf numFmtId="0" fontId="18" fillId="0" borderId="0" xfId="0" applyFont="1"/>
    <xf numFmtId="0" fontId="15" fillId="5" borderId="0" xfId="0" applyFont="1" applyFill="1"/>
    <xf numFmtId="0" fontId="19" fillId="0" borderId="0" xfId="0" applyFont="1"/>
    <xf numFmtId="0" fontId="5" fillId="7" borderId="10" xfId="0" applyFont="1" applyFill="1" applyBorder="1" applyAlignment="1">
      <alignment horizontal="right"/>
    </xf>
    <xf numFmtId="0" fontId="7" fillId="7" borderId="10" xfId="0" applyFont="1" applyFill="1" applyBorder="1"/>
    <xf numFmtId="0" fontId="7" fillId="7" borderId="0" xfId="0" applyFont="1" applyFill="1"/>
    <xf numFmtId="0" fontId="9" fillId="7" borderId="0" xfId="0" applyFont="1" applyFill="1"/>
    <xf numFmtId="0" fontId="24" fillId="2" borderId="0" xfId="0" applyFont="1" applyFill="1" applyAlignment="1">
      <alignment horizontal="center"/>
    </xf>
    <xf numFmtId="0" fontId="26" fillId="5" borderId="0" xfId="0" applyFont="1" applyFill="1"/>
    <xf numFmtId="0" fontId="27" fillId="7" borderId="0" xfId="0" applyFont="1" applyFill="1"/>
    <xf numFmtId="0" fontId="27" fillId="7" borderId="0" xfId="0" applyFont="1" applyFill="1" applyAlignment="1">
      <alignment horizontal="right"/>
    </xf>
    <xf numFmtId="0" fontId="28" fillId="7" borderId="0" xfId="0" applyFont="1" applyFill="1"/>
    <xf numFmtId="0" fontId="28" fillId="7" borderId="0" xfId="0" applyFont="1" applyFill="1" applyAlignment="1">
      <alignment horizontal="right"/>
    </xf>
    <xf numFmtId="0" fontId="29" fillId="0" borderId="0" xfId="0" applyFont="1"/>
    <xf numFmtId="0" fontId="7" fillId="7" borderId="0" xfId="0" applyFont="1" applyFill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4" fillId="10" borderId="0" xfId="0" applyFont="1" applyFill="1"/>
    <xf numFmtId="0" fontId="32" fillId="10" borderId="0" xfId="0" applyFont="1" applyFill="1"/>
    <xf numFmtId="0" fontId="4" fillId="11" borderId="0" xfId="0" applyFont="1" applyFill="1"/>
    <xf numFmtId="0" fontId="7" fillId="10" borderId="0" xfId="0" applyFont="1" applyFill="1"/>
    <xf numFmtId="0" fontId="4" fillId="0" borderId="0" xfId="0" applyFont="1" applyAlignment="1">
      <alignment horizontal="center"/>
    </xf>
    <xf numFmtId="0" fontId="4" fillId="13" borderId="0" xfId="0" applyFont="1" applyFill="1"/>
    <xf numFmtId="0" fontId="33" fillId="14" borderId="0" xfId="0" applyFont="1" applyFill="1"/>
    <xf numFmtId="0" fontId="34" fillId="14" borderId="0" xfId="0" applyFont="1" applyFill="1"/>
    <xf numFmtId="0" fontId="33" fillId="14" borderId="0" xfId="0" applyFont="1" applyFill="1" applyAlignment="1">
      <alignment horizontal="right"/>
    </xf>
    <xf numFmtId="14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2" fontId="34" fillId="15" borderId="0" xfId="0" applyNumberFormat="1" applyFont="1" applyFill="1" applyAlignment="1">
      <alignment horizontal="right"/>
    </xf>
    <xf numFmtId="0" fontId="33" fillId="5" borderId="0" xfId="0" applyFont="1" applyFill="1"/>
    <xf numFmtId="0" fontId="34" fillId="5" borderId="0" xfId="0" applyFont="1" applyFill="1"/>
    <xf numFmtId="2" fontId="6" fillId="15" borderId="0" xfId="0" applyNumberFormat="1" applyFont="1" applyFill="1" applyAlignment="1">
      <alignment horizontal="right"/>
    </xf>
    <xf numFmtId="0" fontId="34" fillId="15" borderId="0" xfId="0" applyFont="1" applyFill="1" applyAlignment="1">
      <alignment horizontal="right"/>
    </xf>
    <xf numFmtId="0" fontId="6" fillId="15" borderId="8" xfId="0" applyFont="1" applyFill="1" applyBorder="1"/>
    <xf numFmtId="0" fontId="6" fillId="15" borderId="7" xfId="0" applyFont="1" applyFill="1" applyBorder="1"/>
    <xf numFmtId="0" fontId="6" fillId="0" borderId="9" xfId="0" applyFont="1" applyBorder="1"/>
    <xf numFmtId="2" fontId="6" fillId="0" borderId="0" xfId="0" applyNumberFormat="1" applyFont="1" applyAlignment="1">
      <alignment horizontal="right"/>
    </xf>
    <xf numFmtId="0" fontId="37" fillId="14" borderId="9" xfId="0" applyFont="1" applyFill="1" applyBorder="1" applyAlignment="1">
      <alignment horizontal="center"/>
    </xf>
    <xf numFmtId="0" fontId="9" fillId="17" borderId="0" xfId="0" applyFont="1" applyFill="1"/>
    <xf numFmtId="0" fontId="35" fillId="14" borderId="11" xfId="0" applyFont="1" applyFill="1" applyBorder="1"/>
    <xf numFmtId="0" fontId="38" fillId="14" borderId="0" xfId="0" applyFont="1" applyFill="1"/>
    <xf numFmtId="0" fontId="39" fillId="14" borderId="0" xfId="0" applyFont="1" applyFill="1" applyAlignment="1">
      <alignment horizontal="right"/>
    </xf>
    <xf numFmtId="0" fontId="35" fillId="15" borderId="11" xfId="0" applyFont="1" applyFill="1" applyBorder="1"/>
    <xf numFmtId="0" fontId="35" fillId="18" borderId="0" xfId="0" applyFont="1" applyFill="1"/>
    <xf numFmtId="0" fontId="35" fillId="15" borderId="4" xfId="0" applyFont="1" applyFill="1" applyBorder="1"/>
    <xf numFmtId="2" fontId="35" fillId="15" borderId="0" xfId="0" applyNumberFormat="1" applyFont="1" applyFill="1" applyAlignment="1">
      <alignment horizontal="right"/>
    </xf>
    <xf numFmtId="0" fontId="40" fillId="18" borderId="0" xfId="0" applyFont="1" applyFill="1" applyAlignment="1">
      <alignment horizontal="center"/>
    </xf>
    <xf numFmtId="0" fontId="35" fillId="15" borderId="0" xfId="0" applyFont="1" applyFill="1"/>
    <xf numFmtId="0" fontId="41" fillId="0" borderId="0" xfId="0" applyFont="1" applyAlignment="1">
      <alignment horizontal="left"/>
    </xf>
    <xf numFmtId="10" fontId="35" fillId="15" borderId="0" xfId="0" applyNumberFormat="1" applyFont="1" applyFill="1" applyAlignment="1">
      <alignment horizontal="right"/>
    </xf>
    <xf numFmtId="0" fontId="35" fillId="15" borderId="6" xfId="0" applyFont="1" applyFill="1" applyBorder="1"/>
    <xf numFmtId="10" fontId="35" fillId="15" borderId="7" xfId="0" applyNumberFormat="1" applyFont="1" applyFill="1" applyBorder="1" applyAlignment="1">
      <alignment horizontal="right"/>
    </xf>
    <xf numFmtId="0" fontId="1" fillId="19" borderId="0" xfId="2"/>
    <xf numFmtId="0" fontId="0" fillId="0" borderId="19" xfId="0" applyBorder="1"/>
    <xf numFmtId="0" fontId="45" fillId="0" borderId="0" xfId="1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45" fillId="0" borderId="16" xfId="1" applyBorder="1"/>
    <xf numFmtId="0" fontId="0" fillId="0" borderId="17" xfId="0" applyBorder="1"/>
    <xf numFmtId="0" fontId="47" fillId="5" borderId="20" xfId="0" applyFont="1" applyFill="1" applyBorder="1" applyAlignment="1">
      <alignment horizontal="center"/>
    </xf>
    <xf numFmtId="0" fontId="47" fillId="5" borderId="21" xfId="0" applyFont="1" applyFill="1" applyBorder="1" applyAlignment="1">
      <alignment horizontal="center"/>
    </xf>
    <xf numFmtId="0" fontId="46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8" fillId="5" borderId="21" xfId="0" applyFont="1" applyFill="1" applyBorder="1" applyAlignment="1">
      <alignment horizontal="center"/>
    </xf>
    <xf numFmtId="0" fontId="48" fillId="5" borderId="2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8" fillId="2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2" fillId="5" borderId="0" xfId="0" applyFont="1" applyFill="1"/>
    <xf numFmtId="0" fontId="8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5" fillId="0" borderId="0" xfId="0" applyFont="1"/>
    <xf numFmtId="0" fontId="20" fillId="5" borderId="0" xfId="0" applyFont="1" applyFill="1"/>
    <xf numFmtId="0" fontId="21" fillId="2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15" fillId="5" borderId="0" xfId="0" applyFont="1" applyFill="1"/>
    <xf numFmtId="0" fontId="23" fillId="8" borderId="1" xfId="0" applyFont="1" applyFill="1" applyBorder="1" applyAlignment="1">
      <alignment horizontal="center"/>
    </xf>
    <xf numFmtId="0" fontId="25" fillId="5" borderId="0" xfId="0" applyFont="1" applyFill="1"/>
    <xf numFmtId="0" fontId="26" fillId="5" borderId="0" xfId="0" applyFont="1" applyFill="1"/>
    <xf numFmtId="0" fontId="30" fillId="5" borderId="0" xfId="0" applyFont="1" applyFill="1"/>
    <xf numFmtId="0" fontId="31" fillId="9" borderId="1" xfId="0" applyFont="1" applyFill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9" borderId="0" xfId="0" applyFont="1" applyFill="1" applyAlignment="1">
      <alignment horizontal="center"/>
    </xf>
    <xf numFmtId="0" fontId="33" fillId="14" borderId="0" xfId="0" applyFont="1" applyFill="1" applyAlignment="1">
      <alignment horizontal="center"/>
    </xf>
    <xf numFmtId="0" fontId="38" fillId="14" borderId="4" xfId="0" applyFont="1" applyFill="1" applyBorder="1" applyAlignment="1">
      <alignment horizontal="center"/>
    </xf>
    <xf numFmtId="0" fontId="36" fillId="16" borderId="4" xfId="0" applyFont="1" applyFill="1" applyBorder="1" applyAlignment="1">
      <alignment horizontal="center"/>
    </xf>
  </cellXfs>
  <cellStyles count="3">
    <cellStyle name="60% - Accent1" xfId="2" builtinId="3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Distribution of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'CSA IS'!$B$3</c:f>
              <c:strCache>
                <c:ptCount val="1"/>
                <c:pt idx="0">
                  <c:v>2022 (%)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'CSA IS'!$A$4:$A$24</c:f>
              <c:strCache>
                <c:ptCount val="21"/>
                <c:pt idx="0">
                  <c:v>Revenue</c:v>
                </c:pt>
                <c:pt idx="1">
                  <c:v>Cost Of Goods Sold</c:v>
                </c:pt>
                <c:pt idx="2">
                  <c:v>Costs of Sales / Cost of material and traffic charges</c:v>
                </c:pt>
                <c:pt idx="3">
                  <c:v>Gross Profit</c:v>
                </c:pt>
                <c:pt idx="5">
                  <c:v>Cost of material and traffic charges</c:v>
                </c:pt>
                <c:pt idx="6">
                  <c:v>Salaries and personnel cost</c:v>
                </c:pt>
                <c:pt idx="7">
                  <c:v>Operation and maintenance</c:v>
                </c:pt>
                <c:pt idx="8">
                  <c:v>Sales , marketing and commissions</c:v>
                </c:pt>
                <c:pt idx="9">
                  <c:v>Revenue sharing , spectrum charges and licence fees</c:v>
                </c:pt>
                <c:pt idx="10">
                  <c:v>Other operating ( expenses ) / income , net</c:v>
                </c:pt>
                <c:pt idx="11">
                  <c:v>Depreciation and amortization</c:v>
                </c:pt>
                <c:pt idx="13">
                  <c:v>Operating Profit / ( loss )</c:v>
                </c:pt>
                <c:pt idx="14">
                  <c:v>Finance Expenses</c:v>
                </c:pt>
                <c:pt idx="15">
                  <c:v>Finance Income</c:v>
                </c:pt>
                <c:pt idx="16">
                  <c:v>Foreign Exchange Loss</c:v>
                </c:pt>
                <c:pt idx="17">
                  <c:v>Profit / ( loss ) Before Tax</c:v>
                </c:pt>
                <c:pt idx="18">
                  <c:v>Income Tax Expense</c:v>
                </c:pt>
                <c:pt idx="20">
                  <c:v>Profit / ( loss ) for the Period</c:v>
                </c:pt>
              </c:strCache>
            </c:strRef>
          </c:cat>
          <c:val>
            <c:numRef>
              <c:f>'CSA IS'!$B$4:$B$24</c:f>
              <c:numCache>
                <c:formatCode>General</c:formatCode>
                <c:ptCount val="21"/>
                <c:pt idx="0">
                  <c:v>100</c:v>
                </c:pt>
                <c:pt idx="1">
                  <c:v>14.584025319256433</c:v>
                </c:pt>
                <c:pt idx="2">
                  <c:v>0</c:v>
                </c:pt>
                <c:pt idx="3">
                  <c:v>100</c:v>
                </c:pt>
                <c:pt idx="5">
                  <c:v>6.7076192238624506</c:v>
                </c:pt>
                <c:pt idx="6">
                  <c:v>6.1406349610194164</c:v>
                </c:pt>
                <c:pt idx="7">
                  <c:v>2.827448082331133</c:v>
                </c:pt>
                <c:pt idx="8">
                  <c:v>10.158630716157219</c:v>
                </c:pt>
                <c:pt idx="9">
                  <c:v>8.3664180644663197</c:v>
                </c:pt>
                <c:pt idx="10">
                  <c:v>4.9643682088210346</c:v>
                </c:pt>
                <c:pt idx="11">
                  <c:v>18.549827464418389</c:v>
                </c:pt>
                <c:pt idx="13">
                  <c:v>42.285053278924039</c:v>
                </c:pt>
                <c:pt idx="14">
                  <c:v>6.7667368762618096</c:v>
                </c:pt>
                <c:pt idx="15">
                  <c:v>0</c:v>
                </c:pt>
                <c:pt idx="16">
                  <c:v>0.95122606513816521</c:v>
                </c:pt>
                <c:pt idx="17">
                  <c:v>34.567090337524064</c:v>
                </c:pt>
                <c:pt idx="18">
                  <c:v>14.559840371766958</c:v>
                </c:pt>
                <c:pt idx="20">
                  <c:v>20.007249965757108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54-4716-B4AB-273AAA861F51}"/>
            </c:ext>
          </c:extLst>
        </c:ser>
        <c:ser>
          <c:idx val="1"/>
          <c:order val="1"/>
          <c:tx>
            <c:strRef>
              <c:f>'CSA IS'!$C$3</c:f>
              <c:strCache>
                <c:ptCount val="1"/>
                <c:pt idx="0">
                  <c:v>2021 (%)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'CSA IS'!$A$4:$A$24</c:f>
              <c:strCache>
                <c:ptCount val="21"/>
                <c:pt idx="0">
                  <c:v>Revenue</c:v>
                </c:pt>
                <c:pt idx="1">
                  <c:v>Cost Of Goods Sold</c:v>
                </c:pt>
                <c:pt idx="2">
                  <c:v>Costs of Sales / Cost of material and traffic charges</c:v>
                </c:pt>
                <c:pt idx="3">
                  <c:v>Gross Profit</c:v>
                </c:pt>
                <c:pt idx="5">
                  <c:v>Cost of material and traffic charges</c:v>
                </c:pt>
                <c:pt idx="6">
                  <c:v>Salaries and personnel cost</c:v>
                </c:pt>
                <c:pt idx="7">
                  <c:v>Operation and maintenance</c:v>
                </c:pt>
                <c:pt idx="8">
                  <c:v>Sales , marketing and commissions</c:v>
                </c:pt>
                <c:pt idx="9">
                  <c:v>Revenue sharing , spectrum charges and licence fees</c:v>
                </c:pt>
                <c:pt idx="10">
                  <c:v>Other operating ( expenses ) / income , net</c:v>
                </c:pt>
                <c:pt idx="11">
                  <c:v>Depreciation and amortization</c:v>
                </c:pt>
                <c:pt idx="13">
                  <c:v>Operating Profit / ( loss )</c:v>
                </c:pt>
                <c:pt idx="14">
                  <c:v>Finance Expenses</c:v>
                </c:pt>
                <c:pt idx="15">
                  <c:v>Finance Income</c:v>
                </c:pt>
                <c:pt idx="16">
                  <c:v>Foreign Exchange Loss</c:v>
                </c:pt>
                <c:pt idx="17">
                  <c:v>Profit / ( loss ) Before Tax</c:v>
                </c:pt>
                <c:pt idx="18">
                  <c:v>Income Tax Expense</c:v>
                </c:pt>
                <c:pt idx="20">
                  <c:v>Profit / ( loss ) for the Period</c:v>
                </c:pt>
              </c:strCache>
            </c:strRef>
          </c:cat>
          <c:val>
            <c:numRef>
              <c:f>'CSA IS'!$C$4:$C$24</c:f>
              <c:numCache>
                <c:formatCode>General</c:formatCode>
                <c:ptCount val="21"/>
                <c:pt idx="0">
                  <c:v>100</c:v>
                </c:pt>
                <c:pt idx="1">
                  <c:v>16.64770197605198</c:v>
                </c:pt>
                <c:pt idx="2">
                  <c:v>0</c:v>
                </c:pt>
                <c:pt idx="3">
                  <c:v>100</c:v>
                </c:pt>
                <c:pt idx="5">
                  <c:v>6.7134844010876327</c:v>
                </c:pt>
                <c:pt idx="6">
                  <c:v>8.0435479399307752</c:v>
                </c:pt>
                <c:pt idx="7">
                  <c:v>3.8799945244803036</c:v>
                </c:pt>
                <c:pt idx="8">
                  <c:v>9.3251373045837234</c:v>
                </c:pt>
                <c:pt idx="9">
                  <c:v>7.6155730557459567</c:v>
                </c:pt>
                <c:pt idx="10">
                  <c:v>4.0642278404454144</c:v>
                </c:pt>
                <c:pt idx="11">
                  <c:v>16.087817924878689</c:v>
                </c:pt>
                <c:pt idx="13">
                  <c:v>44.27021700884751</c:v>
                </c:pt>
                <c:pt idx="14">
                  <c:v>1.8141265724085476</c:v>
                </c:pt>
                <c:pt idx="15">
                  <c:v>0</c:v>
                </c:pt>
                <c:pt idx="16">
                  <c:v>-5.6316715421830303E-2</c:v>
                </c:pt>
                <c:pt idx="17">
                  <c:v>42.512407151860785</c:v>
                </c:pt>
                <c:pt idx="18">
                  <c:v>18.656923294746353</c:v>
                </c:pt>
                <c:pt idx="20">
                  <c:v>23.855483857114436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54-4716-B4AB-273AAA861F51}"/>
            </c:ext>
          </c:extLst>
        </c:ser>
        <c:ser>
          <c:idx val="2"/>
          <c:order val="2"/>
          <c:tx>
            <c:strRef>
              <c:f>'CSA IS'!$D$3</c:f>
              <c:strCache>
                <c:ptCount val="1"/>
                <c:pt idx="0">
                  <c:v>2020 (%)</c:v>
                </c:pt>
              </c:strCache>
            </c:strRef>
          </c:tx>
          <c:invertIfNegative val="1"/>
          <c:cat>
            <c:strRef>
              <c:f>'CSA IS'!$A$4:$A$24</c:f>
              <c:strCache>
                <c:ptCount val="21"/>
                <c:pt idx="0">
                  <c:v>Revenue</c:v>
                </c:pt>
                <c:pt idx="1">
                  <c:v>Cost Of Goods Sold</c:v>
                </c:pt>
                <c:pt idx="2">
                  <c:v>Costs of Sales / Cost of material and traffic charges</c:v>
                </c:pt>
                <c:pt idx="3">
                  <c:v>Gross Profit</c:v>
                </c:pt>
                <c:pt idx="5">
                  <c:v>Cost of material and traffic charges</c:v>
                </c:pt>
                <c:pt idx="6">
                  <c:v>Salaries and personnel cost</c:v>
                </c:pt>
                <c:pt idx="7">
                  <c:v>Operation and maintenance</c:v>
                </c:pt>
                <c:pt idx="8">
                  <c:v>Sales , marketing and commissions</c:v>
                </c:pt>
                <c:pt idx="9">
                  <c:v>Revenue sharing , spectrum charges and licence fees</c:v>
                </c:pt>
                <c:pt idx="10">
                  <c:v>Other operating ( expenses ) / income , net</c:v>
                </c:pt>
                <c:pt idx="11">
                  <c:v>Depreciation and amortization</c:v>
                </c:pt>
                <c:pt idx="13">
                  <c:v>Operating Profit / ( loss )</c:v>
                </c:pt>
                <c:pt idx="14">
                  <c:v>Finance Expenses</c:v>
                </c:pt>
                <c:pt idx="15">
                  <c:v>Finance Income</c:v>
                </c:pt>
                <c:pt idx="16">
                  <c:v>Foreign Exchange Loss</c:v>
                </c:pt>
                <c:pt idx="17">
                  <c:v>Profit / ( loss ) Before Tax</c:v>
                </c:pt>
                <c:pt idx="18">
                  <c:v>Income Tax Expense</c:v>
                </c:pt>
                <c:pt idx="20">
                  <c:v>Profit / ( loss ) for the Period</c:v>
                </c:pt>
              </c:strCache>
            </c:strRef>
          </c:cat>
          <c:val>
            <c:numRef>
              <c:f>'CSA IS'!$D$4:$D$24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4-4716-B4AB-273AAA86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407447"/>
        <c:axId val="431019679"/>
      </c:barChart>
      <c:catAx>
        <c:axId val="1804407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1019679"/>
        <c:crosses val="autoZero"/>
        <c:auto val="1"/>
        <c:lblAlgn val="ctr"/>
        <c:lblOffset val="100"/>
        <c:noMultiLvlLbl val="1"/>
      </c:catAx>
      <c:valAx>
        <c:axId val="43101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4074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2021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Ratios'!$A$10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0A-4711-8892-9D8BBDD77F79}"/>
            </c:ext>
          </c:extLst>
        </c:ser>
        <c:ser>
          <c:idx val="1"/>
          <c:order val="1"/>
          <c:tx>
            <c:v>2022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Ratios'!$A$10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Ratios'!$C$10</c:f>
              <c:numCache>
                <c:formatCode>General</c:formatCode>
                <c:ptCount val="1"/>
                <c:pt idx="0">
                  <c:v>2.369112910771106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0A-4711-8892-9D8BBDD77F79}"/>
            </c:ext>
          </c:extLst>
        </c:ser>
        <c:ser>
          <c:idx val="2"/>
          <c:order val="2"/>
          <c:invertIfNegative val="1"/>
          <c:cat>
            <c:strRef>
              <c:f>'Activity Ratios'!$A$10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Ratios'!$D$10</c:f>
              <c:numCache>
                <c:formatCode>General</c:formatCode>
                <c:ptCount val="1"/>
                <c:pt idx="0">
                  <c:v>2.3930879444785851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A-4711-8892-9D8BBDD7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3656595"/>
        <c:axId val="1657344882"/>
        <c:axId val="0"/>
      </c:bar3DChart>
      <c:catAx>
        <c:axId val="1033656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344882"/>
        <c:crosses val="autoZero"/>
        <c:auto val="1"/>
        <c:lblAlgn val="ctr"/>
        <c:lblOffset val="100"/>
        <c:noMultiLvlLbl val="1"/>
      </c:catAx>
      <c:valAx>
        <c:axId val="165734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6565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2021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Ratios'!$A$11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D1-41EA-BF3A-5677252B81C2}"/>
            </c:ext>
          </c:extLst>
        </c:ser>
        <c:ser>
          <c:idx val="1"/>
          <c:order val="1"/>
          <c:tx>
            <c:v>2022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Ratios'!$A$11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Ratios'!$C$11</c:f>
              <c:numCache>
                <c:formatCode>General</c:formatCode>
                <c:ptCount val="1"/>
                <c:pt idx="0">
                  <c:v>0.87766876793024684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D1-41EA-BF3A-5677252B81C2}"/>
            </c:ext>
          </c:extLst>
        </c:ser>
        <c:ser>
          <c:idx val="2"/>
          <c:order val="2"/>
          <c:invertIfNegative val="1"/>
          <c:cat>
            <c:strRef>
              <c:f>'Activity Ratios'!$A$11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Ratios'!$D$11</c:f>
              <c:numCache>
                <c:formatCode>General</c:formatCode>
                <c:ptCount val="1"/>
                <c:pt idx="0">
                  <c:v>0.81260775178794431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1-41EA-BF3A-5677252B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161413"/>
        <c:axId val="353265708"/>
        <c:axId val="0"/>
      </c:bar3DChart>
      <c:catAx>
        <c:axId val="530161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3265708"/>
        <c:crosses val="autoZero"/>
        <c:auto val="1"/>
        <c:lblAlgn val="ctr"/>
        <c:lblOffset val="100"/>
        <c:noMultiLvlLbl val="1"/>
      </c:catAx>
      <c:valAx>
        <c:axId val="353265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161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Ratio'!$B$6</c:f>
              <c:strCache>
                <c:ptCount val="1"/>
                <c:pt idx="0">
                  <c:v>Debt to Asset</c:v>
                </c:pt>
              </c:strCache>
            </c:strRef>
          </c:cat>
          <c:val>
            <c:numRef>
              <c:f>'Solvency Ratio'!$C$6</c:f>
              <c:numCache>
                <c:formatCode>General</c:formatCode>
                <c:ptCount val="1"/>
                <c:pt idx="0">
                  <c:v>0.75033009267361539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35-4D40-9459-CB22AE1802CA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Ratio'!$B$6</c:f>
              <c:strCache>
                <c:ptCount val="1"/>
                <c:pt idx="0">
                  <c:v>Debt to Asset</c:v>
                </c:pt>
              </c:strCache>
            </c:strRef>
          </c:cat>
          <c:val>
            <c:numRef>
              <c:f>'Solvency Ratio'!$D$6</c:f>
              <c:numCache>
                <c:formatCode>General</c:formatCode>
                <c:ptCount val="1"/>
                <c:pt idx="0">
                  <c:v>0.69400911668159859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535-4D40-9459-CB22AE1802CA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Ratio'!$B$6</c:f>
              <c:strCache>
                <c:ptCount val="1"/>
                <c:pt idx="0">
                  <c:v>Debt to Asset</c:v>
                </c:pt>
              </c:strCache>
            </c:strRef>
          </c:cat>
          <c:val>
            <c:numRef>
              <c:f>'Solvency Ratio'!$E$6</c:f>
              <c:numCache>
                <c:formatCode>General</c:formatCode>
                <c:ptCount val="1"/>
                <c:pt idx="0">
                  <c:v>0.6483594549347621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535-4D40-9459-CB22AE18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692213"/>
        <c:axId val="1199393279"/>
      </c:barChart>
      <c:catAx>
        <c:axId val="1455692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393279"/>
        <c:crosses val="autoZero"/>
        <c:auto val="1"/>
        <c:lblAlgn val="ctr"/>
        <c:lblOffset val="100"/>
        <c:noMultiLvlLbl val="1"/>
      </c:catAx>
      <c:valAx>
        <c:axId val="1199393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56922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Ratio'!$B$7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Ratio'!$C$7</c:f>
              <c:numCache>
                <c:formatCode>General</c:formatCode>
                <c:ptCount val="1"/>
                <c:pt idx="0">
                  <c:v>0.75033009267361539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67-4BEA-85CF-75A3D6D7EC43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Ratio'!$B$7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Ratio'!$D$7</c:f>
              <c:numCache>
                <c:formatCode>General</c:formatCode>
                <c:ptCount val="1"/>
                <c:pt idx="0">
                  <c:v>0.69400911668159859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E67-4BEA-85CF-75A3D6D7EC43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Ratio'!$B$7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Ratio'!$E$7</c:f>
              <c:numCache>
                <c:formatCode>General</c:formatCode>
                <c:ptCount val="1"/>
                <c:pt idx="0">
                  <c:v>0.6483594549347621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E67-4BEA-85CF-75A3D6D7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188440"/>
        <c:axId val="1689690219"/>
      </c:barChart>
      <c:catAx>
        <c:axId val="53218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9690219"/>
        <c:crosses val="autoZero"/>
        <c:auto val="1"/>
        <c:lblAlgn val="ctr"/>
        <c:lblOffset val="100"/>
        <c:noMultiLvlLbl val="1"/>
      </c:catAx>
      <c:valAx>
        <c:axId val="1689690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2188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Ratio'!$B$8</c:f>
              <c:strCache>
                <c:ptCount val="1"/>
                <c:pt idx="0">
                  <c:v>Debt to Equity</c:v>
                </c:pt>
              </c:strCache>
            </c:strRef>
          </c:cat>
          <c:val>
            <c:numRef>
              <c:f>'Solvency Ratio'!$C$8</c:f>
              <c:numCache>
                <c:formatCode>General</c:formatCode>
                <c:ptCount val="1"/>
                <c:pt idx="0">
                  <c:v>3.0052884655127277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48-4B0D-93CD-17491FE771AD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Ratio'!$B$8</c:f>
              <c:strCache>
                <c:ptCount val="1"/>
                <c:pt idx="0">
                  <c:v>Debt to Equity</c:v>
                </c:pt>
              </c:strCache>
            </c:strRef>
          </c:cat>
          <c:val>
            <c:numRef>
              <c:f>'Solvency Ratio'!$D$8</c:f>
              <c:numCache>
                <c:formatCode>General</c:formatCode>
                <c:ptCount val="1"/>
                <c:pt idx="0">
                  <c:v>2.2680712221071024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F48-4B0D-93CD-17491FE771AD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Ratio'!$B$8</c:f>
              <c:strCache>
                <c:ptCount val="1"/>
                <c:pt idx="0">
                  <c:v>Debt to Equity</c:v>
                </c:pt>
              </c:strCache>
            </c:strRef>
          </c:cat>
          <c:val>
            <c:numRef>
              <c:f>'Solvency Ratio'!$E$8</c:f>
              <c:numCache>
                <c:formatCode>General</c:formatCode>
                <c:ptCount val="1"/>
                <c:pt idx="0">
                  <c:v>1.8438131325683038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F48-4B0D-93CD-17491FE7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88938"/>
        <c:axId val="1557530647"/>
      </c:barChart>
      <c:catAx>
        <c:axId val="971288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0647"/>
        <c:crosses val="autoZero"/>
        <c:auto val="1"/>
        <c:lblAlgn val="ctr"/>
        <c:lblOffset val="100"/>
        <c:noMultiLvlLbl val="1"/>
      </c:catAx>
      <c:valAx>
        <c:axId val="1557530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2889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Ratio'!$B$9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Ratio'!$C$9</c:f>
              <c:numCache>
                <c:formatCode>General</c:formatCode>
                <c:ptCount val="1"/>
                <c:pt idx="0">
                  <c:v>4.0052884655127272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9-4D88-8C0B-01372C158433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Ratio'!$B$9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Ratio'!$D$9</c:f>
              <c:numCache>
                <c:formatCode>General</c:formatCode>
                <c:ptCount val="1"/>
                <c:pt idx="0">
                  <c:v>3.2680712221071024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79-4D88-8C0B-01372C158433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Ratio'!$B$9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Ratio'!$E$9</c:f>
              <c:numCache>
                <c:formatCode>General</c:formatCode>
                <c:ptCount val="1"/>
                <c:pt idx="0">
                  <c:v>2.8438131325683038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F79-4D88-8C0B-01372C15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477205"/>
        <c:axId val="1742280855"/>
      </c:barChart>
      <c:catAx>
        <c:axId val="551477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2280855"/>
        <c:crosses val="autoZero"/>
        <c:auto val="1"/>
        <c:lblAlgn val="ctr"/>
        <c:lblOffset val="100"/>
        <c:noMultiLvlLbl val="1"/>
      </c:catAx>
      <c:valAx>
        <c:axId val="1742280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1477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Ratio'!$B$10</c:f>
              <c:strCache>
                <c:ptCount val="1"/>
                <c:pt idx="0">
                  <c:v>Interest Coverage</c:v>
                </c:pt>
              </c:strCache>
            </c:strRef>
          </c:cat>
          <c:val>
            <c:numRef>
              <c:f>'Solvency Ratio'!$C$10</c:f>
              <c:numCache>
                <c:formatCode>General</c:formatCode>
                <c:ptCount val="1"/>
                <c:pt idx="0">
                  <c:v>6.2489578141072668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CE-4F52-BA48-0CCAB20B734D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Ratio'!$B$10</c:f>
              <c:strCache>
                <c:ptCount val="1"/>
                <c:pt idx="0">
                  <c:v>Interest Coverage</c:v>
                </c:pt>
              </c:strCache>
            </c:strRef>
          </c:cat>
          <c:val>
            <c:numRef>
              <c:f>'Solvency Ratio'!$D$10</c:f>
              <c:numCache>
                <c:formatCode>General</c:formatCode>
                <c:ptCount val="1"/>
                <c:pt idx="0">
                  <c:v>24.40304755035455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CE-4F52-BA48-0CCAB20B734D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Ratio'!$B$10</c:f>
              <c:strCache>
                <c:ptCount val="1"/>
                <c:pt idx="0">
                  <c:v>Interest Coverage</c:v>
                </c:pt>
              </c:strCache>
            </c:strRef>
          </c:cat>
          <c:val>
            <c:numRef>
              <c:f>'Solvency Ratio'!$E$10</c:f>
              <c:numCache>
                <c:formatCode>General</c:formatCode>
                <c:ptCount val="1"/>
                <c:pt idx="0">
                  <c:v>168.5103712616841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7CE-4F52-BA48-0CCAB20B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028601"/>
        <c:axId val="1138759792"/>
      </c:barChart>
      <c:catAx>
        <c:axId val="652028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759792"/>
        <c:crosses val="autoZero"/>
        <c:auto val="1"/>
        <c:lblAlgn val="ctr"/>
        <c:lblOffset val="100"/>
        <c:noMultiLvlLbl val="1"/>
      </c:catAx>
      <c:valAx>
        <c:axId val="113875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028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ratios'!$B$13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'Profitibility ratios'!$C$13</c:f>
              <c:numCache>
                <c:formatCode>General</c:formatCode>
                <c:ptCount val="1"/>
                <c:pt idx="0">
                  <c:v>0.19440666679023441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93-4977-AC7D-31F2A6653D55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ratios'!$B$13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'Profitibility ratios'!$D$13</c:f>
              <c:numCache>
                <c:formatCode>General</c:formatCode>
                <c:ptCount val="1"/>
                <c:pt idx="0">
                  <c:v>0.21830664172309575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93-4977-AC7D-31F2A6653D55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ratios'!$B$13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'Profitibility ratios'!$E$13</c:f>
              <c:numCache>
                <c:formatCode>General</c:formatCode>
                <c:ptCount val="1"/>
                <c:pt idx="0">
                  <c:v>0.25245561156632051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93-4977-AC7D-31F2A665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595085"/>
        <c:axId val="1249581558"/>
      </c:barChart>
      <c:catAx>
        <c:axId val="839595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581558"/>
        <c:crosses val="autoZero"/>
        <c:auto val="1"/>
        <c:lblAlgn val="ctr"/>
        <c:lblOffset val="100"/>
        <c:noMultiLvlLbl val="1"/>
      </c:catAx>
      <c:valAx>
        <c:axId val="1249581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5950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ratios'!$B$8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'Profitibility ratios'!$C$8</c:f>
              <c:numCache>
                <c:formatCode>General</c:formatCode>
                <c:ptCount val="1"/>
                <c:pt idx="0">
                  <c:v>0.20007249965757107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1E-43FB-9DF0-55731CE66A59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ratios'!$B$8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'Profitibility ratios'!$D$8</c:f>
              <c:numCache>
                <c:formatCode>General</c:formatCode>
                <c:ptCount val="1"/>
                <c:pt idx="0">
                  <c:v>0.23855483857114435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1E-43FB-9DF0-55731CE66A59}"/>
            </c:ext>
          </c:extLst>
        </c:ser>
        <c:ser>
          <c:idx val="2"/>
          <c:order val="2"/>
          <c:invertIfNegative val="1"/>
          <c:cat>
            <c:strRef>
              <c:f>'Profitibility ratios'!$B$8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'Profitibility ratios'!$E$8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E-43FB-9DF0-55731CE6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065172"/>
        <c:axId val="842009828"/>
      </c:barChart>
      <c:catAx>
        <c:axId val="1798065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2009828"/>
        <c:crosses val="autoZero"/>
        <c:auto val="1"/>
        <c:lblAlgn val="ctr"/>
        <c:lblOffset val="100"/>
        <c:noMultiLvlLbl val="1"/>
      </c:catAx>
      <c:valAx>
        <c:axId val="84200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80651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ratios'!$B$7</c:f>
              <c:strCache>
                <c:ptCount val="1"/>
                <c:pt idx="0">
                  <c:v>Operating Profit Margin</c:v>
                </c:pt>
              </c:strCache>
            </c:strRef>
          </c:cat>
          <c:val>
            <c:numRef>
              <c:f>'Profitibility ratios'!$C$7</c:f>
              <c:numCache>
                <c:formatCode>General</c:formatCode>
                <c:ptCount val="1"/>
                <c:pt idx="0">
                  <c:v>0.4228505327892404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B1-4278-BCA4-1E294609DE9D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ratios'!$B$7</c:f>
              <c:strCache>
                <c:ptCount val="1"/>
                <c:pt idx="0">
                  <c:v>Operating Profit Margin</c:v>
                </c:pt>
              </c:strCache>
            </c:strRef>
          </c:cat>
          <c:val>
            <c:numRef>
              <c:f>'Profitibility ratios'!$D$7</c:f>
              <c:numCache>
                <c:formatCode>General</c:formatCode>
                <c:ptCount val="1"/>
                <c:pt idx="0">
                  <c:v>0.44270217008847507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B1-4278-BCA4-1E294609DE9D}"/>
            </c:ext>
          </c:extLst>
        </c:ser>
        <c:ser>
          <c:idx val="2"/>
          <c:order val="2"/>
          <c:invertIfNegative val="1"/>
          <c:cat>
            <c:strRef>
              <c:f>'Profitibility ratios'!$B$7</c:f>
              <c:strCache>
                <c:ptCount val="1"/>
                <c:pt idx="0">
                  <c:v>Operating Profit Margin</c:v>
                </c:pt>
              </c:strCache>
            </c:strRef>
          </c:cat>
          <c:val>
            <c:numRef>
              <c:f>'Profitibility ratios'!$E$7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278-BCA4-1E294609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271726"/>
        <c:axId val="768982862"/>
      </c:barChart>
      <c:catAx>
        <c:axId val="1792271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8982862"/>
        <c:crosses val="autoZero"/>
        <c:auto val="1"/>
        <c:lblAlgn val="ctr"/>
        <c:lblOffset val="100"/>
        <c:noMultiLvlLbl val="1"/>
      </c:catAx>
      <c:valAx>
        <c:axId val="768982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2271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Changes in distribution of revenue from base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2022 (%)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'CSA IS'!$A$34:$A$40</c:f>
              <c:strCache>
                <c:ptCount val="7"/>
                <c:pt idx="0">
                  <c:v>Cost of material and traffic charges</c:v>
                </c:pt>
                <c:pt idx="1">
                  <c:v>Salaries and personnel cost</c:v>
                </c:pt>
                <c:pt idx="2">
                  <c:v>Operation and maintenance</c:v>
                </c:pt>
                <c:pt idx="3">
                  <c:v>Sales , marketing and commissions</c:v>
                </c:pt>
                <c:pt idx="4">
                  <c:v>Revenue sharing , spectrum charges and licence fees</c:v>
                </c:pt>
                <c:pt idx="5">
                  <c:v>Other operating ( expenses ) / income , net</c:v>
                </c:pt>
                <c:pt idx="6">
                  <c:v>Depreciation and amortization</c:v>
                </c:pt>
              </c:strCache>
            </c:strRef>
          </c:cat>
          <c:val>
            <c:numRef>
              <c:f>'CSA IS'!$B$34:$B$40</c:f>
              <c:numCache>
                <c:formatCode>General</c:formatCode>
                <c:ptCount val="7"/>
                <c:pt idx="0">
                  <c:v>114.47408090748736</c:v>
                </c:pt>
                <c:pt idx="1">
                  <c:v>92.106510813658744</c:v>
                </c:pt>
                <c:pt idx="2">
                  <c:v>85.311886565912602</c:v>
                </c:pt>
                <c:pt idx="3">
                  <c:v>129.80025166696231</c:v>
                </c:pt>
                <c:pt idx="4">
                  <c:v>120.08953904313415</c:v>
                </c:pt>
                <c:pt idx="5">
                  <c:v>115.89960951736992</c:v>
                </c:pt>
                <c:pt idx="6">
                  <c:v>117.96889211182264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C4-416A-9612-20B24405370C}"/>
            </c:ext>
          </c:extLst>
        </c:ser>
        <c:ser>
          <c:idx val="1"/>
          <c:order val="1"/>
          <c:tx>
            <c:v>2021 (%)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'CSA IS'!$A$34:$A$40</c:f>
              <c:strCache>
                <c:ptCount val="7"/>
                <c:pt idx="0">
                  <c:v>Cost of material and traffic charges</c:v>
                </c:pt>
                <c:pt idx="1">
                  <c:v>Salaries and personnel cost</c:v>
                </c:pt>
                <c:pt idx="2">
                  <c:v>Operation and maintenance</c:v>
                </c:pt>
                <c:pt idx="3">
                  <c:v>Sales , marketing and commissions</c:v>
                </c:pt>
                <c:pt idx="4">
                  <c:v>Revenue sharing , spectrum charges and licence fees</c:v>
                </c:pt>
                <c:pt idx="5">
                  <c:v>Other operating ( expenses ) / income , net</c:v>
                </c:pt>
                <c:pt idx="6">
                  <c:v>Depreciation and amortization</c:v>
                </c:pt>
              </c:strCache>
            </c:strRef>
          </c:cat>
          <c:val>
            <c:numRef>
              <c:f>'CSA IS'!$C$34:$C$40</c:f>
              <c:numCache>
                <c:formatCode>General</c:formatCode>
                <c:ptCount val="7"/>
                <c:pt idx="0">
                  <c:v>108.98455163195338</c:v>
                </c:pt>
                <c:pt idx="1">
                  <c:v>114.76326553325916</c:v>
                </c:pt>
                <c:pt idx="2">
                  <c:v>111.3587154408099</c:v>
                </c:pt>
                <c:pt idx="3">
                  <c:v>113.33754194166193</c:v>
                </c:pt>
                <c:pt idx="4">
                  <c:v>103.97918218678657</c:v>
                </c:pt>
                <c:pt idx="5">
                  <c:v>90.25561431318458</c:v>
                </c:pt>
                <c:pt idx="6">
                  <c:v>97.320193065947279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C4-416A-9612-20B24405370C}"/>
            </c:ext>
          </c:extLst>
        </c:ser>
        <c:ser>
          <c:idx val="2"/>
          <c:order val="2"/>
          <c:tx>
            <c:v>2020 (%)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'CSA IS'!$A$34:$A$40</c:f>
              <c:strCache>
                <c:ptCount val="7"/>
                <c:pt idx="0">
                  <c:v>Cost of material and traffic charges</c:v>
                </c:pt>
                <c:pt idx="1">
                  <c:v>Salaries and personnel cost</c:v>
                </c:pt>
                <c:pt idx="2">
                  <c:v>Operation and maintenance</c:v>
                </c:pt>
                <c:pt idx="3">
                  <c:v>Sales , marketing and commissions</c:v>
                </c:pt>
                <c:pt idx="4">
                  <c:v>Revenue sharing , spectrum charges and licence fees</c:v>
                </c:pt>
                <c:pt idx="5">
                  <c:v>Other operating ( expenses ) / income , net</c:v>
                </c:pt>
                <c:pt idx="6">
                  <c:v>Depreciation and amortization</c:v>
                </c:pt>
              </c:strCache>
            </c:strRef>
          </c:cat>
          <c:val>
            <c:numRef>
              <c:f>'CSA IS'!$D$34:$D$40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7C4-416A-9612-20B24405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505089"/>
        <c:axId val="910936580"/>
      </c:barChart>
      <c:catAx>
        <c:axId val="847505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0936580"/>
        <c:crosses val="autoZero"/>
        <c:auto val="1"/>
        <c:lblAlgn val="ctr"/>
        <c:lblOffset val="100"/>
        <c:noMultiLvlLbl val="1"/>
      </c:catAx>
      <c:valAx>
        <c:axId val="910936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5050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ratios'!$B$12</c:f>
              <c:strCache>
                <c:ptCount val="1"/>
                <c:pt idx="0">
                  <c:v>Operating ROA</c:v>
                </c:pt>
              </c:strCache>
            </c:strRef>
          </c:cat>
          <c:val>
            <c:numRef>
              <c:f>'Profitibility ratios'!$C$12</c:f>
              <c:numCache>
                <c:formatCode>General</c:formatCode>
                <c:ptCount val="1"/>
                <c:pt idx="0">
                  <c:v>0.3654080188708515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10-4F70-9B01-690151D1D419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ratios'!$B$12</c:f>
              <c:strCache>
                <c:ptCount val="1"/>
                <c:pt idx="0">
                  <c:v>Operating ROA</c:v>
                </c:pt>
              </c:strCache>
            </c:strRef>
          </c:cat>
          <c:val>
            <c:numRef>
              <c:f>'Profitibility ratios'!$D$12</c:f>
              <c:numCache>
                <c:formatCode>General</c:formatCode>
                <c:ptCount val="1"/>
                <c:pt idx="0">
                  <c:v>0.40705272717128127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10-4F70-9B01-690151D1D419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ratios'!$B$12</c:f>
              <c:strCache>
                <c:ptCount val="1"/>
                <c:pt idx="0">
                  <c:v>Operating ROA</c:v>
                </c:pt>
              </c:strCache>
            </c:strRef>
          </c:cat>
          <c:val>
            <c:numRef>
              <c:f>'Profitibility ratios'!$E$12</c:f>
              <c:numCache>
                <c:formatCode>General</c:formatCode>
                <c:ptCount val="1"/>
                <c:pt idx="0">
                  <c:v>0.4273202518522965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410-4F70-9B01-690151D1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135577"/>
        <c:axId val="1081501134"/>
      </c:barChart>
      <c:catAx>
        <c:axId val="791135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1501134"/>
        <c:crosses val="autoZero"/>
        <c:auto val="1"/>
        <c:lblAlgn val="ctr"/>
        <c:lblOffset val="100"/>
        <c:noMultiLvlLbl val="1"/>
      </c:catAx>
      <c:valAx>
        <c:axId val="1081501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11355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ratios'!$B$14</c:f>
              <c:strCache>
                <c:ptCount val="1"/>
                <c:pt idx="0">
                  <c:v>Return on sales</c:v>
                </c:pt>
              </c:strCache>
            </c:strRef>
          </c:cat>
          <c:val>
            <c:numRef>
              <c:f>'Profitibility ratios'!$C$14</c:f>
              <c:numCache>
                <c:formatCode>General</c:formatCode>
                <c:ptCount val="1"/>
                <c:pt idx="0">
                  <c:v>0.4228505327892404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41-4B69-8DE4-4EAEF735C785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ratios'!$B$14</c:f>
              <c:strCache>
                <c:ptCount val="1"/>
                <c:pt idx="0">
                  <c:v>Return on sales</c:v>
                </c:pt>
              </c:strCache>
            </c:strRef>
          </c:cat>
          <c:val>
            <c:numRef>
              <c:f>'Profitibility ratios'!$D$14</c:f>
              <c:numCache>
                <c:formatCode>General</c:formatCode>
                <c:ptCount val="1"/>
                <c:pt idx="0">
                  <c:v>0.44270217008847507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41-4B69-8DE4-4EAEF735C785}"/>
            </c:ext>
          </c:extLst>
        </c:ser>
        <c:ser>
          <c:idx val="2"/>
          <c:order val="2"/>
          <c:invertIfNegative val="1"/>
          <c:cat>
            <c:strRef>
              <c:f>'Profitibility ratios'!$B$14</c:f>
              <c:strCache>
                <c:ptCount val="1"/>
                <c:pt idx="0">
                  <c:v>Return on sales</c:v>
                </c:pt>
              </c:strCache>
            </c:strRef>
          </c:cat>
          <c:val>
            <c:numRef>
              <c:f>'Profitibility ratios'!$E$14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1-4B69-8DE4-4EAEF735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583488"/>
        <c:axId val="348764835"/>
      </c:barChart>
      <c:catAx>
        <c:axId val="6725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8764835"/>
        <c:crosses val="autoZero"/>
        <c:auto val="1"/>
        <c:lblAlgn val="ctr"/>
        <c:lblOffset val="100"/>
        <c:noMultiLvlLbl val="1"/>
      </c:catAx>
      <c:valAx>
        <c:axId val="348764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5834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2022, 2021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'Profitibility ratios'!$C$15</c:f>
              <c:numCache>
                <c:formatCode>General</c:formatCode>
                <c:ptCount val="1"/>
                <c:pt idx="0">
                  <c:v>0.65118165774298709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C3-4813-910E-D986A50D6237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'Profitibility ratios'!$D$15</c:f>
              <c:numCache>
                <c:formatCode>General</c:formatCode>
                <c:ptCount val="1"/>
                <c:pt idx="0">
                  <c:v>0.68424303685764132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C3-4813-910E-D986A50D6237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'Profitibility ratios'!$B$15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'Profitibility ratios'!$E$15</c:f>
              <c:numCache>
                <c:formatCode>General</c:formatCode>
                <c:ptCount val="1"/>
                <c:pt idx="0">
                  <c:v>0.71365841084183979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5C3-4813-910E-D986A50D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09229"/>
        <c:axId val="797320573"/>
      </c:barChart>
      <c:catAx>
        <c:axId val="53550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7320573"/>
        <c:crosses val="autoZero"/>
        <c:auto val="1"/>
        <c:lblAlgn val="ctr"/>
        <c:lblOffset val="100"/>
        <c:noMultiLvlLbl val="1"/>
      </c:catAx>
      <c:valAx>
        <c:axId val="79732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5509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2022 and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2022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'Profitibility ratios'!$E$6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'Profitibility ratios'!$C$6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3E-4A53-A2B3-812AF57A8E75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'Profitibility ratios'!$E$6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'Profitibility ratios'!$D$6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93E-4A53-A2B3-812AF57A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074977"/>
        <c:axId val="184739702"/>
      </c:barChart>
      <c:catAx>
        <c:axId val="427074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Gross 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739702"/>
        <c:crosses val="autoZero"/>
        <c:auto val="1"/>
        <c:lblAlgn val="ctr"/>
        <c:lblOffset val="100"/>
        <c:noMultiLvlLbl val="1"/>
      </c:catAx>
      <c:valAx>
        <c:axId val="184739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0749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Ratio'!$B$4</c:f>
              <c:numCache>
                <c:formatCode>0.00</c:formatCode>
                <c:ptCount val="1"/>
                <c:pt idx="0">
                  <c:v>10.310217475695001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0C-4D34-8730-47BA8CA44EC3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Ratio'!$C$4</c:f>
              <c:numCache>
                <c:formatCode>0.00</c:formatCode>
                <c:ptCount val="1"/>
                <c:pt idx="0">
                  <c:v>14.018371993499224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0C-4D34-8730-47BA8CA44EC3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Ratio'!$D$4</c:f>
              <c:numCache>
                <c:formatCode>0.00</c:formatCode>
                <c:ptCount val="1"/>
                <c:pt idx="0">
                  <c:v>13.740110004673065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E0C-4D34-8730-47BA8CA4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656083"/>
        <c:axId val="658041742"/>
        <c:axId val="0"/>
      </c:bar3DChart>
      <c:catAx>
        <c:axId val="2100656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041742"/>
        <c:crosses val="autoZero"/>
        <c:auto val="1"/>
        <c:lblAlgn val="ctr"/>
        <c:lblOffset val="100"/>
        <c:noMultiLvlLbl val="1"/>
      </c:catAx>
      <c:valAx>
        <c:axId val="65804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6560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Ratio'!$B$5</c:f>
              <c:numCache>
                <c:formatCode>0.00</c:formatCode>
                <c:ptCount val="1"/>
                <c:pt idx="0">
                  <c:v>11.420434840400812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C9-4C0A-A969-034073E95F84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Ratio'!$C$5</c:f>
              <c:numCache>
                <c:formatCode>0.00</c:formatCode>
                <c:ptCount val="1"/>
                <c:pt idx="0">
                  <c:v>8.2754023071375791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C9-4C0A-A969-034073E95F84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Ratio'!$D$5</c:f>
              <c:numCache>
                <c:formatCode>0.00</c:formatCode>
                <c:ptCount val="1"/>
                <c:pt idx="0">
                  <c:v>6.4793043643698853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BC9-4C0A-A969-034073E9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983859"/>
        <c:axId val="1367313414"/>
        <c:axId val="0"/>
      </c:bar3DChart>
      <c:catAx>
        <c:axId val="1010983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313414"/>
        <c:crosses val="autoZero"/>
        <c:auto val="1"/>
        <c:lblAlgn val="ctr"/>
        <c:lblOffset val="100"/>
        <c:noMultiLvlLbl val="1"/>
      </c:catAx>
      <c:valAx>
        <c:axId val="136731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09838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4F-4738-B42E-5377FABE5588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Ratio'!$C$6</c:f>
              <c:numCache>
                <c:formatCode>0.00</c:formatCode>
                <c:ptCount val="1"/>
                <c:pt idx="0">
                  <c:v>3.3441504679394582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04F-4738-B42E-5377FABE5588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Ratio'!$D$6</c:f>
              <c:numCache>
                <c:formatCode>0.00</c:formatCode>
                <c:ptCount val="1"/>
                <c:pt idx="0">
                  <c:v>2.7490181542049403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04F-4738-B42E-5377FABE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2283764"/>
        <c:axId val="1913634299"/>
        <c:axId val="0"/>
      </c:bar3DChart>
      <c:catAx>
        <c:axId val="1022283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634299"/>
        <c:crosses val="autoZero"/>
        <c:auto val="1"/>
        <c:lblAlgn val="ctr"/>
        <c:lblOffset val="100"/>
        <c:noMultiLvlLbl val="1"/>
      </c:catAx>
      <c:valAx>
        <c:axId val="1913634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22837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Ratio'!$B$7</c:f>
              <c:numCache>
                <c:formatCode>0.00</c:formatCode>
                <c:ptCount val="1"/>
                <c:pt idx="0">
                  <c:v>7.3579079208776017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14-44F0-825B-3E3ED04C9A8D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Ratio'!$C$7</c:f>
              <c:numCache>
                <c:formatCode>0.00</c:formatCode>
                <c:ptCount val="1"/>
                <c:pt idx="0">
                  <c:v>9.5916802021295808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14-44F0-825B-3E3ED04C9A8D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Ratio'!$D$7</c:f>
              <c:numCache>
                <c:formatCode>0.00</c:formatCode>
                <c:ptCount val="1"/>
                <c:pt idx="0">
                  <c:v>8.9479836353009929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E14-44F0-825B-3E3ED04C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223390"/>
        <c:axId val="805327476"/>
        <c:axId val="0"/>
      </c:bar3DChart>
      <c:catAx>
        <c:axId val="214322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327476"/>
        <c:crosses val="autoZero"/>
        <c:auto val="1"/>
        <c:lblAlgn val="ctr"/>
        <c:lblOffset val="100"/>
        <c:noMultiLvlLbl val="1"/>
      </c:catAx>
      <c:valAx>
        <c:axId val="805327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32233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Ratio'!$B$12</c:f>
              <c:numCache>
                <c:formatCode>0.00</c:formatCode>
                <c:ptCount val="1"/>
                <c:pt idx="0">
                  <c:v>9.6750768516970034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49-41DC-8303-4EC41306D1B7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Ratio'!$C$12</c:f>
              <c:numCache>
                <c:formatCode>0.00</c:formatCode>
                <c:ptCount val="1"/>
                <c:pt idx="0">
                  <c:v>13.82582461958221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49-41DC-8303-4EC41306D1B7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Ratio'!$D$12</c:f>
              <c:numCache>
                <c:formatCode>0.00</c:formatCode>
                <c:ptCount val="1"/>
                <c:pt idx="0">
                  <c:v>13.201634106384118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649-41DC-8303-4EC41306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903247"/>
        <c:axId val="1635576464"/>
        <c:axId val="0"/>
      </c:bar3DChart>
      <c:catAx>
        <c:axId val="25790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576464"/>
        <c:crosses val="autoZero"/>
        <c:auto val="1"/>
        <c:lblAlgn val="ctr"/>
        <c:lblOffset val="100"/>
        <c:noMultiLvlLbl val="1"/>
      </c:catAx>
      <c:valAx>
        <c:axId val="1635576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903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Ratio'!$B$13</c:f>
              <c:numCache>
                <c:formatCode>0.00</c:formatCode>
                <c:ptCount val="1"/>
                <c:pt idx="0">
                  <c:v>10.716901464120435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A0-4DD7-AF6A-D0EAC4EC133C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Ratio'!$C$13</c:f>
              <c:numCache>
                <c:formatCode>0.00</c:formatCode>
                <c:ptCount val="1"/>
                <c:pt idx="0">
                  <c:v>8.1617366844044223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A0-4DD7-AF6A-D0EAC4EC133C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Ratio'!$D$13</c:f>
              <c:numCache>
                <c:formatCode>0.00</c:formatCode>
                <c:ptCount val="1"/>
                <c:pt idx="0">
                  <c:v>6.2253799608021572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A0-4DD7-AF6A-D0EAC4EC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6314305"/>
        <c:axId val="1510901339"/>
        <c:axId val="0"/>
      </c:bar3DChart>
      <c:catAx>
        <c:axId val="2146314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0901339"/>
        <c:crosses val="autoZero"/>
        <c:auto val="1"/>
        <c:lblAlgn val="ctr"/>
        <c:lblOffset val="100"/>
        <c:noMultiLvlLbl val="1"/>
      </c:catAx>
      <c:valAx>
        <c:axId val="1510901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63143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Ratios'!$A$3</c:f>
              <c:strCache>
                <c:ptCount val="1"/>
                <c:pt idx="0">
                  <c:v>Inventory Turnover</c:v>
                </c:pt>
              </c:strCache>
            </c:strRef>
          </c:cat>
          <c:val>
            <c:numRef>
              <c:f>'Activity Ratios'!$B$3</c:f>
              <c:numCache>
                <c:formatCode>General</c:formatCode>
                <c:ptCount val="1"/>
                <c:pt idx="0">
                  <c:v>37.893430520286365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47-40C9-B45C-1CFC7264E5E0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Ratios'!$A$3</c:f>
              <c:strCache>
                <c:ptCount val="1"/>
                <c:pt idx="0">
                  <c:v>Inventory Turnover</c:v>
                </c:pt>
              </c:strCache>
            </c:strRef>
          </c:cat>
          <c:val>
            <c:numRef>
              <c:f>'Activity Ratios'!$C$3</c:f>
              <c:numCache>
                <c:formatCode>General</c:formatCode>
                <c:ptCount val="1"/>
                <c:pt idx="0">
                  <c:v>29.607652159644168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247-40C9-B45C-1CFC7264E5E0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Ratios'!$A$3</c:f>
              <c:strCache>
                <c:ptCount val="1"/>
                <c:pt idx="0">
                  <c:v>Inventory Turnover</c:v>
                </c:pt>
              </c:strCache>
            </c:strRef>
          </c:cat>
          <c:val>
            <c:numRef>
              <c:f>'Activity Ratios'!$D$3</c:f>
              <c:numCache>
                <c:formatCode>General</c:formatCode>
                <c:ptCount val="1"/>
                <c:pt idx="0">
                  <c:v>40.306911198436595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247-40C9-B45C-1CFC7264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39721"/>
        <c:axId val="1527073928"/>
        <c:axId val="0"/>
      </c:bar3DChart>
      <c:catAx>
        <c:axId val="26639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7073928"/>
        <c:crosses val="autoZero"/>
        <c:auto val="1"/>
        <c:lblAlgn val="ctr"/>
        <c:lblOffset val="100"/>
        <c:noMultiLvlLbl val="1"/>
      </c:catAx>
      <c:valAx>
        <c:axId val="1527073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6397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90-40B7-9A29-8645BC87752F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Ratio'!$C$14</c:f>
              <c:numCache>
                <c:formatCode>0.00</c:formatCode>
                <c:ptCount val="1"/>
                <c:pt idx="0">
                  <c:v>3.2982173602373877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90-40B7-9A29-8645BC87752F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Ratio'!$D$14</c:f>
              <c:numCache>
                <c:formatCode>0.00</c:formatCode>
                <c:ptCount val="1"/>
                <c:pt idx="0">
                  <c:v>2.6412839352289144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090-40B7-9A29-8645BC87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746483"/>
        <c:axId val="2113660125"/>
        <c:axId val="0"/>
      </c:bar3DChart>
      <c:catAx>
        <c:axId val="150574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660125"/>
        <c:crosses val="autoZero"/>
        <c:auto val="1"/>
        <c:lblAlgn val="ctr"/>
        <c:lblOffset val="100"/>
        <c:noMultiLvlLbl val="1"/>
      </c:catAx>
      <c:valAx>
        <c:axId val="2113660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7464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Ratio'!$B$15</c:f>
              <c:numCache>
                <c:formatCode>0.00</c:formatCode>
                <c:ptCount val="1"/>
                <c:pt idx="0">
                  <c:v>6.9046385073853322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C5-49A9-A6A4-C341AE74A3CF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Ratio'!$C$15</c:f>
              <c:numCache>
                <c:formatCode>0.00</c:formatCode>
                <c:ptCount val="1"/>
                <c:pt idx="0">
                  <c:v>9.459935029778018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C5-49A9-A6A4-C341AE74A3CF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Ratio'!$D$15</c:f>
              <c:numCache>
                <c:formatCode>0.00</c:formatCode>
                <c:ptCount val="1"/>
                <c:pt idx="0">
                  <c:v>8.5973115137346596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C5-49A9-A6A4-C341AE74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308986"/>
        <c:axId val="294470300"/>
        <c:axId val="0"/>
      </c:bar3DChart>
      <c:catAx>
        <c:axId val="7030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4470300"/>
        <c:crosses val="autoZero"/>
        <c:auto val="1"/>
        <c:lblAlgn val="ctr"/>
        <c:lblOffset val="100"/>
        <c:noMultiLvlLbl val="1"/>
      </c:catAx>
      <c:valAx>
        <c:axId val="294470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08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Ratio'!$B$20</c:f>
              <c:numCache>
                <c:formatCode>0.00</c:formatCode>
                <c:ptCount val="1"/>
                <c:pt idx="0">
                  <c:v>12.60356230146005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F3-459D-9919-005ECB841322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Ratio'!$C$20</c:f>
              <c:numCache>
                <c:formatCode>0.00</c:formatCode>
                <c:ptCount val="1"/>
                <c:pt idx="0">
                  <c:v>15.042433882859227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F3-459D-9919-005ECB841322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Ratio'!$D$20</c:f>
              <c:numCache>
                <c:formatCode>0.00</c:formatCode>
                <c:ptCount val="1"/>
                <c:pt idx="0">
                  <c:v>15.970297683419803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6F3-459D-9919-005ECB84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944875"/>
        <c:axId val="714925530"/>
        <c:axId val="0"/>
      </c:bar3DChart>
      <c:catAx>
        <c:axId val="1766944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4925530"/>
        <c:crosses val="autoZero"/>
        <c:auto val="1"/>
        <c:lblAlgn val="ctr"/>
        <c:lblOffset val="100"/>
        <c:noMultiLvlLbl val="1"/>
      </c:catAx>
      <c:valAx>
        <c:axId val="714925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9448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Ratio'!$B$21</c:f>
              <c:numCache>
                <c:formatCode>0.00</c:formatCode>
                <c:ptCount val="1"/>
                <c:pt idx="0">
                  <c:v>13.960729961329342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41-4D5A-84A7-2C736023BDAF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Ratio'!$C$21</c:f>
              <c:numCache>
                <c:formatCode>0.00</c:formatCode>
                <c:ptCount val="1"/>
                <c:pt idx="0">
                  <c:v>8.8799321431122085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41-4D5A-84A7-2C736023BDAF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Ratio'!$D$21</c:f>
              <c:numCache>
                <c:formatCode>0.00</c:formatCode>
                <c:ptCount val="1"/>
                <c:pt idx="0">
                  <c:v>7.5309746024795627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D41-4D5A-84A7-2C736023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785250"/>
        <c:axId val="236598522"/>
        <c:axId val="0"/>
      </c:bar3DChart>
      <c:catAx>
        <c:axId val="45978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8522"/>
        <c:crosses val="autoZero"/>
        <c:auto val="1"/>
        <c:lblAlgn val="ctr"/>
        <c:lblOffset val="100"/>
        <c:noMultiLvlLbl val="1"/>
      </c:catAx>
      <c:valAx>
        <c:axId val="23659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97852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Ratio'!$B$22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C8-40B5-A3B1-115F96838AA5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Ratio'!$C$22</c:f>
              <c:numCache>
                <c:formatCode>0.00</c:formatCode>
                <c:ptCount val="1"/>
                <c:pt idx="0">
                  <c:v>3.5884453866425945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CC8-40B5-A3B1-115F96838AA5}"/>
            </c:ext>
          </c:extLst>
        </c:ser>
        <c:ser>
          <c:idx val="2"/>
          <c:order val="2"/>
          <c:tx>
            <c:v>2023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Ratio'!$D$22</c:f>
              <c:numCache>
                <c:formatCode>0.00</c:formatCode>
                <c:ptCount val="1"/>
                <c:pt idx="0">
                  <c:v>3.1952173777973165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CC8-40B5-A3B1-115F9683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947401"/>
        <c:axId val="869157604"/>
        <c:axId val="0"/>
      </c:bar3DChart>
      <c:catAx>
        <c:axId val="26494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9157604"/>
        <c:crosses val="autoZero"/>
        <c:auto val="1"/>
        <c:lblAlgn val="ctr"/>
        <c:lblOffset val="100"/>
        <c:noMultiLvlLbl val="1"/>
      </c:catAx>
      <c:valAx>
        <c:axId val="869157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947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Ratio'!$B$28</c:f>
              <c:numCache>
                <c:formatCode>0.00</c:formatCode>
                <c:ptCount val="1"/>
                <c:pt idx="0">
                  <c:v>8.6710765704081236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A1-445F-BA50-F794E80BA43E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Ratio'!$C$28</c:f>
              <c:numCache>
                <c:formatCode>0.00</c:formatCode>
                <c:ptCount val="1"/>
                <c:pt idx="0">
                  <c:v>12.996947739398358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A1-445F-BA50-F794E80BA43E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Ratio'!$D$28</c:f>
              <c:numCache>
                <c:formatCode>0.00</c:formatCode>
                <c:ptCount val="1"/>
                <c:pt idx="0">
                  <c:v>12.860599370801113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7A1-445F-BA50-F794E80B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1031670"/>
        <c:axId val="114932528"/>
        <c:axId val="0"/>
      </c:bar3DChart>
      <c:catAx>
        <c:axId val="113103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32528"/>
        <c:crosses val="autoZero"/>
        <c:auto val="1"/>
        <c:lblAlgn val="ctr"/>
        <c:lblOffset val="100"/>
        <c:noMultiLvlLbl val="1"/>
      </c:catAx>
      <c:valAx>
        <c:axId val="11493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0316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Ratio'!$B$29</c:f>
              <c:numCache>
                <c:formatCode>0.00</c:formatCode>
                <c:ptCount val="1"/>
                <c:pt idx="0">
                  <c:v>9.6047891523060986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31-4C10-8D6A-297737E91052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Ratio'!$C$29</c:f>
              <c:numCache>
                <c:formatCode>0.00</c:formatCode>
                <c:ptCount val="1"/>
                <c:pt idx="0">
                  <c:v>7.6724295344880611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531-4C10-8D6A-297737E91052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Ratio'!$D$29</c:f>
              <c:numCache>
                <c:formatCode>0.00</c:formatCode>
                <c:ptCount val="1"/>
                <c:pt idx="0">
                  <c:v>6.064561171875928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531-4C10-8D6A-297737E9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401564"/>
        <c:axId val="1528843038"/>
        <c:axId val="0"/>
      </c:bar3DChart>
      <c:catAx>
        <c:axId val="45940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8843038"/>
        <c:crosses val="autoZero"/>
        <c:auto val="1"/>
        <c:lblAlgn val="ctr"/>
        <c:lblOffset val="100"/>
        <c:noMultiLvlLbl val="1"/>
      </c:catAx>
      <c:valAx>
        <c:axId val="1528843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94015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C2-43A7-B87B-630205715646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Ratio'!$C$30</c:f>
              <c:numCache>
                <c:formatCode>0.00</c:formatCode>
                <c:ptCount val="1"/>
                <c:pt idx="0">
                  <c:v>3.1004847698897748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EC2-43A7-B87B-630205715646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Ratio'!$D$30</c:f>
              <c:numCache>
                <c:formatCode>0.00</c:formatCode>
                <c:ptCount val="1"/>
                <c:pt idx="0">
                  <c:v>2.5730522632107644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EC2-43A7-B87B-63020571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891209"/>
        <c:axId val="1947139851"/>
        <c:axId val="0"/>
      </c:bar3DChart>
      <c:catAx>
        <c:axId val="1686891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139851"/>
        <c:crosses val="autoZero"/>
        <c:auto val="1"/>
        <c:lblAlgn val="ctr"/>
        <c:lblOffset val="100"/>
        <c:noMultiLvlLbl val="1"/>
      </c:catAx>
      <c:valAx>
        <c:axId val="1947139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68912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Ratio'!$B$23</c:f>
              <c:numCache>
                <c:formatCode>0.00</c:formatCode>
                <c:ptCount val="1"/>
                <c:pt idx="0">
                  <c:v>8.9945581756931841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14-4F0C-999C-C31CF4E874C3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Ratio'!$C$23</c:f>
              <c:numCache>
                <c:formatCode>0.00</c:formatCode>
                <c:ptCount val="1"/>
                <c:pt idx="0">
                  <c:v>10.292365998917163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14-4F0C-999C-C31CF4E874C3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Ratio'!$D$23</c:f>
              <c:numCache>
                <c:formatCode>0.00</c:formatCode>
                <c:ptCount val="1"/>
                <c:pt idx="0">
                  <c:v>10.400350672121567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D14-4F0C-999C-C31CF4E8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697111"/>
        <c:axId val="1815325937"/>
        <c:axId val="0"/>
      </c:bar3DChart>
      <c:catAx>
        <c:axId val="91697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325937"/>
        <c:crosses val="autoZero"/>
        <c:auto val="1"/>
        <c:lblAlgn val="ctr"/>
        <c:lblOffset val="100"/>
        <c:noMultiLvlLbl val="1"/>
      </c:catAx>
      <c:valAx>
        <c:axId val="181532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971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Ratio'!$B$31</c:f>
              <c:numCache>
                <c:formatCode>0.00</c:formatCode>
                <c:ptCount val="1"/>
                <c:pt idx="0">
                  <c:v>6.1881316403213269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10-46A2-B38E-F85EE746DD12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Ratio'!$C$31</c:f>
              <c:numCache>
                <c:formatCode>0.00</c:formatCode>
                <c:ptCount val="1"/>
                <c:pt idx="0">
                  <c:v>8.8927991337303745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A10-46A2-B38E-F85EE746DD12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Ratio'!$D$31</c:f>
              <c:numCache>
                <c:formatCode>0.00</c:formatCode>
                <c:ptCount val="1"/>
                <c:pt idx="0">
                  <c:v>8.3752191700759795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A10-46A2-B38E-F85EE746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0106070"/>
        <c:axId val="642796332"/>
        <c:axId val="0"/>
      </c:bar3DChart>
      <c:catAx>
        <c:axId val="2110106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796332"/>
        <c:crosses val="autoZero"/>
        <c:auto val="1"/>
        <c:lblAlgn val="ctr"/>
        <c:lblOffset val="100"/>
        <c:noMultiLvlLbl val="1"/>
      </c:catAx>
      <c:valAx>
        <c:axId val="642796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106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Ratios'!$B$4</c:f>
              <c:numCache>
                <c:formatCode>General</c:formatCode>
                <c:ptCount val="1"/>
                <c:pt idx="0">
                  <c:v>9.632276491952771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BF-4051-B747-38859E7710FE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Ratios'!$C$4</c:f>
              <c:numCache>
                <c:formatCode>General</c:formatCode>
                <c:ptCount val="1"/>
                <c:pt idx="0">
                  <c:v>12.327894087377263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BF-4051-B747-38859E7710FE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Ratios'!$D$4</c:f>
              <c:numCache>
                <c:formatCode>General</c:formatCode>
                <c:ptCount val="1"/>
                <c:pt idx="0">
                  <c:v>18.111037990634095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BF-4051-B747-38859E7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206916"/>
        <c:axId val="259179026"/>
        <c:axId val="0"/>
      </c:bar3DChart>
      <c:catAx>
        <c:axId val="1309206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9179026"/>
        <c:crosses val="autoZero"/>
        <c:auto val="1"/>
        <c:lblAlgn val="ctr"/>
        <c:lblOffset val="100"/>
        <c:noMultiLvlLbl val="1"/>
      </c:catAx>
      <c:valAx>
        <c:axId val="25917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92069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Basic EPS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Ratio'!$B$34</c:f>
              <c:numCache>
                <c:formatCode>0.00</c:formatCode>
                <c:ptCount val="1"/>
                <c:pt idx="0">
                  <c:v>27.539832921664576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EF-4360-9C91-DFBC5FA88A9A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Ratio'!$C$34</c:f>
              <c:numCache>
                <c:formatCode>0.00</c:formatCode>
                <c:ptCount val="1"/>
                <c:pt idx="0">
                  <c:v>25.275165106973539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EF-4360-9C91-DFBC5FA88A9A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Ratio'!$D$34</c:f>
              <c:numCache>
                <c:formatCode>0.00</c:formatCode>
                <c:ptCount val="1"/>
                <c:pt idx="0">
                  <c:v>22.285119980543108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EF-4360-9C91-DFBC5FA8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4754232"/>
        <c:axId val="2109153393"/>
        <c:axId val="0"/>
      </c:bar3DChart>
      <c:catAx>
        <c:axId val="201475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9153393"/>
        <c:crosses val="autoZero"/>
        <c:auto val="1"/>
        <c:lblAlgn val="ctr"/>
        <c:lblOffset val="100"/>
        <c:noMultiLvlLbl val="1"/>
      </c:catAx>
      <c:valAx>
        <c:axId val="2109153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47542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Diluted EPS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Ratio'!$B$35</c:f>
              <c:numCache>
                <c:formatCode>0.00</c:formatCode>
                <c:ptCount val="1"/>
                <c:pt idx="0">
                  <c:v>27.539832921664576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1C-4F01-984D-46A60BB9C362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Ratio'!$C$35</c:f>
              <c:numCache>
                <c:formatCode>0.00</c:formatCode>
                <c:ptCount val="1"/>
                <c:pt idx="0">
                  <c:v>25.275165106973539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1C-4F01-984D-46A60BB9C362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Ratio'!$D$35</c:f>
              <c:numCache>
                <c:formatCode>0.00</c:formatCode>
                <c:ptCount val="1"/>
                <c:pt idx="0">
                  <c:v>22.285119980543108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91C-4F01-984D-46A60BB9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7707916"/>
        <c:axId val="1367677557"/>
        <c:axId val="0"/>
      </c:bar3DChart>
      <c:catAx>
        <c:axId val="807707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677557"/>
        <c:crosses val="autoZero"/>
        <c:auto val="1"/>
        <c:lblAlgn val="ctr"/>
        <c:lblOffset val="100"/>
        <c:noMultiLvlLbl val="1"/>
      </c:catAx>
      <c:valAx>
        <c:axId val="1367677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7079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Cash Flow Per Share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Ratio'!$B$36</c:f>
              <c:numCache>
                <c:formatCode>0.00</c:formatCode>
                <c:ptCount val="1"/>
                <c:pt idx="0">
                  <c:v>24.862596795543858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C5-4D3C-802C-B5A11A06C256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Ratio'!$C$36</c:f>
              <c:numCache>
                <c:formatCode>0.00</c:formatCode>
                <c:ptCount val="1"/>
                <c:pt idx="0">
                  <c:v>42.815642492820757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FC5-4D3C-802C-B5A11A06C256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Ratio'!$D$36</c:f>
              <c:numCache>
                <c:formatCode>0.00</c:formatCode>
                <c:ptCount val="1"/>
                <c:pt idx="0">
                  <c:v>47.258159638836176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FC5-4D3C-802C-B5A11A06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453517"/>
        <c:axId val="1993220773"/>
        <c:axId val="0"/>
      </c:bar3DChart>
      <c:catAx>
        <c:axId val="218453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220773"/>
        <c:crosses val="autoZero"/>
        <c:auto val="1"/>
        <c:lblAlgn val="ctr"/>
        <c:lblOffset val="100"/>
        <c:noMultiLvlLbl val="1"/>
      </c:catAx>
      <c:valAx>
        <c:axId val="1993220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453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EBITDA Per Share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Ratio'!$B$37</c:f>
              <c:numCache>
                <c:formatCode>0.00</c:formatCode>
                <c:ptCount val="1"/>
                <c:pt idx="0">
                  <c:v>64.496447886453495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05-42E4-A618-7E78F947436B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Ratio'!$C$37</c:f>
              <c:numCache>
                <c:formatCode>0.00</c:formatCode>
                <c:ptCount val="1"/>
                <c:pt idx="0">
                  <c:v>63.950046354957401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205-42E4-A618-7E78F947436B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Ratio'!$D$37</c:f>
              <c:numCache>
                <c:formatCode>0.00</c:formatCode>
                <c:ptCount val="1"/>
                <c:pt idx="0">
                  <c:v>67.761067547401694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205-42E4-A618-7E78F947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426195"/>
        <c:axId val="748360206"/>
        <c:axId val="0"/>
      </c:bar3DChart>
      <c:catAx>
        <c:axId val="962426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8360206"/>
        <c:crosses val="autoZero"/>
        <c:auto val="1"/>
        <c:lblAlgn val="ctr"/>
        <c:lblOffset val="100"/>
        <c:noMultiLvlLbl val="1"/>
      </c:catAx>
      <c:valAx>
        <c:axId val="748360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2426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Dividend Payout Ratio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Ratio'!$B$40</c:f>
              <c:numCache>
                <c:formatCode>0.00%</c:formatCode>
                <c:ptCount val="1"/>
                <c:pt idx="0">
                  <c:v>0.99860000000000004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81-4A2C-A85A-3894F3B81C98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Ratio'!$C$40</c:f>
              <c:numCache>
                <c:formatCode>0.00%</c:formatCode>
                <c:ptCount val="1"/>
                <c:pt idx="0">
                  <c:v>0.98909999999999998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81-4A2C-A85A-3894F3B81C98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Ratio'!$D$40</c:f>
              <c:numCache>
                <c:formatCode>0.00%</c:formatCode>
                <c:ptCount val="1"/>
                <c:pt idx="0">
                  <c:v>0.98719999999999997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D81-4A2C-A85A-3894F3B8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628130"/>
        <c:axId val="1061290984"/>
        <c:axId val="0"/>
      </c:bar3DChart>
      <c:catAx>
        <c:axId val="769628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1290984"/>
        <c:crosses val="autoZero"/>
        <c:auto val="1"/>
        <c:lblAlgn val="ctr"/>
        <c:lblOffset val="100"/>
        <c:noMultiLvlLbl val="1"/>
      </c:catAx>
      <c:valAx>
        <c:axId val="106129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96281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Retention Ratio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Ratio'!$B$41</c:f>
              <c:numCache>
                <c:formatCode>0.00%</c:formatCode>
                <c:ptCount val="1"/>
                <c:pt idx="0">
                  <c:v>0.24408935834280102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77-4DD3-B864-514EDF748BBF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Ratio'!$C$41</c:f>
              <c:numCache>
                <c:formatCode>0.00%</c:formatCode>
                <c:ptCount val="1"/>
                <c:pt idx="0">
                  <c:v>-0.11513960421290292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77-4DD3-B864-514EDF748BBF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Ratio'!$D$41</c:f>
              <c:numCache>
                <c:formatCode>0.00%</c:formatCode>
                <c:ptCount val="1"/>
                <c:pt idx="0">
                  <c:v>-0.11606010421912455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E77-4DD3-B864-514EDF74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2284137"/>
        <c:axId val="520450051"/>
        <c:axId val="0"/>
      </c:bar3DChart>
      <c:catAx>
        <c:axId val="1662284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450051"/>
        <c:crosses val="autoZero"/>
        <c:auto val="1"/>
        <c:lblAlgn val="ctr"/>
        <c:lblOffset val="100"/>
        <c:noMultiLvlLbl val="1"/>
      </c:catAx>
      <c:valAx>
        <c:axId val="520450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2841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Sustainable Growth Rate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Ratio'!$B$42</c:f>
              <c:numCache>
                <c:formatCode>0.00%</c:formatCode>
                <c:ptCount val="1"/>
                <c:pt idx="0">
                  <c:v>0.15894651300308718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28-4A42-8E50-E79863FCB88D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Ratio'!$C$42</c:f>
              <c:numCache>
                <c:formatCode>0.00%</c:formatCode>
                <c:ptCount val="1"/>
                <c:pt idx="0">
                  <c:v>-7.8783472449223568E-2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28-4A42-8E50-E79863FCB88D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Ratio'!$D$42</c:f>
              <c:numCache>
                <c:formatCode>0.00%</c:formatCode>
                <c:ptCount val="1"/>
                <c:pt idx="0">
                  <c:v>-8.2827269539158727E-2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628-4A42-8E50-E79863FC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783420"/>
        <c:axId val="1567863071"/>
        <c:axId val="0"/>
      </c:bar3DChart>
      <c:catAx>
        <c:axId val="612783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7863071"/>
        <c:crosses val="autoZero"/>
        <c:auto val="1"/>
        <c:lblAlgn val="ctr"/>
        <c:lblOffset val="100"/>
        <c:noMultiLvlLbl val="1"/>
      </c:catAx>
      <c:valAx>
        <c:axId val="1567863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783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Dividends Per Share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Ratio'!$B$38</c:f>
              <c:numCache>
                <c:formatCode>0.00</c:formatCode>
                <c:ptCount val="1"/>
                <c:pt idx="0">
                  <c:v>-20.817652774947522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7-4CB8-8FE5-169A308315DD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Ratio'!$C$38</c:f>
              <c:numCache>
                <c:formatCode>0.00</c:formatCode>
                <c:ptCount val="1"/>
                <c:pt idx="0">
                  <c:v>-28.185337613806244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F87-4CB8-8FE5-169A308315DD}"/>
            </c:ext>
          </c:extLst>
        </c:ser>
        <c:ser>
          <c:idx val="2"/>
          <c:order val="2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'Valuation Ratio'!$D$38</c:f>
              <c:numCache>
                <c:formatCode>0.00</c:formatCode>
                <c:ptCount val="1"/>
                <c:pt idx="0">
                  <c:v>-24.871533328020636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F87-4CB8-8FE5-169A3083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57392"/>
        <c:axId val="385320005"/>
        <c:axId val="0"/>
      </c:bar3DChart>
      <c:catAx>
        <c:axId val="696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320005"/>
        <c:crosses val="autoZero"/>
        <c:auto val="1"/>
        <c:lblAlgn val="ctr"/>
        <c:lblOffset val="100"/>
        <c:noMultiLvlLbl val="1"/>
      </c:catAx>
      <c:valAx>
        <c:axId val="385320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657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2021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72-4A5A-A956-25ADA17F43A4}"/>
            </c:ext>
          </c:extLst>
        </c:ser>
        <c:ser>
          <c:idx val="1"/>
          <c:order val="1"/>
          <c:tx>
            <c:v>2022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Ratios'!$C$5</c:f>
              <c:numCache>
                <c:formatCode>General</c:formatCode>
                <c:ptCount val="1"/>
                <c:pt idx="0">
                  <c:v>13.372656265006642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72-4A5A-A956-25ADA17F43A4}"/>
            </c:ext>
          </c:extLst>
        </c:ser>
        <c:ser>
          <c:idx val="2"/>
          <c:order val="2"/>
          <c:invertIfNegative val="1"/>
          <c:cat>
            <c:strRef>
              <c:f>'Activity Ratios'!$A$5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Ratios'!$D$5</c:f>
              <c:numCache>
                <c:formatCode>General</c:formatCode>
                <c:ptCount val="1"/>
                <c:pt idx="0">
                  <c:v>19.585302376941964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2-4A5A-A956-25ADA17F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4648331"/>
        <c:axId val="1381620864"/>
        <c:axId val="0"/>
      </c:bar3DChart>
      <c:catAx>
        <c:axId val="894648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1620864"/>
        <c:crosses val="autoZero"/>
        <c:auto val="1"/>
        <c:lblAlgn val="ctr"/>
        <c:lblOffset val="100"/>
        <c:noMultiLvlLbl val="1"/>
      </c:catAx>
      <c:valAx>
        <c:axId val="138162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46483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2021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AD-406D-8C85-BD9D9413660E}"/>
            </c:ext>
          </c:extLst>
        </c:ser>
        <c:ser>
          <c:idx val="1"/>
          <c:order val="1"/>
          <c:tx>
            <c:v>2022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Ratios'!$C$6</c:f>
              <c:numCache>
                <c:formatCode>General</c:formatCode>
                <c:ptCount val="1"/>
                <c:pt idx="0">
                  <c:v>18.545314619128735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8AD-406D-8C85-BD9D9413660E}"/>
            </c:ext>
          </c:extLst>
        </c:ser>
        <c:ser>
          <c:idx val="2"/>
          <c:order val="2"/>
          <c:invertIfNegative val="1"/>
          <c:cat>
            <c:strRef>
              <c:f>'Activity Ratios'!$A$6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Ratios'!$D$6</c:f>
              <c:numCache>
                <c:formatCode>General</c:formatCode>
                <c:ptCount val="1"/>
                <c:pt idx="0">
                  <c:v>18.636424037533338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D-406D-8C85-BD9D9413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937546"/>
        <c:axId val="2088803562"/>
        <c:axId val="0"/>
      </c:bar3DChart>
      <c:catAx>
        <c:axId val="206593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803562"/>
        <c:crosses val="autoZero"/>
        <c:auto val="1"/>
        <c:lblAlgn val="ctr"/>
        <c:lblOffset val="100"/>
        <c:noMultiLvlLbl val="1"/>
      </c:catAx>
      <c:valAx>
        <c:axId val="2088803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93754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33333333333343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Ratios'!$A$7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Ratios'!$B$7</c:f>
              <c:numCache>
                <c:formatCode>General</c:formatCode>
                <c:ptCount val="1"/>
                <c:pt idx="0">
                  <c:v>0.50695724762181626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89-434F-A4A5-B15EA5B43DED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Ratios'!$A$7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Ratios'!$C$7</c:f>
              <c:numCache>
                <c:formatCode>General</c:formatCode>
                <c:ptCount val="1"/>
                <c:pt idx="0">
                  <c:v>0.90221799167497396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C89-434F-A4A5-B15EA5B43DED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Ratios'!$A$7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Ratios'!$D$7</c:f>
              <c:numCache>
                <c:formatCode>General</c:formatCode>
                <c:ptCount val="1"/>
                <c:pt idx="0">
                  <c:v>0.80420218563808399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C89-434F-A4A5-B15EA5B4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565601"/>
        <c:axId val="878259643"/>
        <c:axId val="0"/>
      </c:bar3DChart>
      <c:catAx>
        <c:axId val="139565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59643"/>
        <c:crosses val="autoZero"/>
        <c:auto val="1"/>
        <c:lblAlgn val="ctr"/>
        <c:lblOffset val="100"/>
        <c:noMultiLvlLbl val="1"/>
      </c:catAx>
      <c:valAx>
        <c:axId val="878259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5656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333333333333341"/>
          <c:y val="4.7304582210242592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2020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Ratios'!$A$8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Ratios'!$B$8</c:f>
              <c:numCache>
                <c:formatCode>General</c:formatCode>
                <c:ptCount val="1"/>
                <c:pt idx="0">
                  <c:v>719.98181643964858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55-4D6C-8F07-8E27826BC632}"/>
            </c:ext>
          </c:extLst>
        </c:ser>
        <c:ser>
          <c:idx val="1"/>
          <c:order val="1"/>
          <c:tx>
            <c:v>2021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Ratios'!$A$8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Ratios'!$C$8</c:f>
              <c:numCache>
                <c:formatCode>General</c:formatCode>
                <c:ptCount val="1"/>
                <c:pt idx="0">
                  <c:v>600.11889547797011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155-4D6C-8F07-8E27826BC632}"/>
            </c:ext>
          </c:extLst>
        </c:ser>
        <c:ser>
          <c:idx val="2"/>
          <c:order val="2"/>
          <c:tx>
            <c:v>2022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Ratios'!$A$8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Ratios'!$D$8</c:f>
              <c:numCache>
                <c:formatCode>General</c:formatCode>
                <c:ptCount val="1"/>
                <c:pt idx="0">
                  <c:v>453.86596370711857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155-4D6C-8F07-8E27826B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4758629"/>
        <c:axId val="1972169717"/>
        <c:axId val="0"/>
      </c:bar3DChart>
      <c:catAx>
        <c:axId val="1644758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169717"/>
        <c:crosses val="autoZero"/>
        <c:auto val="1"/>
        <c:lblAlgn val="ctr"/>
        <c:lblOffset val="100"/>
        <c:noMultiLvlLbl val="1"/>
      </c:catAx>
      <c:valAx>
        <c:axId val="19721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4758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2021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Ratios'!$A$9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9E-4CD7-A2AD-36D71104D07E}"/>
            </c:ext>
          </c:extLst>
        </c:ser>
        <c:ser>
          <c:idx val="1"/>
          <c:order val="1"/>
          <c:tx>
            <c:v>2022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Ratios'!$A$9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Ratios'!$C$9</c:f>
              <c:numCache>
                <c:formatCode>General</c:formatCode>
                <c:ptCount val="1"/>
                <c:pt idx="0">
                  <c:v>-1.8982176499689944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9E-4CD7-A2AD-36D71104D07E}"/>
            </c:ext>
          </c:extLst>
        </c:ser>
        <c:ser>
          <c:idx val="2"/>
          <c:order val="2"/>
          <c:invertIfNegative val="1"/>
          <c:cat>
            <c:strRef>
              <c:f>'Activity Ratios'!$A$9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Ratios'!$D$9</c:f>
              <c:numCache>
                <c:formatCode>General</c:formatCode>
                <c:ptCount val="1"/>
                <c:pt idx="0">
                  <c:v>-1.8605303066963987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E-4CD7-A2AD-36D71104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5765297"/>
        <c:axId val="1339771479"/>
        <c:axId val="0"/>
      </c:bar3DChart>
      <c:catAx>
        <c:axId val="1335765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771479"/>
        <c:crosses val="autoZero"/>
        <c:auto val="1"/>
        <c:lblAlgn val="ctr"/>
        <c:lblOffset val="100"/>
        <c:noMultiLvlLbl val="1"/>
      </c:catAx>
      <c:valAx>
        <c:axId val="1339771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57652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7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39</xdr:row>
      <xdr:rowOff>28575</xdr:rowOff>
    </xdr:from>
    <xdr:ext cx="11258550" cy="3533775"/>
    <xdr:pic>
      <xdr:nvPicPr>
        <xdr:cNvPr id="2067683126" name="Chart1" title="Chart">
          <a:extLst>
            <a:ext uri="{FF2B5EF4-FFF2-40B4-BE49-F238E27FC236}">
              <a16:creationId xmlns:a16="http://schemas.microsoft.com/office/drawing/2014/main" id="{00000000-0008-0000-0300-000036573E7B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58</xdr:row>
      <xdr:rowOff>9525</xdr:rowOff>
    </xdr:from>
    <xdr:ext cx="11258550" cy="3533775"/>
    <xdr:pic>
      <xdr:nvPicPr>
        <xdr:cNvPr id="1226573811" name="Chart2" title="Chart">
          <a:extLst>
            <a:ext uri="{FF2B5EF4-FFF2-40B4-BE49-F238E27FC236}">
              <a16:creationId xmlns:a16="http://schemas.microsoft.com/office/drawing/2014/main" id="{00000000-0008-0000-0300-0000F3071C4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77</xdr:row>
      <xdr:rowOff>85725</xdr:rowOff>
    </xdr:from>
    <xdr:ext cx="11258550" cy="3886200"/>
    <xdr:pic>
      <xdr:nvPicPr>
        <xdr:cNvPr id="1156440406" name="Chart3" title="Chart">
          <a:extLst>
            <a:ext uri="{FF2B5EF4-FFF2-40B4-BE49-F238E27FC236}">
              <a16:creationId xmlns:a16="http://schemas.microsoft.com/office/drawing/2014/main" id="{00000000-0008-0000-0300-000056E1ED4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</xdr:row>
      <xdr:rowOff>66675</xdr:rowOff>
    </xdr:from>
    <xdr:ext cx="11420475" cy="3533775"/>
    <xdr:pic>
      <xdr:nvPicPr>
        <xdr:cNvPr id="485002726" name="Chart4" title="Chart">
          <a:extLst>
            <a:ext uri="{FF2B5EF4-FFF2-40B4-BE49-F238E27FC236}">
              <a16:creationId xmlns:a16="http://schemas.microsoft.com/office/drawing/2014/main" id="{00000000-0008-0000-0300-0000E68DE81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19</xdr:row>
      <xdr:rowOff>142875</xdr:rowOff>
    </xdr:from>
    <xdr:ext cx="11258550" cy="3695700"/>
    <xdr:pic>
      <xdr:nvPicPr>
        <xdr:cNvPr id="894887694" name="Chart5" title="Chart">
          <a:extLst>
            <a:ext uri="{FF2B5EF4-FFF2-40B4-BE49-F238E27FC236}">
              <a16:creationId xmlns:a16="http://schemas.microsoft.com/office/drawing/2014/main" id="{00000000-0008-0000-0300-00000EE75635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11658600" cy="4676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9525</xdr:colOff>
      <xdr:row>29</xdr:row>
      <xdr:rowOff>47625</xdr:rowOff>
    </xdr:from>
    <xdr:ext cx="13754100" cy="4676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12</xdr:row>
      <xdr:rowOff>66675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57150</xdr:colOff>
      <xdr:row>12</xdr:row>
      <xdr:rowOff>133350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685800</xdr:colOff>
      <xdr:row>54</xdr:row>
      <xdr:rowOff>152400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55</xdr:row>
      <xdr:rowOff>19050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57150</xdr:colOff>
      <xdr:row>32</xdr:row>
      <xdr:rowOff>123825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95250</xdr:colOff>
      <xdr:row>100</xdr:row>
      <xdr:rowOff>0</xdr:rowOff>
    </xdr:from>
    <xdr:ext cx="5648325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590550</xdr:colOff>
      <xdr:row>32</xdr:row>
      <xdr:rowOff>123825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57150</xdr:colOff>
      <xdr:row>77</xdr:row>
      <xdr:rowOff>104775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685800</xdr:colOff>
      <xdr:row>76</xdr:row>
      <xdr:rowOff>180975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0</xdr:row>
      <xdr:rowOff>161925</xdr:rowOff>
    </xdr:from>
    <xdr:ext cx="4200525" cy="25908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66675</xdr:colOff>
      <xdr:row>14</xdr:row>
      <xdr:rowOff>9525</xdr:rowOff>
    </xdr:from>
    <xdr:ext cx="4200525" cy="25908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295275</xdr:colOff>
      <xdr:row>12</xdr:row>
      <xdr:rowOff>9525</xdr:rowOff>
    </xdr:from>
    <xdr:ext cx="4200525" cy="25908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295275</xdr:colOff>
      <xdr:row>26</xdr:row>
      <xdr:rowOff>142875</xdr:rowOff>
    </xdr:from>
    <xdr:ext cx="4200525" cy="25908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66675</xdr:colOff>
      <xdr:row>28</xdr:row>
      <xdr:rowOff>95250</xdr:rowOff>
    </xdr:from>
    <xdr:ext cx="4200525" cy="25908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29</xdr:row>
      <xdr:rowOff>0</xdr:rowOff>
    </xdr:from>
    <xdr:ext cx="3714750" cy="226695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942975</xdr:colOff>
      <xdr:row>3</xdr:row>
      <xdr:rowOff>28575</xdr:rowOff>
    </xdr:from>
    <xdr:ext cx="3895725" cy="24288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942975</xdr:colOff>
      <xdr:row>15</xdr:row>
      <xdr:rowOff>95250</xdr:rowOff>
    </xdr:from>
    <xdr:ext cx="3895725" cy="24288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19050</xdr:colOff>
      <xdr:row>16</xdr:row>
      <xdr:rowOff>76200</xdr:rowOff>
    </xdr:from>
    <xdr:ext cx="3714750" cy="2266950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1057275</xdr:colOff>
      <xdr:row>16</xdr:row>
      <xdr:rowOff>76200</xdr:rowOff>
    </xdr:from>
    <xdr:ext cx="3648075" cy="2266950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1057275</xdr:colOff>
      <xdr:row>29</xdr:row>
      <xdr:rowOff>0</xdr:rowOff>
    </xdr:from>
    <xdr:ext cx="3600450" cy="2266950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742950</xdr:colOff>
      <xdr:row>28</xdr:row>
      <xdr:rowOff>142875</xdr:rowOff>
    </xdr:from>
    <xdr:ext cx="3981450" cy="24288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0</xdr:rowOff>
    </xdr:from>
    <xdr:ext cx="2428875" cy="1504950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0</xdr:row>
      <xdr:rowOff>0</xdr:rowOff>
    </xdr:from>
    <xdr:ext cx="2428875" cy="1504950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200025</xdr:colOff>
      <xdr:row>0</xdr:row>
      <xdr:rowOff>0</xdr:rowOff>
    </xdr:from>
    <xdr:ext cx="2428875" cy="1504950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704850</xdr:colOff>
      <xdr:row>0</xdr:row>
      <xdr:rowOff>0</xdr:rowOff>
    </xdr:from>
    <xdr:ext cx="2428875" cy="1504950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152400</xdr:colOff>
      <xdr:row>8</xdr:row>
      <xdr:rowOff>28575</xdr:rowOff>
    </xdr:from>
    <xdr:ext cx="2428875" cy="1504950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657225</xdr:colOff>
      <xdr:row>8</xdr:row>
      <xdr:rowOff>28575</xdr:rowOff>
    </xdr:from>
    <xdr:ext cx="2428875" cy="1504950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200025</xdr:colOff>
      <xdr:row>8</xdr:row>
      <xdr:rowOff>28575</xdr:rowOff>
    </xdr:from>
    <xdr:ext cx="2428875" cy="1504950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13</xdr:col>
      <xdr:colOff>704850</xdr:colOff>
      <xdr:row>8</xdr:row>
      <xdr:rowOff>28575</xdr:rowOff>
    </xdr:from>
    <xdr:ext cx="2428875" cy="1504950"/>
    <xdr:graphicFrame macro="">
      <xdr:nvGraphicFramePr>
        <xdr:cNvPr id="36" name="Chart 36" title="Chart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152400</xdr:colOff>
      <xdr:row>16</xdr:row>
      <xdr:rowOff>57150</xdr:rowOff>
    </xdr:from>
    <xdr:ext cx="2428875" cy="1428750"/>
    <xdr:graphicFrame macro="">
      <xdr:nvGraphicFramePr>
        <xdr:cNvPr id="37" name="Chart 37" title="Chart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8</xdr:col>
      <xdr:colOff>657225</xdr:colOff>
      <xdr:row>16</xdr:row>
      <xdr:rowOff>57150</xdr:rowOff>
    </xdr:from>
    <xdr:ext cx="2428875" cy="1428750"/>
    <xdr:graphicFrame macro="">
      <xdr:nvGraphicFramePr>
        <xdr:cNvPr id="38" name="Chart 38" title="Chart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11</xdr:col>
      <xdr:colOff>200025</xdr:colOff>
      <xdr:row>16</xdr:row>
      <xdr:rowOff>57150</xdr:rowOff>
    </xdr:from>
    <xdr:ext cx="2428875" cy="1428750"/>
    <xdr:graphicFrame macro="">
      <xdr:nvGraphicFramePr>
        <xdr:cNvPr id="39" name="Chart 39" title="Chart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6</xdr:col>
      <xdr:colOff>152400</xdr:colOff>
      <xdr:row>24</xdr:row>
      <xdr:rowOff>9525</xdr:rowOff>
    </xdr:from>
    <xdr:ext cx="2428875" cy="1428750"/>
    <xdr:graphicFrame macro="">
      <xdr:nvGraphicFramePr>
        <xdr:cNvPr id="40" name="Chart 40" title="Chart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8</xdr:col>
      <xdr:colOff>657225</xdr:colOff>
      <xdr:row>24</xdr:row>
      <xdr:rowOff>9525</xdr:rowOff>
    </xdr:from>
    <xdr:ext cx="2428875" cy="1428750"/>
    <xdr:graphicFrame macro="">
      <xdr:nvGraphicFramePr>
        <xdr:cNvPr id="41" name="Chart 41" title="Chart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11</xdr:col>
      <xdr:colOff>200025</xdr:colOff>
      <xdr:row>24</xdr:row>
      <xdr:rowOff>9525</xdr:rowOff>
    </xdr:from>
    <xdr:ext cx="2428875" cy="1428750"/>
    <xdr:graphicFrame macro="">
      <xdr:nvGraphicFramePr>
        <xdr:cNvPr id="42" name="Chart 42" title="Chart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13</xdr:col>
      <xdr:colOff>704850</xdr:colOff>
      <xdr:row>16</xdr:row>
      <xdr:rowOff>57150</xdr:rowOff>
    </xdr:from>
    <xdr:ext cx="2428875" cy="1428750"/>
    <xdr:graphicFrame macro="">
      <xdr:nvGraphicFramePr>
        <xdr:cNvPr id="43" name="Chart 43" title="Chart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13</xdr:col>
      <xdr:colOff>704850</xdr:colOff>
      <xdr:row>24</xdr:row>
      <xdr:rowOff>9525</xdr:rowOff>
    </xdr:from>
    <xdr:ext cx="2428875" cy="1428750"/>
    <xdr:graphicFrame macro="">
      <xdr:nvGraphicFramePr>
        <xdr:cNvPr id="44" name="Chart 44" title="Chart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6</xdr:col>
      <xdr:colOff>152400</xdr:colOff>
      <xdr:row>31</xdr:row>
      <xdr:rowOff>152400</xdr:rowOff>
    </xdr:from>
    <xdr:ext cx="2428875" cy="1428750"/>
    <xdr:graphicFrame macro="">
      <xdr:nvGraphicFramePr>
        <xdr:cNvPr id="45" name="Chart 45" title="Chart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8</xdr:col>
      <xdr:colOff>657225</xdr:colOff>
      <xdr:row>31</xdr:row>
      <xdr:rowOff>152400</xdr:rowOff>
    </xdr:from>
    <xdr:ext cx="2428875" cy="1428750"/>
    <xdr:graphicFrame macro="">
      <xdr:nvGraphicFramePr>
        <xdr:cNvPr id="46" name="Chart 46" title="Chart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11</xdr:col>
      <xdr:colOff>200025</xdr:colOff>
      <xdr:row>31</xdr:row>
      <xdr:rowOff>152400</xdr:rowOff>
    </xdr:from>
    <xdr:ext cx="2428875" cy="1428750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13</xdr:col>
      <xdr:colOff>704850</xdr:colOff>
      <xdr:row>31</xdr:row>
      <xdr:rowOff>152400</xdr:rowOff>
    </xdr:from>
    <xdr:ext cx="2428875" cy="1428750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6</xdr:col>
      <xdr:colOff>152400</xdr:colOff>
      <xdr:row>38</xdr:row>
      <xdr:rowOff>228600</xdr:rowOff>
    </xdr:from>
    <xdr:ext cx="2428875" cy="1466850"/>
    <xdr:graphicFrame macro="">
      <xdr:nvGraphicFramePr>
        <xdr:cNvPr id="49" name="Chart 49" title="Chart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8</xdr:col>
      <xdr:colOff>657225</xdr:colOff>
      <xdr:row>38</xdr:row>
      <xdr:rowOff>228600</xdr:rowOff>
    </xdr:from>
    <xdr:ext cx="2428875" cy="1466850"/>
    <xdr:graphicFrame macro="">
      <xdr:nvGraphicFramePr>
        <xdr:cNvPr id="50" name="Chart 50" title="Chart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11</xdr:col>
      <xdr:colOff>200025</xdr:colOff>
      <xdr:row>38</xdr:row>
      <xdr:rowOff>228600</xdr:rowOff>
    </xdr:from>
    <xdr:ext cx="2428875" cy="1466850"/>
    <xdr:graphicFrame macro="">
      <xdr:nvGraphicFramePr>
        <xdr:cNvPr id="51" name="Chart 51" title="Chart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13</xdr:col>
      <xdr:colOff>704850</xdr:colOff>
      <xdr:row>38</xdr:row>
      <xdr:rowOff>228600</xdr:rowOff>
    </xdr:from>
    <xdr:ext cx="2428875" cy="1466850"/>
    <xdr:graphicFrame macro="">
      <xdr:nvGraphicFramePr>
        <xdr:cNvPr id="52" name="Chart 52" title="Chart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5</xdr:col>
      <xdr:colOff>38100</xdr:colOff>
      <xdr:row>3</xdr:row>
      <xdr:rowOff>152400</xdr:rowOff>
    </xdr:from>
    <xdr:ext cx="895350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431600" y="1615650"/>
          <a:ext cx="3896100" cy="956100"/>
        </a:xfrm>
        <a:prstGeom prst="right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</xdr:colOff>
      <xdr:row>11</xdr:row>
      <xdr:rowOff>123825</xdr:rowOff>
    </xdr:from>
    <xdr:ext cx="895350" cy="285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881525" y="1288425"/>
          <a:ext cx="3016500" cy="766800"/>
        </a:xfrm>
        <a:prstGeom prst="right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57150</xdr:colOff>
      <xdr:row>19</xdr:row>
      <xdr:rowOff>142875</xdr:rowOff>
    </xdr:from>
    <xdr:ext cx="857250" cy="2381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288425" y="1278200"/>
          <a:ext cx="2658600" cy="797700"/>
        </a:xfrm>
        <a:prstGeom prst="right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57150</xdr:colOff>
      <xdr:row>27</xdr:row>
      <xdr:rowOff>161925</xdr:rowOff>
    </xdr:from>
    <xdr:ext cx="857250" cy="2381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677000" y="1421375"/>
          <a:ext cx="3323400" cy="910200"/>
        </a:xfrm>
        <a:prstGeom prst="right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investi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investing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investin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5" workbookViewId="0">
      <selection activeCell="O18" sqref="O18"/>
    </sheetView>
  </sheetViews>
  <sheetFormatPr defaultRowHeight="15" x14ac:dyDescent="0.25"/>
  <cols>
    <col min="1" max="16384" width="9.140625" style="93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6.140625" customWidth="1"/>
    <col min="2" max="2" width="26.7109375" customWidth="1"/>
    <col min="3" max="3" width="17.42578125" customWidth="1"/>
    <col min="4" max="4" width="18.42578125" customWidth="1"/>
    <col min="5" max="5" width="18.2851562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36" t="s">
        <v>216</v>
      </c>
      <c r="D2" s="115"/>
      <c r="E2" s="11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37" t="s">
        <v>217</v>
      </c>
      <c r="D4" s="11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58"/>
      <c r="C5" s="61">
        <v>2022</v>
      </c>
      <c r="D5" s="61">
        <v>2021</v>
      </c>
      <c r="E5" s="61">
        <v>2020</v>
      </c>
      <c r="F5" s="48" t="s">
        <v>198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60" t="s">
        <v>218</v>
      </c>
      <c r="C6" s="60">
        <f>'GrameenPhone Income Statement'!B7/'GrameenPhone Income Statement'!B4</f>
        <v>1</v>
      </c>
      <c r="D6" s="60">
        <f>'GrameenPhone Income Statement'!C7/'GrameenPhone Income Statement'!C4</f>
        <v>1</v>
      </c>
      <c r="E6" s="60" t="e">
        <f>'GrameenPhone Income Statement'!D7/'GrameenPhone Income Statement'!D4</f>
        <v>#DIV/0!</v>
      </c>
      <c r="F6" s="1" t="e">
        <f t="shared" ref="F6:F8" ca="1" si="0">SPARKLINE(C6:E6)</f>
        <v>#NAME?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60" t="s">
        <v>219</v>
      </c>
      <c r="C7" s="60">
        <f>'GrameenPhone Income Statement'!B17/'GrameenPhone Income Statement'!B4</f>
        <v>0.4228505327892404</v>
      </c>
      <c r="D7" s="60">
        <f>'GrameenPhone Income Statement'!C17/'GrameenPhone Income Statement'!C4</f>
        <v>0.44270217008847507</v>
      </c>
      <c r="E7" s="60" t="e">
        <f>'GrameenPhone Income Statement'!D17/'GrameenPhone Income Statement'!D4</f>
        <v>#DIV/0!</v>
      </c>
      <c r="F7" s="1" t="e">
        <f t="shared" ca="1" si="0"/>
        <v>#NAME?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60" t="s">
        <v>220</v>
      </c>
      <c r="C8" s="60">
        <f>'GrameenPhone Income Statement'!B24/'GrameenPhone Income Statement'!B4</f>
        <v>0.20007249965757107</v>
      </c>
      <c r="D8" s="60">
        <f>'GrameenPhone Income Statement'!C24/'GrameenPhone Income Statement'!C4</f>
        <v>0.23855483857114435</v>
      </c>
      <c r="E8" s="60" t="e">
        <f>'GrameenPhone Income Statement'!D24/'GrameenPhone Income Statement'!D4</f>
        <v>#DIV/0!</v>
      </c>
      <c r="F8" s="1" t="e">
        <f t="shared" ca="1" si="0"/>
        <v>#NAME?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C9" s="1"/>
      <c r="D9" s="6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"/>
      <c r="C10" s="137" t="s">
        <v>221</v>
      </c>
      <c r="D10" s="11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58"/>
      <c r="C11" s="61">
        <v>2022</v>
      </c>
      <c r="D11" s="61">
        <v>2021</v>
      </c>
      <c r="E11" s="61">
        <v>2020</v>
      </c>
      <c r="F11" s="48" t="s">
        <v>198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63" t="s">
        <v>222</v>
      </c>
      <c r="C12" s="63">
        <f>'GrameenPhone Income Statement'!B17/(('GrameenPhone Balancesheet'!B17+'GrameenPhone Balancesheet'!C17)/2)</f>
        <v>0.3654080188708515</v>
      </c>
      <c r="D12" s="63">
        <f>'GrameenPhone Income Statement'!C17/(('GrameenPhone Balancesheet'!C17+'GrameenPhone Balancesheet'!D17)/2)</f>
        <v>0.40705272717128127</v>
      </c>
      <c r="E12" s="63">
        <f>'GrameenPhone Income Statement'!D17/(('GrameenPhone Balancesheet'!D17+'GrameenPhone Balancesheet'!E17)/2)</f>
        <v>0.4273202518522965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63" t="s">
        <v>223</v>
      </c>
      <c r="C13" s="63">
        <f>(('GrameenPhone Income Statement'!B24+'GrameenPhone Income Statement'!B18*(1-'GrameenPhone Income Statement'!B28))/('GrameenPhone Balancesheet'!B25+'GrameenPhone Balancesheet'!B34))</f>
        <v>0.19440666679023441</v>
      </c>
      <c r="D13" s="63">
        <f>(('GrameenPhone Income Statement'!C24+'GrameenPhone Income Statement'!C18*(1-'GrameenPhone Income Statement'!C28))/('GrameenPhone Balancesheet'!C25+'GrameenPhone Balancesheet'!C34))</f>
        <v>0.21830664172309575</v>
      </c>
      <c r="E13" s="63">
        <f>(('GrameenPhone Income Statement'!D24+'GrameenPhone Income Statement'!D18*(1-'GrameenPhone Income Statement'!D28))/('GrameenPhone Balancesheet'!D25+'GrameenPhone Balancesheet'!D34))</f>
        <v>0.25245561156632051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63" t="s">
        <v>224</v>
      </c>
      <c r="C14" s="63">
        <f>'GrameenPhone Income Statement'!B17/'GrameenPhone Income Statement'!B4</f>
        <v>0.4228505327892404</v>
      </c>
      <c r="D14" s="63">
        <f>'GrameenPhone Income Statement'!C17/'GrameenPhone Income Statement'!C4</f>
        <v>0.44270217008847507</v>
      </c>
      <c r="E14" s="63" t="e">
        <f>'GrameenPhone Income Statement'!D17/'GrameenPhone Income Statement'!D4</f>
        <v>#DIV/0!</v>
      </c>
      <c r="F14" s="1" t="e">
        <f ca="1">SPARKLINE(C14:E14)</f>
        <v>#NAME?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63" t="s">
        <v>225</v>
      </c>
      <c r="C15" s="63">
        <f>'GrameenPhone Income Statement'!B24/'GrameenPhone Balancesheet'!B25</f>
        <v>0.65118165774298709</v>
      </c>
      <c r="D15" s="63">
        <f>'GrameenPhone Income Statement'!C24/'GrameenPhone Balancesheet'!C25</f>
        <v>0.68424303685764132</v>
      </c>
      <c r="E15" s="63">
        <f>'GrameenPhone Income Statement'!D24/'GrameenPhone Balancesheet'!D25</f>
        <v>0.71365841084183979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2:E2"/>
    <mergeCell ref="C4:D4"/>
    <mergeCell ref="C10:D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900-000010000000}">
          <x14:colorSeries rgb="FF000000"/>
          <x14:sparklines>
            <x14:sparkline>
              <xm:f>'Profitibility ratios'!C15:E15</xm:f>
              <xm:sqref>F15</xm:sqref>
            </x14:sparkline>
          </x14:sparklines>
        </x14:sparklineGroup>
        <x14:sparklineGroup displayEmptyCellsAs="gap" xr2:uid="{00000000-0003-0000-0900-00000F000000}">
          <x14:colorSeries rgb="FF000000"/>
          <x14:sparklines>
            <x14:sparkline>
              <xm:f>'Profitibility ratios'!C13:E13</xm:f>
              <xm:sqref>F13</xm:sqref>
            </x14:sparkline>
          </x14:sparklines>
        </x14:sparklineGroup>
        <x14:sparklineGroup displayEmptyCellsAs="gap" xr2:uid="{00000000-0003-0000-0900-00000E000000}">
          <x14:colorSeries rgb="FF000000"/>
          <x14:sparklines>
            <x14:sparkline>
              <xm:f>'Profitibility ratios'!C12:E12</xm:f>
              <xm:sqref>F12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6"/>
  <sheetViews>
    <sheetView workbookViewId="0">
      <selection sqref="A1:B1"/>
    </sheetView>
  </sheetViews>
  <sheetFormatPr defaultColWidth="14.42578125" defaultRowHeight="15" customHeight="1" x14ac:dyDescent="0.2"/>
  <cols>
    <col min="8" max="8" width="21" customWidth="1"/>
  </cols>
  <sheetData>
    <row r="1" spans="1:11" ht="15" customHeight="1" x14ac:dyDescent="0.2">
      <c r="A1" s="138">
        <v>2020</v>
      </c>
      <c r="B1" s="115"/>
      <c r="C1" s="138">
        <v>2021</v>
      </c>
      <c r="D1" s="115"/>
      <c r="E1" s="138">
        <v>2022</v>
      </c>
      <c r="F1" s="115"/>
    </row>
    <row r="2" spans="1:11" ht="15" customHeight="1" x14ac:dyDescent="0.2">
      <c r="A2" s="64" t="s">
        <v>226</v>
      </c>
      <c r="B2" s="64" t="s">
        <v>227</v>
      </c>
      <c r="C2" s="64" t="s">
        <v>226</v>
      </c>
      <c r="D2" s="64" t="s">
        <v>227</v>
      </c>
      <c r="E2" s="64" t="s">
        <v>226</v>
      </c>
      <c r="F2" s="64" t="s">
        <v>227</v>
      </c>
      <c r="H2" s="65"/>
      <c r="I2" s="66">
        <v>2020</v>
      </c>
      <c r="J2" s="66">
        <v>2021</v>
      </c>
      <c r="K2" s="66">
        <v>2022</v>
      </c>
    </row>
    <row r="3" spans="1:11" x14ac:dyDescent="0.25">
      <c r="A3" s="67">
        <v>43831</v>
      </c>
      <c r="B3" s="68">
        <v>257.8</v>
      </c>
      <c r="C3" s="67">
        <v>44197</v>
      </c>
      <c r="D3" s="68">
        <v>371.9</v>
      </c>
      <c r="E3" s="67">
        <v>44562</v>
      </c>
      <c r="F3" s="68">
        <v>355.9</v>
      </c>
      <c r="H3" s="64" t="s">
        <v>228</v>
      </c>
      <c r="I3" s="69">
        <f>AVERAGE(B3:B14)</f>
        <v>283.94166666666666</v>
      </c>
      <c r="J3" s="69">
        <f>AVERAGE(D3:D14)</f>
        <v>354.31666666666666</v>
      </c>
      <c r="K3" s="69">
        <f>AVERAGE(F3:F14)</f>
        <v>306.2</v>
      </c>
    </row>
    <row r="4" spans="1:11" x14ac:dyDescent="0.25">
      <c r="A4" s="67">
        <v>43862</v>
      </c>
      <c r="B4" s="68">
        <v>274.39999999999998</v>
      </c>
      <c r="C4" s="67">
        <v>44228</v>
      </c>
      <c r="D4" s="68">
        <v>338.3</v>
      </c>
      <c r="E4" s="67">
        <v>44593</v>
      </c>
      <c r="F4" s="68">
        <v>340</v>
      </c>
      <c r="H4" s="64" t="s">
        <v>229</v>
      </c>
      <c r="I4" s="69">
        <f>MEDIAN(B3:B14)</f>
        <v>266.45</v>
      </c>
      <c r="J4" s="69">
        <f>MEDIAN(D3:D14)</f>
        <v>349.45</v>
      </c>
      <c r="K4" s="69">
        <f>MEDIAN(F3:F14)</f>
        <v>294.20000000000005</v>
      </c>
    </row>
    <row r="5" spans="1:11" x14ac:dyDescent="0.25">
      <c r="A5" s="67">
        <v>43891</v>
      </c>
      <c r="B5" s="68">
        <v>238.8</v>
      </c>
      <c r="C5" s="67">
        <v>44256</v>
      </c>
      <c r="D5" s="68">
        <v>328.5</v>
      </c>
      <c r="E5" s="67">
        <v>44621</v>
      </c>
      <c r="F5" s="68">
        <v>328.9</v>
      </c>
      <c r="H5" s="64" t="s">
        <v>230</v>
      </c>
      <c r="I5" s="69">
        <f>MIN(B3:B14)</f>
        <v>238.8</v>
      </c>
      <c r="J5" s="69">
        <f>MIN(D3:D14)</f>
        <v>328.5</v>
      </c>
      <c r="K5" s="69">
        <f>MIN(F3:F14)</f>
        <v>286.60000000000002</v>
      </c>
    </row>
    <row r="6" spans="1:11" x14ac:dyDescent="0.25">
      <c r="A6" s="67">
        <v>43922</v>
      </c>
      <c r="B6" s="68">
        <v>238.8</v>
      </c>
      <c r="C6" s="67">
        <v>44287</v>
      </c>
      <c r="D6" s="68">
        <v>339</v>
      </c>
      <c r="E6" s="67">
        <v>44652</v>
      </c>
      <c r="F6" s="68">
        <v>319.89999999999998</v>
      </c>
      <c r="H6" s="64" t="s">
        <v>231</v>
      </c>
      <c r="I6" s="69">
        <f>MAX(B3:B14)</f>
        <v>347.1</v>
      </c>
      <c r="J6" s="69">
        <f>MAX(D3:D14)</f>
        <v>380.2</v>
      </c>
      <c r="K6" s="69">
        <f>MAX(F3:F14)</f>
        <v>355.9</v>
      </c>
    </row>
    <row r="7" spans="1:11" x14ac:dyDescent="0.25">
      <c r="A7" s="67">
        <v>43952</v>
      </c>
      <c r="B7" s="68">
        <v>255.9</v>
      </c>
      <c r="C7" s="67">
        <v>44317</v>
      </c>
      <c r="D7" s="68">
        <v>346.3</v>
      </c>
      <c r="E7" s="67">
        <v>44682</v>
      </c>
      <c r="F7" s="68">
        <v>307.10000000000002</v>
      </c>
      <c r="H7" s="70"/>
      <c r="I7" s="71"/>
      <c r="J7" s="71"/>
      <c r="K7" s="71"/>
    </row>
    <row r="8" spans="1:11" ht="15" customHeight="1" x14ac:dyDescent="0.25">
      <c r="A8" s="67">
        <v>43983</v>
      </c>
      <c r="B8" s="68">
        <v>238.8</v>
      </c>
      <c r="C8" s="67">
        <v>44348</v>
      </c>
      <c r="D8" s="68">
        <v>349.4</v>
      </c>
      <c r="E8" s="67">
        <v>44713</v>
      </c>
      <c r="F8" s="68">
        <v>294.10000000000002</v>
      </c>
      <c r="H8" s="64" t="s">
        <v>232</v>
      </c>
      <c r="I8" s="72">
        <f>'GrameenPhone Income Statement'!D24/'GrameenPhone Income Statement'!D26</f>
        <v>27.539832921664576</v>
      </c>
      <c r="J8" s="72">
        <f>'GrameenPhone Income Statement'!C24/'GrameenPhone Income Statement'!C26</f>
        <v>25.275165106973539</v>
      </c>
      <c r="K8" s="72">
        <f>'GrameenPhone Income Statement'!B24/'GrameenPhone Income Statement'!B26</f>
        <v>22.285119980543108</v>
      </c>
    </row>
    <row r="9" spans="1:11" x14ac:dyDescent="0.25">
      <c r="A9" s="67">
        <v>44013</v>
      </c>
      <c r="B9" s="68">
        <v>258.5</v>
      </c>
      <c r="C9" s="67">
        <v>44378</v>
      </c>
      <c r="D9" s="68">
        <v>379.3</v>
      </c>
      <c r="E9" s="67">
        <v>44743</v>
      </c>
      <c r="F9" s="68">
        <v>294.3</v>
      </c>
      <c r="H9" s="64" t="s">
        <v>233</v>
      </c>
      <c r="I9" s="69">
        <f>'GrameenPhone CashFlow Statement'!D10/'GrameenPhone Income Statement'!D26</f>
        <v>24.862596795543858</v>
      </c>
      <c r="J9" s="69">
        <f>'GrameenPhone CashFlow Statement'!C10/'GrameenPhone Income Statement'!C26</f>
        <v>42.815642492820757</v>
      </c>
      <c r="K9" s="69">
        <f>'GrameenPhone CashFlow Statement'!B10/'GrameenPhone Income Statement'!B26</f>
        <v>47.258159638836176</v>
      </c>
    </row>
    <row r="10" spans="1:11" x14ac:dyDescent="0.25">
      <c r="A10" s="67">
        <v>44044</v>
      </c>
      <c r="B10" s="68">
        <v>318.39999999999998</v>
      </c>
      <c r="C10" s="67">
        <v>44409</v>
      </c>
      <c r="D10" s="68">
        <v>362.6</v>
      </c>
      <c r="E10" s="67">
        <v>44774</v>
      </c>
      <c r="F10" s="68">
        <v>287.8</v>
      </c>
      <c r="H10" s="64" t="s">
        <v>234</v>
      </c>
      <c r="I10" s="73">
        <f>'GrameenPhone Income Statement'!D4/'GrameenPhone Income Statement'!D26</f>
        <v>0</v>
      </c>
      <c r="J10" s="69">
        <f>'GrameenPhone Income Statement'!C4/'GrameenPhone Income Statement'!C26</f>
        <v>105.95117356815092</v>
      </c>
      <c r="K10" s="69">
        <f>'GrameenPhone Income Statement'!B4/'GrameenPhone Income Statement'!B26</f>
        <v>111.38522295010375</v>
      </c>
    </row>
    <row r="11" spans="1:11" ht="15" customHeight="1" x14ac:dyDescent="0.25">
      <c r="A11" s="67">
        <v>44075</v>
      </c>
      <c r="B11" s="68">
        <v>330</v>
      </c>
      <c r="C11" s="67">
        <v>44440</v>
      </c>
      <c r="D11" s="68">
        <v>380.2</v>
      </c>
      <c r="E11" s="67">
        <v>44805</v>
      </c>
      <c r="F11" s="68">
        <v>286.60000000000002</v>
      </c>
      <c r="H11" s="64" t="s">
        <v>37</v>
      </c>
      <c r="I11" s="74">
        <v>38.590000000000003</v>
      </c>
      <c r="J11" s="75">
        <v>36.94</v>
      </c>
      <c r="K11" s="75">
        <v>34.22</v>
      </c>
    </row>
    <row r="12" spans="1:11" x14ac:dyDescent="0.25">
      <c r="A12" s="67">
        <v>44105</v>
      </c>
      <c r="B12" s="68">
        <v>329.7</v>
      </c>
      <c r="C12" s="67">
        <v>44470</v>
      </c>
      <c r="D12" s="68">
        <v>358.5</v>
      </c>
      <c r="E12" s="67">
        <v>44835</v>
      </c>
      <c r="F12" s="68">
        <v>286.60000000000002</v>
      </c>
    </row>
    <row r="13" spans="1:11" x14ac:dyDescent="0.25">
      <c r="A13" s="67">
        <v>44136</v>
      </c>
      <c r="B13" s="68">
        <v>319.10000000000002</v>
      </c>
      <c r="C13" s="67">
        <v>44501</v>
      </c>
      <c r="D13" s="68">
        <v>348.3</v>
      </c>
      <c r="E13" s="67">
        <v>44866</v>
      </c>
      <c r="F13" s="68">
        <v>286.60000000000002</v>
      </c>
    </row>
    <row r="14" spans="1:11" ht="15" customHeight="1" x14ac:dyDescent="0.25">
      <c r="A14" s="67">
        <v>44166</v>
      </c>
      <c r="B14" s="68">
        <v>347.1</v>
      </c>
      <c r="C14" s="67">
        <v>44531</v>
      </c>
      <c r="D14" s="68">
        <v>349.5</v>
      </c>
      <c r="E14" s="67">
        <v>44896</v>
      </c>
      <c r="F14" s="68">
        <v>286.60000000000002</v>
      </c>
      <c r="I14" s="76"/>
    </row>
    <row r="15" spans="1:11" x14ac:dyDescent="0.25">
      <c r="C15" s="67"/>
      <c r="D15" s="68"/>
    </row>
    <row r="16" spans="1:11" ht="15" customHeight="1" x14ac:dyDescent="0.25">
      <c r="I16" s="77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Q47"/>
  <sheetViews>
    <sheetView workbookViewId="0">
      <selection activeCell="C5" sqref="C5"/>
    </sheetView>
  </sheetViews>
  <sheetFormatPr defaultColWidth="14.42578125" defaultRowHeight="15" customHeight="1" x14ac:dyDescent="0.2"/>
  <cols>
    <col min="1" max="1" width="18.5703125" customWidth="1"/>
    <col min="5" max="5" width="14.42578125" customWidth="1"/>
  </cols>
  <sheetData>
    <row r="1" spans="1:17" x14ac:dyDescent="0.25">
      <c r="A1" s="140" t="s">
        <v>235</v>
      </c>
      <c r="B1" s="115"/>
      <c r="C1" s="115"/>
      <c r="D1" s="116"/>
      <c r="E1" s="78" t="s">
        <v>198</v>
      </c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x14ac:dyDescent="0.25">
      <c r="A2" s="114"/>
      <c r="B2" s="115"/>
      <c r="C2" s="115"/>
      <c r="D2" s="116"/>
      <c r="E2" s="80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17" ht="15" customHeight="1" x14ac:dyDescent="0.35">
      <c r="A3" s="81"/>
      <c r="B3" s="82">
        <v>2020</v>
      </c>
      <c r="C3" s="82">
        <v>2021</v>
      </c>
      <c r="D3" s="82">
        <v>2022</v>
      </c>
      <c r="E3" s="83"/>
      <c r="F3" s="84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85" t="s">
        <v>236</v>
      </c>
      <c r="B4" s="86">
        <f>'Share price'!I3/'Share price'!I8</f>
        <v>10.310217475695001</v>
      </c>
      <c r="C4" s="86">
        <f>'Share price'!J3/'Share price'!J8</f>
        <v>14.018371993499224</v>
      </c>
      <c r="D4" s="86">
        <f>'Share price'!K3/'Share price'!K8</f>
        <v>13.740110004673065</v>
      </c>
      <c r="E4" s="83"/>
      <c r="F4" s="87" t="s">
        <v>237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7" x14ac:dyDescent="0.25">
      <c r="A5" s="88" t="s">
        <v>238</v>
      </c>
      <c r="B5" s="86">
        <f>'Share price'!I3/'Share price'!I9</f>
        <v>11.420434840400812</v>
      </c>
      <c r="C5" s="86">
        <f>'Share price'!J3/'Share price'!J9</f>
        <v>8.2754023071375791</v>
      </c>
      <c r="D5" s="86">
        <f>'Share price'!K3/'Share price'!K9</f>
        <v>6.4793043643698853</v>
      </c>
      <c r="E5" s="83"/>
      <c r="F5" s="8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 x14ac:dyDescent="0.25">
      <c r="A6" s="88" t="s">
        <v>239</v>
      </c>
      <c r="B6" s="86">
        <v>0</v>
      </c>
      <c r="C6" s="86">
        <f>'Share price'!J3/'Share price'!J10</f>
        <v>3.3441504679394582</v>
      </c>
      <c r="D6" s="86">
        <f>'Share price'!K3/'Share price'!K10</f>
        <v>2.7490181542049403</v>
      </c>
      <c r="E6" s="83"/>
      <c r="F6" s="84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x14ac:dyDescent="0.25">
      <c r="A7" s="88" t="s">
        <v>240</v>
      </c>
      <c r="B7" s="86">
        <f>'Share price'!I3/'Share price'!I11</f>
        <v>7.3579079208776017</v>
      </c>
      <c r="C7" s="86">
        <f>'Share price'!J3/'Share price'!J11</f>
        <v>9.5916802021295808</v>
      </c>
      <c r="D7" s="86">
        <f>'Share price'!K3/'Share price'!K11</f>
        <v>8.9479836353009929</v>
      </c>
      <c r="E7" s="83"/>
      <c r="F7" s="84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</row>
    <row r="8" spans="1:17" x14ac:dyDescent="0.25">
      <c r="E8" s="83" t="e">
        <f t="shared" ref="E8:E10" ca="1" si="0">SPARKLINE(B8:D8)</f>
        <v>#NAME?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</row>
    <row r="9" spans="1:17" x14ac:dyDescent="0.25">
      <c r="A9" s="140" t="s">
        <v>241</v>
      </c>
      <c r="B9" s="115"/>
      <c r="C9" s="115"/>
      <c r="D9" s="116"/>
      <c r="E9" s="83" t="e">
        <f t="shared" ca="1" si="0"/>
        <v>#NAME?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17" x14ac:dyDescent="0.25">
      <c r="A10" s="114"/>
      <c r="B10" s="115"/>
      <c r="C10" s="115"/>
      <c r="D10" s="116"/>
      <c r="E10" s="83" t="e">
        <f t="shared" ca="1" si="0"/>
        <v>#NAME?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</row>
    <row r="11" spans="1:17" ht="15" customHeight="1" x14ac:dyDescent="0.35">
      <c r="A11" s="81"/>
      <c r="B11" s="82">
        <v>2020</v>
      </c>
      <c r="C11" s="82">
        <v>2021</v>
      </c>
      <c r="D11" s="82">
        <v>2022</v>
      </c>
      <c r="E11" s="83"/>
      <c r="F11" s="84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</row>
    <row r="12" spans="1:17" x14ac:dyDescent="0.25">
      <c r="A12" s="85" t="s">
        <v>236</v>
      </c>
      <c r="B12" s="86">
        <f>'Share price'!I4/'Share price'!I8</f>
        <v>9.6750768516970034</v>
      </c>
      <c r="C12" s="86">
        <f>'Share price'!J4/'Share price'!J8</f>
        <v>13.82582461958221</v>
      </c>
      <c r="D12" s="86">
        <f>'Share price'!K4/'Share price'!K8</f>
        <v>13.201634106384118</v>
      </c>
      <c r="E12" s="83"/>
      <c r="F12" s="87" t="s">
        <v>229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1:17" x14ac:dyDescent="0.25">
      <c r="A13" s="88" t="s">
        <v>238</v>
      </c>
      <c r="B13" s="86">
        <f>'Share price'!I4/'Share price'!I9</f>
        <v>10.716901464120435</v>
      </c>
      <c r="C13" s="86">
        <f>'Share price'!J4/'Share price'!J9</f>
        <v>8.1617366844044223</v>
      </c>
      <c r="D13" s="86">
        <f>'Share price'!K4/'Share price'!K9</f>
        <v>6.2253799608021572</v>
      </c>
      <c r="E13" s="83"/>
      <c r="F13" s="8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1:17" x14ac:dyDescent="0.25">
      <c r="A14" s="88" t="s">
        <v>239</v>
      </c>
      <c r="B14" s="86">
        <v>0</v>
      </c>
      <c r="C14" s="86">
        <f>'Share price'!J4/'Share price'!J10</f>
        <v>3.2982173602373877</v>
      </c>
      <c r="D14" s="86">
        <f>'Share price'!K4/'Share price'!K10</f>
        <v>2.6412839352289144</v>
      </c>
      <c r="E14" s="83"/>
      <c r="F14" s="84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1:17" x14ac:dyDescent="0.25">
      <c r="A15" s="88" t="s">
        <v>240</v>
      </c>
      <c r="B15" s="86">
        <f>'Share price'!I4/'Share price'!I11</f>
        <v>6.9046385073853322</v>
      </c>
      <c r="C15" s="86">
        <f>'Share price'!J4/'Share price'!J11</f>
        <v>9.459935029778018</v>
      </c>
      <c r="D15" s="86">
        <f>'Share price'!K4/'Share price'!K11</f>
        <v>8.5973115137346596</v>
      </c>
      <c r="E15" s="83"/>
      <c r="F15" s="84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1:17" x14ac:dyDescent="0.25">
      <c r="E16" s="83" t="e">
        <f t="shared" ref="E16:E18" ca="1" si="1">SPARKLINE(B16:D16)</f>
        <v>#NAME?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1:17" x14ac:dyDescent="0.25">
      <c r="A17" s="140" t="s">
        <v>242</v>
      </c>
      <c r="B17" s="115"/>
      <c r="C17" s="115"/>
      <c r="D17" s="116"/>
      <c r="E17" s="83" t="e">
        <f t="shared" ca="1" si="1"/>
        <v>#NAME?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1:17" x14ac:dyDescent="0.25">
      <c r="A18" s="114"/>
      <c r="B18" s="115"/>
      <c r="C18" s="115"/>
      <c r="D18" s="116"/>
      <c r="E18" s="83" t="e">
        <f t="shared" ca="1" si="1"/>
        <v>#NAME?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1:17" ht="15" customHeight="1" x14ac:dyDescent="0.35">
      <c r="A19" s="81"/>
      <c r="B19" s="82">
        <v>2020</v>
      </c>
      <c r="C19" s="82">
        <v>2021</v>
      </c>
      <c r="D19" s="82">
        <v>2022</v>
      </c>
      <c r="E19" s="83"/>
      <c r="F19" s="84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1:17" x14ac:dyDescent="0.25">
      <c r="A20" s="85" t="s">
        <v>236</v>
      </c>
      <c r="B20" s="86">
        <f>'Share price'!I6/'Share price'!I8</f>
        <v>12.60356230146005</v>
      </c>
      <c r="C20" s="86">
        <f>'Share price'!J6/'Share price'!J8</f>
        <v>15.042433882859227</v>
      </c>
      <c r="D20" s="86">
        <f>'Share price'!K6/'Share price'!K8</f>
        <v>15.970297683419803</v>
      </c>
      <c r="E20" s="83"/>
      <c r="F20" s="87" t="s">
        <v>243</v>
      </c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1:17" x14ac:dyDescent="0.25">
      <c r="A21" s="88" t="s">
        <v>238</v>
      </c>
      <c r="B21" s="86">
        <f>'Share price'!I6/'Share price'!I9</f>
        <v>13.960729961329342</v>
      </c>
      <c r="C21" s="86">
        <f>'Share price'!J6/'Share price'!J9</f>
        <v>8.8799321431122085</v>
      </c>
      <c r="D21" s="86">
        <f>'Share price'!K6/'Share price'!K9</f>
        <v>7.5309746024795627</v>
      </c>
      <c r="E21" s="83"/>
      <c r="F21" s="8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17" x14ac:dyDescent="0.25">
      <c r="A22" s="88" t="s">
        <v>239</v>
      </c>
      <c r="B22" s="86">
        <v>0</v>
      </c>
      <c r="C22" s="86">
        <f>'Share price'!J6/'Share price'!J10</f>
        <v>3.5884453866425945</v>
      </c>
      <c r="D22" s="86">
        <f>'Share price'!K6/'Share price'!K10</f>
        <v>3.1952173777973165</v>
      </c>
      <c r="E22" s="83"/>
      <c r="F22" s="84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1:17" x14ac:dyDescent="0.25">
      <c r="A23" s="88" t="s">
        <v>240</v>
      </c>
      <c r="B23" s="86">
        <f>'Share price'!I6/'Share price'!I11</f>
        <v>8.9945581756931841</v>
      </c>
      <c r="C23" s="86">
        <f>'Share price'!J6/'Share price'!J11</f>
        <v>10.292365998917163</v>
      </c>
      <c r="D23" s="86">
        <f>'Share price'!K6/'Share price'!K11</f>
        <v>10.400350672121567</v>
      </c>
      <c r="E23" s="83"/>
      <c r="F23" s="84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1:17" x14ac:dyDescent="0.25">
      <c r="E24" s="83" t="e">
        <f t="shared" ref="E24:E26" ca="1" si="2">SPARKLINE(B24:D24)</f>
        <v>#NAME?</v>
      </c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1:17" x14ac:dyDescent="0.25">
      <c r="A25" s="140" t="s">
        <v>244</v>
      </c>
      <c r="B25" s="115"/>
      <c r="C25" s="115"/>
      <c r="D25" s="116"/>
      <c r="E25" s="83" t="e">
        <f t="shared" ca="1" si="2"/>
        <v>#NAME?</v>
      </c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1:17" x14ac:dyDescent="0.25">
      <c r="A26" s="114"/>
      <c r="B26" s="115"/>
      <c r="C26" s="115"/>
      <c r="D26" s="116"/>
      <c r="E26" s="83" t="e">
        <f t="shared" ca="1" si="2"/>
        <v>#NAME?</v>
      </c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1:17" ht="15" customHeight="1" x14ac:dyDescent="0.35">
      <c r="A27" s="81"/>
      <c r="B27" s="82">
        <v>2020</v>
      </c>
      <c r="C27" s="82">
        <v>2021</v>
      </c>
      <c r="D27" s="82">
        <v>2022</v>
      </c>
      <c r="E27" s="83"/>
      <c r="F27" s="87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1:17" x14ac:dyDescent="0.25">
      <c r="A28" s="85" t="s">
        <v>236</v>
      </c>
      <c r="B28" s="86">
        <f>'Share price'!I5/'Share price'!I8</f>
        <v>8.6710765704081236</v>
      </c>
      <c r="C28" s="86">
        <f>'Share price'!J5/'Share price'!J8</f>
        <v>12.996947739398358</v>
      </c>
      <c r="D28" s="86">
        <f>'Share price'!K5/'Share price'!K8</f>
        <v>12.860599370801113</v>
      </c>
      <c r="E28" s="83"/>
      <c r="F28" s="87" t="s">
        <v>245</v>
      </c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1:17" x14ac:dyDescent="0.25">
      <c r="A29" s="88" t="s">
        <v>238</v>
      </c>
      <c r="B29" s="86">
        <f>'Share price'!I5/'Share price'!I9</f>
        <v>9.6047891523060986</v>
      </c>
      <c r="C29" s="86">
        <f>'Share price'!J5/'Share price'!J9</f>
        <v>7.6724295344880611</v>
      </c>
      <c r="D29" s="86">
        <f>'Share price'!K5/'Share price'!K9</f>
        <v>6.064561171875928</v>
      </c>
      <c r="E29" s="83"/>
      <c r="F29" s="8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17" x14ac:dyDescent="0.25">
      <c r="A30" s="88" t="s">
        <v>239</v>
      </c>
      <c r="B30" s="86">
        <v>0</v>
      </c>
      <c r="C30" s="86">
        <f>'Share price'!J5/'Share price'!J10</f>
        <v>3.1004847698897748</v>
      </c>
      <c r="D30" s="86">
        <f>'Share price'!K5/'Share price'!K10</f>
        <v>2.5730522632107644</v>
      </c>
      <c r="E30" s="83"/>
      <c r="F30" s="84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7" x14ac:dyDescent="0.25">
      <c r="A31" s="88" t="s">
        <v>240</v>
      </c>
      <c r="B31" s="86">
        <f>'Share price'!I5/'Share price'!I11</f>
        <v>6.1881316403213269</v>
      </c>
      <c r="C31" s="86">
        <f>'Share price'!J5/'Share price'!J11</f>
        <v>8.8927991337303745</v>
      </c>
      <c r="D31" s="86">
        <f>'Share price'!K5/'Share price'!K11</f>
        <v>8.3752191700759795</v>
      </c>
      <c r="E31" s="83"/>
      <c r="F31" s="84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1:17" x14ac:dyDescent="0.25">
      <c r="E32" s="83" t="e">
        <f t="shared" ref="E32:E33" ca="1" si="3">SPARKLINE(B32:D32)</f>
        <v>#NAME?</v>
      </c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1:17" ht="15" customHeight="1" x14ac:dyDescent="0.35">
      <c r="A33" s="139" t="s">
        <v>246</v>
      </c>
      <c r="B33" s="115"/>
      <c r="C33" s="115"/>
      <c r="D33" s="116"/>
      <c r="E33" s="83" t="e">
        <f t="shared" ca="1" si="3"/>
        <v>#NAME?</v>
      </c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1:17" x14ac:dyDescent="0.25">
      <c r="A34" s="85" t="s">
        <v>247</v>
      </c>
      <c r="B34" s="86">
        <v>27.539832921664576</v>
      </c>
      <c r="C34" s="86">
        <v>25.275165106973539</v>
      </c>
      <c r="D34" s="86">
        <v>22.285119980543108</v>
      </c>
      <c r="E34" s="83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1:17" x14ac:dyDescent="0.25">
      <c r="A35" s="88" t="s">
        <v>248</v>
      </c>
      <c r="B35" s="86">
        <v>27.539832921664576</v>
      </c>
      <c r="C35" s="86">
        <v>25.275165106973539</v>
      </c>
      <c r="D35" s="86">
        <v>22.285119980543108</v>
      </c>
      <c r="E35" s="83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1:17" x14ac:dyDescent="0.25">
      <c r="A36" s="88" t="s">
        <v>249</v>
      </c>
      <c r="B36" s="86">
        <v>24.862596795543858</v>
      </c>
      <c r="C36" s="86">
        <v>42.815642492820757</v>
      </c>
      <c r="D36" s="86">
        <v>47.258159638836176</v>
      </c>
      <c r="E36" s="83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1:17" x14ac:dyDescent="0.25">
      <c r="A37" s="88" t="s">
        <v>250</v>
      </c>
      <c r="B37" s="86">
        <f>('GrameenPhone Income Statement'!D17+'GrameenPhone Income Statement'!D15)/'GrameenPhone Income Statement'!D26</f>
        <v>64.496447886453495</v>
      </c>
      <c r="C37" s="86">
        <f>('GrameenPhone Income Statement'!C17+'GrameenPhone Income Statement'!C15)/'GrameenPhone Income Statement'!C26</f>
        <v>63.950046354957401</v>
      </c>
      <c r="D37" s="86">
        <f>('GrameenPhone Income Statement'!B17+'GrameenPhone Income Statement'!B15)/'GrameenPhone Income Statement'!B26</f>
        <v>67.761067547401694</v>
      </c>
      <c r="E37" s="83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1:17" x14ac:dyDescent="0.25">
      <c r="A38" s="88" t="s">
        <v>251</v>
      </c>
      <c r="B38" s="86">
        <f>('GrameenPhone CashFlow Statement'!D17/'GrameenPhone Income Statement'!D26)*-1</f>
        <v>-20.817652774947522</v>
      </c>
      <c r="C38" s="86">
        <f>('GrameenPhone CashFlow Statement'!C17/'GrameenPhone Income Statement'!C26)*-1</f>
        <v>-28.185337613806244</v>
      </c>
      <c r="D38" s="86">
        <f>('GrameenPhone CashFlow Statement'!B17/'GrameenPhone Income Statement'!B26)*-1</f>
        <v>-24.871533328020636</v>
      </c>
      <c r="E38" s="83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ht="15" customHeight="1" x14ac:dyDescent="0.35">
      <c r="A39" s="139" t="s">
        <v>252</v>
      </c>
      <c r="B39" s="115"/>
      <c r="C39" s="115"/>
      <c r="D39" s="116"/>
      <c r="E39" s="83" t="e">
        <f ca="1">SPARKLINE(B39:D39)</f>
        <v>#NAME?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1:17" x14ac:dyDescent="0.25">
      <c r="A40" s="85" t="s">
        <v>253</v>
      </c>
      <c r="B40" s="90">
        <v>0.99860000000000004</v>
      </c>
      <c r="C40" s="90">
        <v>0.98909999999999998</v>
      </c>
      <c r="D40" s="90">
        <v>0.98719999999999997</v>
      </c>
      <c r="E40" s="83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1:17" x14ac:dyDescent="0.25">
      <c r="A41" s="88" t="s">
        <v>254</v>
      </c>
      <c r="B41" s="90">
        <f>('GrameenPhone Income Statement'!D24-'GrameenPhone CashFlow Statement'!D17)/'GrameenPhone Income Statement'!D24</f>
        <v>0.24408935834280102</v>
      </c>
      <c r="C41" s="90">
        <f>('GrameenPhone Income Statement'!C24-'GrameenPhone CashFlow Statement'!C17)/'GrameenPhone Income Statement'!C24</f>
        <v>-0.11513960421290292</v>
      </c>
      <c r="D41" s="90">
        <f>('GrameenPhone Income Statement'!B24-'GrameenPhone CashFlow Statement'!B17)/'GrameenPhone Income Statement'!B24</f>
        <v>-0.11606010421912455</v>
      </c>
      <c r="E41" s="83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1:17" x14ac:dyDescent="0.25">
      <c r="A42" s="91" t="s">
        <v>255</v>
      </c>
      <c r="B42" s="92">
        <f>B41*'Profitibility ratios'!C15</f>
        <v>0.15894651300308718</v>
      </c>
      <c r="C42" s="92">
        <f>C41*'Profitibility ratios'!D15</f>
        <v>-7.8783472449223568E-2</v>
      </c>
      <c r="D42" s="92">
        <f>D41*'Profitibility ratios'!E15</f>
        <v>-8.2827269539158727E-2</v>
      </c>
      <c r="E42" s="83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1:17" ht="12.75" x14ac:dyDescent="0.2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ht="12.75" x14ac:dyDescent="0.2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ht="12.75" x14ac:dyDescent="0.2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ht="12.75" x14ac:dyDescent="0.2"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ht="12.75" x14ac:dyDescent="0.2"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</sheetData>
  <mergeCells count="6">
    <mergeCell ref="A39:D39"/>
    <mergeCell ref="A1:D2"/>
    <mergeCell ref="A9:D10"/>
    <mergeCell ref="A17:D18"/>
    <mergeCell ref="A25:D26"/>
    <mergeCell ref="A33:D3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B00-00002B000000}">
          <x14:colorSeries rgb="FF000000"/>
          <x14:sparklines>
            <x14:sparkline>
              <xm:f>'Valuation Ratio'!B42:D42</xm:f>
              <xm:sqref>E42</xm:sqref>
            </x14:sparkline>
          </x14:sparklines>
        </x14:sparklineGroup>
        <x14:sparklineGroup displayEmptyCellsAs="gap" xr2:uid="{00000000-0003-0000-0B00-00002A000000}">
          <x14:colorSeries rgb="FF000000"/>
          <x14:sparklines>
            <x14:sparkline>
              <xm:f>'Valuation Ratio'!B41:D41</xm:f>
              <xm:sqref>E41</xm:sqref>
            </x14:sparkline>
          </x14:sparklines>
        </x14:sparklineGroup>
        <x14:sparklineGroup displayEmptyCellsAs="gap" xr2:uid="{00000000-0003-0000-0B00-000029000000}">
          <x14:colorSeries rgb="FF000000"/>
          <x14:sparklines>
            <x14:sparkline>
              <xm:f>'Valuation Ratio'!B40:D40</xm:f>
              <xm:sqref>E40</xm:sqref>
            </x14:sparkline>
          </x14:sparklines>
        </x14:sparklineGroup>
        <x14:sparklineGroup displayEmptyCellsAs="gap" xr2:uid="{00000000-0003-0000-0B00-000028000000}">
          <x14:colorSeries rgb="FF000000"/>
          <x14:sparklines>
            <x14:sparkline>
              <xm:f>'Valuation Ratio'!B38:D38</xm:f>
              <xm:sqref>E38</xm:sqref>
            </x14:sparkline>
          </x14:sparklines>
        </x14:sparklineGroup>
        <x14:sparklineGroup displayEmptyCellsAs="gap" xr2:uid="{00000000-0003-0000-0B00-000027000000}">
          <x14:colorSeries rgb="FF000000"/>
          <x14:sparklines>
            <x14:sparkline>
              <xm:f>'Valuation Ratio'!B37:D37</xm:f>
              <xm:sqref>E37</xm:sqref>
            </x14:sparkline>
          </x14:sparklines>
        </x14:sparklineGroup>
        <x14:sparklineGroup displayEmptyCellsAs="gap" xr2:uid="{00000000-0003-0000-0B00-000026000000}">
          <x14:colorSeries rgb="FF000000"/>
          <x14:sparklines>
            <x14:sparkline>
              <xm:f>'Valuation Ratio'!B36:D36</xm:f>
              <xm:sqref>E36</xm:sqref>
            </x14:sparkline>
          </x14:sparklines>
        </x14:sparklineGroup>
        <x14:sparklineGroup displayEmptyCellsAs="gap" xr2:uid="{00000000-0003-0000-0B00-000025000000}">
          <x14:colorSeries rgb="FF000000"/>
          <x14:sparklines>
            <x14:sparkline>
              <xm:f>'Valuation Ratio'!B35:D35</xm:f>
              <xm:sqref>E35</xm:sqref>
            </x14:sparkline>
          </x14:sparklines>
        </x14:sparklineGroup>
        <x14:sparklineGroup displayEmptyCellsAs="gap" xr2:uid="{00000000-0003-0000-0B00-000024000000}">
          <x14:colorSeries rgb="FF000000"/>
          <x14:sparklines>
            <x14:sparkline>
              <xm:f>'Valuation Ratio'!B34:D34</xm:f>
              <xm:sqref>E34</xm:sqref>
            </x14:sparkline>
          </x14:sparklines>
        </x14:sparklineGroup>
        <x14:sparklineGroup displayEmptyCellsAs="gap" xr2:uid="{00000000-0003-0000-0B00-000023000000}">
          <x14:colorSeries rgb="FF000000"/>
          <x14:sparklines>
            <x14:sparkline>
              <xm:f>'Valuation Ratio'!B31:D31</xm:f>
              <xm:sqref>E31</xm:sqref>
            </x14:sparkline>
          </x14:sparklines>
        </x14:sparklineGroup>
        <x14:sparklineGroup displayEmptyCellsAs="gap" xr2:uid="{00000000-0003-0000-0B00-000022000000}">
          <x14:colorSeries rgb="FF000000"/>
          <x14:sparklines>
            <x14:sparkline>
              <xm:f>'Valuation Ratio'!B30:D30</xm:f>
              <xm:sqref>E30</xm:sqref>
            </x14:sparkline>
          </x14:sparklines>
        </x14:sparklineGroup>
        <x14:sparklineGroup displayEmptyCellsAs="gap" xr2:uid="{00000000-0003-0000-0B00-000021000000}">
          <x14:colorSeries rgb="FF000000"/>
          <x14:sparklines>
            <x14:sparkline>
              <xm:f>'Valuation Ratio'!B29:D29</xm:f>
              <xm:sqref>E29</xm:sqref>
            </x14:sparkline>
          </x14:sparklines>
        </x14:sparklineGroup>
        <x14:sparklineGroup displayEmptyCellsAs="gap" xr2:uid="{00000000-0003-0000-0B00-000020000000}">
          <x14:colorSeries rgb="FF000000"/>
          <x14:sparklines>
            <x14:sparkline>
              <xm:f>'Valuation Ratio'!B28:D28</xm:f>
              <xm:sqref>E28</xm:sqref>
            </x14:sparkline>
          </x14:sparklines>
        </x14:sparklineGroup>
        <x14:sparklineGroup displayEmptyCellsAs="gap" xr2:uid="{00000000-0003-0000-0B00-00001F000000}">
          <x14:colorSeries rgb="FF000000"/>
          <x14:sparklines>
            <x14:sparkline>
              <xm:f>'Valuation Ratio'!B27:D27</xm:f>
              <xm:sqref>E27</xm:sqref>
            </x14:sparkline>
          </x14:sparklines>
        </x14:sparklineGroup>
        <x14:sparklineGroup displayEmptyCellsAs="gap" xr2:uid="{00000000-0003-0000-0B00-00001E000000}">
          <x14:colorSeries rgb="FF000000"/>
          <x14:sparklines>
            <x14:sparkline>
              <xm:f>'Valuation Ratio'!B23:D23</xm:f>
              <xm:sqref>E23</xm:sqref>
            </x14:sparkline>
          </x14:sparklines>
        </x14:sparklineGroup>
        <x14:sparklineGroup displayEmptyCellsAs="gap" xr2:uid="{00000000-0003-0000-0B00-00001D000000}">
          <x14:colorSeries rgb="FF000000"/>
          <x14:sparklines>
            <x14:sparkline>
              <xm:f>'Valuation Ratio'!B22:D22</xm:f>
              <xm:sqref>E22</xm:sqref>
            </x14:sparkline>
          </x14:sparklines>
        </x14:sparklineGroup>
        <x14:sparklineGroup displayEmptyCellsAs="gap" xr2:uid="{00000000-0003-0000-0B00-00001C000000}">
          <x14:colorSeries rgb="FF000000"/>
          <x14:sparklines>
            <x14:sparkline>
              <xm:f>'Valuation Ratio'!B21:D21</xm:f>
              <xm:sqref>E21</xm:sqref>
            </x14:sparkline>
          </x14:sparklines>
        </x14:sparklineGroup>
        <x14:sparklineGroup displayEmptyCellsAs="gap" xr2:uid="{00000000-0003-0000-0B00-00001B000000}">
          <x14:colorSeries rgb="FF000000"/>
          <x14:sparklines>
            <x14:sparkline>
              <xm:f>'Valuation Ratio'!B20:D20</xm:f>
              <xm:sqref>E20</xm:sqref>
            </x14:sparkline>
          </x14:sparklines>
        </x14:sparklineGroup>
        <x14:sparklineGroup displayEmptyCellsAs="gap" xr2:uid="{00000000-0003-0000-0B00-00001A000000}">
          <x14:colorSeries rgb="FF000000"/>
          <x14:sparklines>
            <x14:sparkline>
              <xm:f>'Valuation Ratio'!B19:D19</xm:f>
              <xm:sqref>E19</xm:sqref>
            </x14:sparkline>
          </x14:sparklines>
        </x14:sparklineGroup>
        <x14:sparklineGroup displayEmptyCellsAs="gap" xr2:uid="{00000000-0003-0000-0B00-000019000000}">
          <x14:colorSeries rgb="FF000000"/>
          <x14:sparklines>
            <x14:sparkline>
              <xm:f>'Valuation Ratio'!B15:D15</xm:f>
              <xm:sqref>E15</xm:sqref>
            </x14:sparkline>
          </x14:sparklines>
        </x14:sparklineGroup>
        <x14:sparklineGroup displayEmptyCellsAs="gap" xr2:uid="{00000000-0003-0000-0B00-000018000000}">
          <x14:colorSeries rgb="FF000000"/>
          <x14:sparklines>
            <x14:sparkline>
              <xm:f>'Valuation Ratio'!B14:D14</xm:f>
              <xm:sqref>E14</xm:sqref>
            </x14:sparkline>
          </x14:sparklines>
        </x14:sparklineGroup>
        <x14:sparklineGroup displayEmptyCellsAs="gap" xr2:uid="{00000000-0003-0000-0B00-000017000000}">
          <x14:colorSeries rgb="FF000000"/>
          <x14:sparklines>
            <x14:sparkline>
              <xm:f>'Valuation Ratio'!B13:D13</xm:f>
              <xm:sqref>E13</xm:sqref>
            </x14:sparkline>
          </x14:sparklines>
        </x14:sparklineGroup>
        <x14:sparklineGroup displayEmptyCellsAs="gap" xr2:uid="{00000000-0003-0000-0B00-000016000000}">
          <x14:colorSeries rgb="FF000000"/>
          <x14:sparklines>
            <x14:sparkline>
              <xm:f>'Valuation Ratio'!B12:D12</xm:f>
              <xm:sqref>E12</xm:sqref>
            </x14:sparkline>
          </x14:sparklines>
        </x14:sparklineGroup>
        <x14:sparklineGroup displayEmptyCellsAs="gap" xr2:uid="{00000000-0003-0000-0B00-000015000000}">
          <x14:colorSeries rgb="FF000000"/>
          <x14:sparklines>
            <x14:sparkline>
              <xm:f>'Valuation Ratio'!B11:D11</xm:f>
              <xm:sqref>E11</xm:sqref>
            </x14:sparkline>
          </x14:sparklines>
        </x14:sparklineGroup>
        <x14:sparklineGroup displayEmptyCellsAs="gap" xr2:uid="{00000000-0003-0000-0B00-000014000000}">
          <x14:colorSeries rgb="FF000000"/>
          <x14:sparklines>
            <x14:sparkline>
              <xm:f>'Valuation Ratio'!B7:D7</xm:f>
              <xm:sqref>E7</xm:sqref>
            </x14:sparkline>
          </x14:sparklines>
        </x14:sparklineGroup>
        <x14:sparklineGroup displayEmptyCellsAs="gap" xr2:uid="{00000000-0003-0000-0B00-000013000000}">
          <x14:colorSeries rgb="FF000000"/>
          <x14:sparklines>
            <x14:sparkline>
              <xm:f>'Valuation Ratio'!B6:D6</xm:f>
              <xm:sqref>E6</xm:sqref>
            </x14:sparkline>
          </x14:sparklines>
        </x14:sparklineGroup>
        <x14:sparklineGroup displayEmptyCellsAs="gap" xr2:uid="{00000000-0003-0000-0B00-000012000000}">
          <x14:colorSeries rgb="FF000000"/>
          <x14:sparklines>
            <x14:sparkline>
              <xm:f>'Valuation Ratio'!B5:D5</xm:f>
              <xm:sqref>E5</xm:sqref>
            </x14:sparkline>
          </x14:sparklines>
        </x14:sparklineGroup>
        <x14:sparklineGroup displayEmptyCellsAs="gap" xr2:uid="{00000000-0003-0000-0B00-000011000000}">
          <x14:colorSeries rgb="FF000000"/>
          <x14:sparklines>
            <x14:sparkline>
              <xm:f>'Valuation Ratio'!B4:D4</xm:f>
              <xm:sqref>E4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" sqref="A2"/>
    </sheetView>
  </sheetViews>
  <sheetFormatPr defaultRowHeight="12.75" x14ac:dyDescent="0.2"/>
  <cols>
    <col min="3" max="3" width="29.5703125" bestFit="1" customWidth="1"/>
    <col min="4" max="4" width="9.28515625" customWidth="1"/>
  </cols>
  <sheetData>
    <row r="1" spans="1:6" x14ac:dyDescent="0.2">
      <c r="A1" t="s">
        <v>256</v>
      </c>
    </row>
    <row r="2" spans="1:6" ht="13.5" thickBot="1" x14ac:dyDescent="0.25"/>
    <row r="3" spans="1:6" x14ac:dyDescent="0.2">
      <c r="B3" s="103" t="s">
        <v>257</v>
      </c>
      <c r="C3" s="104"/>
      <c r="D3" s="104"/>
      <c r="E3" s="104"/>
      <c r="F3" s="105"/>
    </row>
    <row r="4" spans="1:6" ht="13.5" thickBot="1" x14ac:dyDescent="0.25">
      <c r="B4" s="106"/>
      <c r="C4" s="107"/>
      <c r="D4" s="107"/>
      <c r="E4" s="107"/>
      <c r="F4" s="108"/>
    </row>
    <row r="5" spans="1:6" ht="15.75" thickBot="1" x14ac:dyDescent="0.3">
      <c r="B5" s="101" t="s">
        <v>258</v>
      </c>
      <c r="C5" s="102" t="s">
        <v>259</v>
      </c>
      <c r="D5" s="109"/>
      <c r="E5" s="109"/>
      <c r="F5" s="110"/>
    </row>
    <row r="6" spans="1:6" x14ac:dyDescent="0.2">
      <c r="B6" s="94">
        <v>1</v>
      </c>
      <c r="C6" t="e">
        <f>INDEX(ListSheets,B6)</f>
        <v>#NAME?</v>
      </c>
      <c r="D6" s="95" t="str">
        <f>HYPERLINK(G9,"Go To Sheet")</f>
        <v>Go To Sheet</v>
      </c>
      <c r="F6" s="96"/>
    </row>
    <row r="7" spans="1:6" x14ac:dyDescent="0.2">
      <c r="B7" s="94">
        <v>2</v>
      </c>
      <c r="C7" t="e">
        <f t="shared" ref="C7:C17" si="0">INDEX(ListSheets,B7)</f>
        <v>#NAME?</v>
      </c>
      <c r="D7" s="95" t="e">
        <f t="shared" ref="D7:D17" si="1">HYPERLINK("#'"&amp;C7&amp;"'!B6","Go To Sheet")</f>
        <v>#NAME?</v>
      </c>
      <c r="F7" s="96"/>
    </row>
    <row r="8" spans="1:6" x14ac:dyDescent="0.2">
      <c r="B8" s="94">
        <v>3</v>
      </c>
      <c r="C8" t="e">
        <f t="shared" si="0"/>
        <v>#NAME?</v>
      </c>
      <c r="D8" s="95" t="e">
        <f t="shared" si="1"/>
        <v>#NAME?</v>
      </c>
      <c r="F8" s="96"/>
    </row>
    <row r="9" spans="1:6" x14ac:dyDescent="0.2">
      <c r="B9" s="94">
        <v>4</v>
      </c>
      <c r="C9" t="e">
        <f t="shared" si="0"/>
        <v>#NAME?</v>
      </c>
      <c r="D9" s="95" t="e">
        <f t="shared" si="1"/>
        <v>#NAME?</v>
      </c>
      <c r="F9" s="96"/>
    </row>
    <row r="10" spans="1:6" x14ac:dyDescent="0.2">
      <c r="B10" s="94">
        <v>5</v>
      </c>
      <c r="C10" t="e">
        <f t="shared" si="0"/>
        <v>#NAME?</v>
      </c>
      <c r="D10" s="95" t="e">
        <f t="shared" si="1"/>
        <v>#NAME?</v>
      </c>
      <c r="F10" s="96"/>
    </row>
    <row r="11" spans="1:6" x14ac:dyDescent="0.2">
      <c r="B11" s="94">
        <v>6</v>
      </c>
      <c r="C11" t="e">
        <f t="shared" si="0"/>
        <v>#NAME?</v>
      </c>
      <c r="D11" s="95" t="e">
        <f t="shared" si="1"/>
        <v>#NAME?</v>
      </c>
      <c r="F11" s="96"/>
    </row>
    <row r="12" spans="1:6" x14ac:dyDescent="0.2">
      <c r="B12" s="94">
        <v>7</v>
      </c>
      <c r="C12" t="e">
        <f t="shared" si="0"/>
        <v>#NAME?</v>
      </c>
      <c r="D12" s="95" t="e">
        <f t="shared" si="1"/>
        <v>#NAME?</v>
      </c>
      <c r="F12" s="96"/>
    </row>
    <row r="13" spans="1:6" x14ac:dyDescent="0.2">
      <c r="B13" s="94">
        <v>8</v>
      </c>
      <c r="C13" t="e">
        <f t="shared" si="0"/>
        <v>#NAME?</v>
      </c>
      <c r="D13" s="95" t="e">
        <f t="shared" si="1"/>
        <v>#NAME?</v>
      </c>
      <c r="F13" s="96"/>
    </row>
    <row r="14" spans="1:6" x14ac:dyDescent="0.2">
      <c r="B14" s="94">
        <v>9</v>
      </c>
      <c r="C14" t="e">
        <f t="shared" si="0"/>
        <v>#NAME?</v>
      </c>
      <c r="D14" s="95" t="e">
        <f t="shared" si="1"/>
        <v>#NAME?</v>
      </c>
      <c r="F14" s="96"/>
    </row>
    <row r="15" spans="1:6" x14ac:dyDescent="0.2">
      <c r="B15" s="94">
        <v>10</v>
      </c>
      <c r="C15" t="e">
        <f t="shared" si="0"/>
        <v>#NAME?</v>
      </c>
      <c r="D15" s="95" t="e">
        <f t="shared" si="1"/>
        <v>#NAME?</v>
      </c>
      <c r="F15" s="96"/>
    </row>
    <row r="16" spans="1:6" x14ac:dyDescent="0.2">
      <c r="B16" s="94">
        <v>11</v>
      </c>
      <c r="C16" t="e">
        <f t="shared" si="0"/>
        <v>#NAME?</v>
      </c>
      <c r="D16" s="95" t="e">
        <f t="shared" si="1"/>
        <v>#NAME?</v>
      </c>
      <c r="F16" s="96"/>
    </row>
    <row r="17" spans="2:6" ht="13.5" thickBot="1" x14ac:dyDescent="0.25">
      <c r="B17" s="97">
        <v>12</v>
      </c>
      <c r="C17" s="98" t="e">
        <f t="shared" si="0"/>
        <v>#NAME?</v>
      </c>
      <c r="D17" s="99" t="e">
        <f t="shared" si="1"/>
        <v>#NAME?</v>
      </c>
      <c r="E17" s="98"/>
      <c r="F17" s="100"/>
    </row>
  </sheetData>
  <mergeCells count="2">
    <mergeCell ref="B3:F4"/>
    <mergeCell ref="D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0"/>
  <sheetViews>
    <sheetView workbookViewId="0">
      <selection activeCell="B6" sqref="B6"/>
    </sheetView>
  </sheetViews>
  <sheetFormatPr defaultColWidth="14.42578125" defaultRowHeight="15" customHeight="1" x14ac:dyDescent="0.2"/>
  <cols>
    <col min="1" max="1" width="55.85546875" customWidth="1"/>
    <col min="2" max="4" width="19.140625" bestFit="1" customWidth="1"/>
    <col min="5" max="5" width="13.42578125" bestFit="1" customWidth="1"/>
    <col min="6" max="7" width="18.140625" customWidth="1"/>
  </cols>
  <sheetData>
    <row r="1" spans="1:26" ht="15.75" customHeight="1" x14ac:dyDescent="0.3">
      <c r="A1" s="111" t="s">
        <v>0</v>
      </c>
      <c r="B1" s="112"/>
      <c r="C1" s="112"/>
      <c r="D1" s="11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14"/>
      <c r="B2" s="115"/>
      <c r="C2" s="115"/>
      <c r="D2" s="1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" t="s">
        <v>1</v>
      </c>
      <c r="B3" s="3">
        <v>2022</v>
      </c>
      <c r="C3" s="3">
        <v>2021</v>
      </c>
      <c r="D3" s="4">
        <v>2020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/>
      <c r="B4" s="5"/>
      <c r="C4" s="6"/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2" t="s">
        <v>2</v>
      </c>
      <c r="B5" s="5">
        <v>62849119000</v>
      </c>
      <c r="C5" s="6">
        <v>60387950000</v>
      </c>
      <c r="D5" s="7">
        <v>56901192000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2" t="s">
        <v>3</v>
      </c>
      <c r="B6" s="5">
        <v>4023092000</v>
      </c>
      <c r="C6" s="5">
        <v>3632296000</v>
      </c>
      <c r="D6" s="7">
        <v>2316587000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2" t="s">
        <v>4</v>
      </c>
      <c r="B7" s="5">
        <v>5148908000</v>
      </c>
      <c r="C7" s="5">
        <v>6035958000</v>
      </c>
      <c r="D7" s="7">
        <v>4934438000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2" t="s">
        <v>5</v>
      </c>
      <c r="B8" s="5">
        <v>80501010000</v>
      </c>
      <c r="C8" s="5">
        <v>62533832000</v>
      </c>
      <c r="D8" s="7">
        <v>53532673000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2" t="s">
        <v>6</v>
      </c>
      <c r="B9" s="5">
        <v>20471567000</v>
      </c>
      <c r="C9" s="5">
        <v>20549067000</v>
      </c>
      <c r="D9" s="7">
        <v>20568456000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2" t="s">
        <v>7</v>
      </c>
      <c r="B10" s="5">
        <v>172993696000</v>
      </c>
      <c r="C10" s="5">
        <v>153139103000</v>
      </c>
      <c r="D10" s="7">
        <v>138253346000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2" t="s">
        <v>8</v>
      </c>
      <c r="B11" s="5">
        <v>1088393000</v>
      </c>
      <c r="C11" s="5">
        <v>260230000</v>
      </c>
      <c r="D11" s="7">
        <v>201068000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2" t="s">
        <v>9</v>
      </c>
      <c r="B12" s="5">
        <v>7679405000</v>
      </c>
      <c r="C12" s="5">
        <v>6858686000</v>
      </c>
      <c r="D12" s="7">
        <v>7131165000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2" t="s">
        <v>10</v>
      </c>
      <c r="B13" s="5">
        <v>3325922000</v>
      </c>
      <c r="C13" s="5">
        <v>2748661000</v>
      </c>
      <c r="D13" s="7">
        <v>2598738000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"/>
      <c r="B14" s="5"/>
      <c r="C14" s="5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" t="s">
        <v>11</v>
      </c>
      <c r="B15" s="5">
        <v>12093720000</v>
      </c>
      <c r="C15" s="5">
        <v>9867577000</v>
      </c>
      <c r="D15" s="7">
        <v>9930971000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2"/>
      <c r="B16" s="5"/>
      <c r="C16" s="5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2" t="s">
        <v>12</v>
      </c>
      <c r="B17" s="5">
        <v>185087416000</v>
      </c>
      <c r="C17" s="5">
        <v>163006680000</v>
      </c>
      <c r="D17" s="7">
        <v>148184317000</v>
      </c>
      <c r="E17" s="8">
        <v>148734000000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2"/>
      <c r="B18" s="5"/>
      <c r="C18" s="5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2" t="s">
        <v>13</v>
      </c>
      <c r="B19" s="5">
        <v>13503000000</v>
      </c>
      <c r="C19" s="5">
        <v>13503000000</v>
      </c>
      <c r="D19" s="7">
        <v>13503000000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" t="s">
        <v>14</v>
      </c>
      <c r="B20" s="5">
        <v>7840226000</v>
      </c>
      <c r="C20" s="5">
        <v>7840226000</v>
      </c>
      <c r="D20" s="7">
        <v>7840226000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" t="s">
        <v>15</v>
      </c>
      <c r="B21" s="5">
        <v>14446000</v>
      </c>
      <c r="C21" s="5">
        <v>14446000</v>
      </c>
      <c r="D21" s="7">
        <v>14446000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" t="s">
        <v>16</v>
      </c>
      <c r="B22" s="5">
        <v>24853086000</v>
      </c>
      <c r="C22" s="5">
        <v>28520886000</v>
      </c>
      <c r="D22" s="7">
        <v>30749942000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" t="s">
        <v>17</v>
      </c>
      <c r="B23" s="9" t="s">
        <v>18</v>
      </c>
      <c r="C23" s="9" t="s">
        <v>18</v>
      </c>
      <c r="D23" s="10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"/>
      <c r="B24" s="5"/>
      <c r="C24" s="5"/>
      <c r="D24" s="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" t="s">
        <v>19</v>
      </c>
      <c r="B25" s="5">
        <v>46210758000</v>
      </c>
      <c r="C25" s="5">
        <v>49878558000</v>
      </c>
      <c r="D25" s="7">
        <v>52107614000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2"/>
      <c r="B26" s="9"/>
      <c r="C26" s="9"/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2" t="s">
        <v>20</v>
      </c>
      <c r="B27" s="9" t="s">
        <v>18</v>
      </c>
      <c r="C27" s="9" t="s">
        <v>18</v>
      </c>
      <c r="D27" s="10" t="s">
        <v>18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2" t="s">
        <v>21</v>
      </c>
      <c r="B28" s="5">
        <v>3060593000</v>
      </c>
      <c r="C28" s="5">
        <v>3425488000</v>
      </c>
      <c r="D28" s="7">
        <v>3350834000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2" t="s">
        <v>22</v>
      </c>
      <c r="B29" s="5">
        <v>1340324000</v>
      </c>
      <c r="C29" s="5">
        <v>1336085000</v>
      </c>
      <c r="D29" s="7">
        <v>1641383000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2" t="s">
        <v>23</v>
      </c>
      <c r="B30" s="5">
        <v>41046666000</v>
      </c>
      <c r="C30" s="5">
        <v>22675135000</v>
      </c>
      <c r="D30" s="7">
        <v>14146840000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" t="s">
        <v>24</v>
      </c>
      <c r="B31" s="5">
        <v>496323000</v>
      </c>
      <c r="C31" s="5">
        <v>455308000</v>
      </c>
      <c r="D31" s="7">
        <v>281272000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2"/>
      <c r="B32" s="5"/>
      <c r="C32" s="5"/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2" t="s">
        <v>25</v>
      </c>
      <c r="B33" s="5">
        <v>45943906000</v>
      </c>
      <c r="C33" s="5">
        <v>27892016000</v>
      </c>
      <c r="D33" s="7">
        <v>19420329000</v>
      </c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2" t="s">
        <v>26</v>
      </c>
      <c r="B34" s="6">
        <f t="shared" ref="B34:D34" si="0">B33+B44</f>
        <v>138876658000</v>
      </c>
      <c r="C34" s="6">
        <f t="shared" si="0"/>
        <v>113128122000</v>
      </c>
      <c r="D34" s="11">
        <f t="shared" si="0"/>
        <v>96076703000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2" t="s">
        <v>27</v>
      </c>
      <c r="B35" s="5">
        <v>27275330000</v>
      </c>
      <c r="C35" s="5">
        <v>25521622000</v>
      </c>
      <c r="D35" s="7">
        <v>23988115000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2" t="s">
        <v>28</v>
      </c>
      <c r="B36" s="5">
        <v>5037394000</v>
      </c>
      <c r="C36" s="5">
        <v>5500000000</v>
      </c>
      <c r="D36" s="7">
        <v>1240000000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2" t="s">
        <v>29</v>
      </c>
      <c r="B37" s="9" t="s">
        <v>18</v>
      </c>
      <c r="C37" s="9" t="s">
        <v>18</v>
      </c>
      <c r="D37" s="10" t="s">
        <v>18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2" t="s">
        <v>30</v>
      </c>
      <c r="B38" s="5">
        <v>10852496000</v>
      </c>
      <c r="C38" s="5">
        <v>9445609000</v>
      </c>
      <c r="D38" s="7">
        <v>6328697000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2" t="s">
        <v>31</v>
      </c>
      <c r="B39" s="5">
        <v>23779920000</v>
      </c>
      <c r="C39" s="5">
        <v>25603868000</v>
      </c>
      <c r="D39" s="7">
        <v>24870650000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2" t="s">
        <v>32</v>
      </c>
      <c r="B40" s="5">
        <v>58872000</v>
      </c>
      <c r="C40" s="5">
        <v>47224000</v>
      </c>
      <c r="D40" s="7">
        <v>136330000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2" t="s">
        <v>33</v>
      </c>
      <c r="B41" s="5">
        <v>2316342000</v>
      </c>
      <c r="C41" s="5">
        <v>3414334000</v>
      </c>
      <c r="D41" s="7">
        <v>5690023000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2" t="s">
        <v>34</v>
      </c>
      <c r="B42" s="5">
        <v>23612398000</v>
      </c>
      <c r="C42" s="5">
        <v>15703449000</v>
      </c>
      <c r="D42" s="7">
        <v>14402559000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2"/>
      <c r="B43" s="5"/>
      <c r="C43" s="5"/>
      <c r="D43" s="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2" t="s">
        <v>35</v>
      </c>
      <c r="B44" s="5">
        <v>92932752000</v>
      </c>
      <c r="C44" s="5">
        <v>85236106000</v>
      </c>
      <c r="D44" s="7">
        <v>76656374000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2"/>
      <c r="B45" s="5"/>
      <c r="C45" s="5"/>
      <c r="D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2" t="s">
        <v>36</v>
      </c>
      <c r="B46" s="5">
        <v>185087416000</v>
      </c>
      <c r="C46" s="5">
        <v>163006680000</v>
      </c>
      <c r="D46" s="7">
        <v>148184317000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2" t="s">
        <v>37</v>
      </c>
      <c r="B47" s="13">
        <v>34.22</v>
      </c>
      <c r="C47" s="13">
        <v>36.94</v>
      </c>
      <c r="D47" s="14">
        <v>38.590000000000003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4"/>
  <sheetViews>
    <sheetView workbookViewId="0">
      <selection activeCell="E16" sqref="E16"/>
    </sheetView>
  </sheetViews>
  <sheetFormatPr defaultColWidth="14.42578125" defaultRowHeight="15" customHeight="1" x14ac:dyDescent="0.2"/>
  <cols>
    <col min="1" max="1" width="47.140625" customWidth="1"/>
    <col min="2" max="2" width="21.140625" customWidth="1"/>
    <col min="3" max="3" width="22.7109375" customWidth="1"/>
    <col min="4" max="4" width="21.5703125" customWidth="1"/>
    <col min="5" max="5" width="208.140625" customWidth="1"/>
    <col min="6" max="6" width="18" customWidth="1"/>
    <col min="7" max="7" width="19" customWidth="1"/>
  </cols>
  <sheetData>
    <row r="1" spans="1:8" ht="15.75" customHeight="1" x14ac:dyDescent="0.2">
      <c r="A1" s="117" t="s">
        <v>38</v>
      </c>
      <c r="B1" s="112"/>
      <c r="C1" s="112"/>
      <c r="D1" s="113"/>
      <c r="E1" s="15"/>
      <c r="F1" s="15"/>
      <c r="G1" s="15"/>
    </row>
    <row r="2" spans="1:8" ht="15.75" customHeight="1" x14ac:dyDescent="0.2">
      <c r="A2" s="118"/>
      <c r="B2" s="119"/>
      <c r="C2" s="119"/>
      <c r="D2" s="120"/>
      <c r="E2" s="15"/>
      <c r="F2" s="15"/>
      <c r="G2" s="15"/>
    </row>
    <row r="3" spans="1:8" ht="15.75" customHeight="1" x14ac:dyDescent="0.3">
      <c r="A3" s="2" t="s">
        <v>1</v>
      </c>
      <c r="B3" s="16" t="s">
        <v>39</v>
      </c>
      <c r="C3" s="16" t="s">
        <v>40</v>
      </c>
      <c r="D3" s="17" t="s">
        <v>41</v>
      </c>
      <c r="E3" s="1"/>
    </row>
    <row r="4" spans="1:8" ht="15.75" customHeight="1" x14ac:dyDescent="0.25">
      <c r="A4" s="2" t="s">
        <v>42</v>
      </c>
      <c r="B4" s="18" t="s">
        <v>43</v>
      </c>
      <c r="C4" s="18" t="s">
        <v>44</v>
      </c>
      <c r="D4" s="19">
        <v>0</v>
      </c>
      <c r="E4" s="20" t="s">
        <v>45</v>
      </c>
      <c r="F4" s="21"/>
      <c r="G4" s="21"/>
      <c r="H4" s="21"/>
    </row>
    <row r="5" spans="1:8" ht="15.75" customHeight="1" x14ac:dyDescent="0.25">
      <c r="A5" s="2" t="s">
        <v>46</v>
      </c>
      <c r="B5" s="22">
        <v>21934880000</v>
      </c>
      <c r="C5" s="22">
        <v>23817180000</v>
      </c>
      <c r="D5" s="23">
        <v>12549660000</v>
      </c>
      <c r="E5" s="121" t="s">
        <v>47</v>
      </c>
      <c r="F5" s="115"/>
      <c r="G5" s="115"/>
      <c r="H5" s="115"/>
    </row>
    <row r="6" spans="1:8" ht="15.75" customHeight="1" x14ac:dyDescent="0.3">
      <c r="A6" s="2" t="s">
        <v>48</v>
      </c>
      <c r="B6" s="18" t="s">
        <v>18</v>
      </c>
      <c r="C6" s="18" t="s">
        <v>18</v>
      </c>
      <c r="D6" s="19" t="s">
        <v>49</v>
      </c>
      <c r="E6" s="1"/>
    </row>
    <row r="7" spans="1:8" ht="15.75" customHeight="1" x14ac:dyDescent="0.3">
      <c r="A7" s="2" t="s">
        <v>50</v>
      </c>
      <c r="B7" s="18" t="s">
        <v>43</v>
      </c>
      <c r="C7" s="18" t="s">
        <v>44</v>
      </c>
      <c r="D7" s="19" t="s">
        <v>49</v>
      </c>
      <c r="E7" s="1"/>
    </row>
    <row r="8" spans="1:8" ht="15.75" customHeight="1" x14ac:dyDescent="0.3">
      <c r="A8" s="2"/>
      <c r="B8" s="18"/>
      <c r="C8" s="18"/>
      <c r="D8" s="19"/>
      <c r="E8" s="1"/>
    </row>
    <row r="9" spans="1:8" ht="15.75" customHeight="1" x14ac:dyDescent="0.3">
      <c r="A9" s="2" t="s">
        <v>51</v>
      </c>
      <c r="B9" s="18" t="s">
        <v>52</v>
      </c>
      <c r="C9" s="18" t="s">
        <v>53</v>
      </c>
      <c r="D9" s="19" t="s">
        <v>54</v>
      </c>
      <c r="E9" s="1"/>
    </row>
    <row r="10" spans="1:8" ht="15.75" customHeight="1" x14ac:dyDescent="0.3">
      <c r="A10" s="2" t="s">
        <v>55</v>
      </c>
      <c r="B10" s="18" t="s">
        <v>56</v>
      </c>
      <c r="C10" s="18" t="s">
        <v>57</v>
      </c>
      <c r="D10" s="19" t="s">
        <v>58</v>
      </c>
      <c r="E10" s="1"/>
    </row>
    <row r="11" spans="1:8" ht="15.75" customHeight="1" x14ac:dyDescent="0.3">
      <c r="A11" s="2" t="s">
        <v>59</v>
      </c>
      <c r="B11" s="18" t="s">
        <v>60</v>
      </c>
      <c r="C11" s="18" t="s">
        <v>61</v>
      </c>
      <c r="D11" s="19" t="s">
        <v>62</v>
      </c>
      <c r="E11" s="1"/>
    </row>
    <row r="12" spans="1:8" ht="15.75" customHeight="1" x14ac:dyDescent="0.3">
      <c r="A12" s="2" t="s">
        <v>63</v>
      </c>
      <c r="B12" s="18" t="s">
        <v>64</v>
      </c>
      <c r="C12" s="18" t="s">
        <v>65</v>
      </c>
      <c r="D12" s="19" t="s">
        <v>66</v>
      </c>
      <c r="E12" s="1"/>
    </row>
    <row r="13" spans="1:8" ht="15.75" customHeight="1" x14ac:dyDescent="0.3">
      <c r="A13" s="2" t="s">
        <v>67</v>
      </c>
      <c r="B13" s="18" t="s">
        <v>68</v>
      </c>
      <c r="C13" s="18" t="s">
        <v>69</v>
      </c>
      <c r="D13" s="19" t="s">
        <v>70</v>
      </c>
      <c r="E13" s="1"/>
    </row>
    <row r="14" spans="1:8" ht="15.75" customHeight="1" x14ac:dyDescent="0.3">
      <c r="A14" s="2" t="s">
        <v>71</v>
      </c>
      <c r="B14" s="18" t="s">
        <v>72</v>
      </c>
      <c r="C14" s="18" t="s">
        <v>73</v>
      </c>
      <c r="D14" s="19" t="s">
        <v>74</v>
      </c>
      <c r="E14" s="1"/>
    </row>
    <row r="15" spans="1:8" ht="15.75" customHeight="1" x14ac:dyDescent="0.3">
      <c r="A15" s="2" t="s">
        <v>75</v>
      </c>
      <c r="B15" s="18" t="s">
        <v>76</v>
      </c>
      <c r="C15" s="18" t="s">
        <v>77</v>
      </c>
      <c r="D15" s="19" t="s">
        <v>78</v>
      </c>
      <c r="E15" s="1"/>
    </row>
    <row r="16" spans="1:8" ht="15.75" customHeight="1" x14ac:dyDescent="0.3">
      <c r="A16" s="2"/>
      <c r="B16" s="18"/>
      <c r="C16" s="18"/>
      <c r="D16" s="19"/>
      <c r="E16" s="1"/>
    </row>
    <row r="17" spans="1:5" ht="15.75" customHeight="1" x14ac:dyDescent="0.3">
      <c r="A17" s="2" t="s">
        <v>79</v>
      </c>
      <c r="B17" s="18" t="s">
        <v>80</v>
      </c>
      <c r="C17" s="18" t="s">
        <v>81</v>
      </c>
      <c r="D17" s="19" t="s">
        <v>82</v>
      </c>
      <c r="E17" s="1"/>
    </row>
    <row r="18" spans="1:5" ht="15.75" customHeight="1" x14ac:dyDescent="0.3">
      <c r="A18" s="2" t="s">
        <v>83</v>
      </c>
      <c r="B18" s="18" t="s">
        <v>84</v>
      </c>
      <c r="C18" s="18" t="s">
        <v>85</v>
      </c>
      <c r="D18" s="19" t="s">
        <v>86</v>
      </c>
      <c r="E18" s="1"/>
    </row>
    <row r="19" spans="1:5" ht="15.75" customHeight="1" x14ac:dyDescent="0.3">
      <c r="A19" s="2" t="s">
        <v>87</v>
      </c>
      <c r="B19" s="18" t="s">
        <v>18</v>
      </c>
      <c r="C19" s="18" t="s">
        <v>18</v>
      </c>
      <c r="D19" s="19" t="s">
        <v>18</v>
      </c>
      <c r="E19" s="1"/>
    </row>
    <row r="20" spans="1:5" ht="15.75" customHeight="1" x14ac:dyDescent="0.3">
      <c r="A20" s="2" t="s">
        <v>88</v>
      </c>
      <c r="B20" s="18" t="s">
        <v>89</v>
      </c>
      <c r="C20" s="18" t="s">
        <v>90</v>
      </c>
      <c r="D20" s="19" t="s">
        <v>91</v>
      </c>
      <c r="E20" s="1"/>
    </row>
    <row r="21" spans="1:5" ht="15.75" customHeight="1" x14ac:dyDescent="0.3">
      <c r="A21" s="2" t="s">
        <v>92</v>
      </c>
      <c r="B21" s="18" t="s">
        <v>93</v>
      </c>
      <c r="C21" s="18" t="s">
        <v>94</v>
      </c>
      <c r="D21" s="19" t="s">
        <v>95</v>
      </c>
      <c r="E21" s="1"/>
    </row>
    <row r="22" spans="1:5" ht="15.75" customHeight="1" x14ac:dyDescent="0.3">
      <c r="A22" s="2" t="s">
        <v>96</v>
      </c>
      <c r="B22" s="18" t="s">
        <v>97</v>
      </c>
      <c r="C22" s="18" t="s">
        <v>98</v>
      </c>
      <c r="D22" s="19" t="s">
        <v>99</v>
      </c>
      <c r="E22" s="1"/>
    </row>
    <row r="23" spans="1:5" ht="15.75" customHeight="1" x14ac:dyDescent="0.3">
      <c r="A23" s="2"/>
      <c r="B23" s="18"/>
      <c r="C23" s="18"/>
      <c r="D23" s="19"/>
      <c r="E23" s="1"/>
    </row>
    <row r="24" spans="1:5" ht="15.75" customHeight="1" x14ac:dyDescent="0.3">
      <c r="A24" s="2" t="s">
        <v>100</v>
      </c>
      <c r="B24" s="18" t="s">
        <v>101</v>
      </c>
      <c r="C24" s="18" t="s">
        <v>102</v>
      </c>
      <c r="D24" s="19" t="s">
        <v>103</v>
      </c>
      <c r="E24" s="1"/>
    </row>
    <row r="25" spans="1:5" ht="15.75" customHeight="1" x14ac:dyDescent="0.3">
      <c r="A25" s="2" t="s">
        <v>104</v>
      </c>
      <c r="B25" s="18" t="s">
        <v>105</v>
      </c>
      <c r="C25" s="18" t="s">
        <v>106</v>
      </c>
      <c r="D25" s="19" t="s">
        <v>107</v>
      </c>
      <c r="E25" s="1"/>
    </row>
    <row r="26" spans="1:5" ht="15.75" customHeight="1" x14ac:dyDescent="0.3">
      <c r="A26" s="2" t="s">
        <v>108</v>
      </c>
      <c r="B26" s="24">
        <v>1350300022</v>
      </c>
      <c r="C26" s="24">
        <v>1350300022</v>
      </c>
      <c r="D26" s="24">
        <v>1350300022</v>
      </c>
      <c r="E26" s="1"/>
    </row>
    <row r="27" spans="1:5" ht="15.75" customHeight="1" x14ac:dyDescent="0.3">
      <c r="A27" s="25"/>
      <c r="B27" s="26"/>
      <c r="C27" s="26"/>
      <c r="D27" s="27"/>
      <c r="E27" s="1"/>
    </row>
    <row r="28" spans="1:5" ht="15.75" customHeight="1" x14ac:dyDescent="0.25">
      <c r="A28" s="28" t="s">
        <v>109</v>
      </c>
      <c r="B28" s="29">
        <f t="shared" ref="B28:D28" si="0">B22/B21</f>
        <v>0.42120526285550924</v>
      </c>
      <c r="C28" s="29">
        <f t="shared" si="0"/>
        <v>0.43885831324725944</v>
      </c>
      <c r="D28" s="30">
        <f t="shared" si="0"/>
        <v>0.40785827198098068</v>
      </c>
    </row>
    <row r="29" spans="1:5" ht="15.75" customHeight="1" x14ac:dyDescent="0.2"/>
    <row r="30" spans="1:5" ht="15.75" customHeight="1" x14ac:dyDescent="0.2">
      <c r="B30" s="31"/>
    </row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2">
    <mergeCell ref="A1:D2"/>
    <mergeCell ref="E5:H5"/>
  </mergeCells>
  <hyperlinks>
    <hyperlink ref="E5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9"/>
  <sheetViews>
    <sheetView workbookViewId="0">
      <selection sqref="A1:D2"/>
    </sheetView>
  </sheetViews>
  <sheetFormatPr defaultColWidth="14.42578125" defaultRowHeight="15" customHeight="1" x14ac:dyDescent="0.2"/>
  <cols>
    <col min="1" max="1" width="74.42578125" customWidth="1"/>
    <col min="2" max="4" width="22.5703125" customWidth="1"/>
    <col min="5" max="7" width="17.5703125" customWidth="1"/>
    <col min="8" max="26" width="8.7109375" customWidth="1"/>
  </cols>
  <sheetData>
    <row r="1" spans="1:7" ht="12.75" x14ac:dyDescent="0.2">
      <c r="A1" s="122" t="s">
        <v>110</v>
      </c>
      <c r="B1" s="115"/>
      <c r="C1" s="115"/>
      <c r="D1" s="115"/>
      <c r="E1" s="15"/>
      <c r="F1" s="15"/>
      <c r="G1" s="15"/>
    </row>
    <row r="2" spans="1:7" ht="12.75" x14ac:dyDescent="0.2">
      <c r="A2" s="115"/>
      <c r="B2" s="115"/>
      <c r="C2" s="115"/>
      <c r="D2" s="115"/>
      <c r="E2" s="15"/>
      <c r="F2" s="15"/>
      <c r="G2" s="15"/>
    </row>
    <row r="3" spans="1:7" ht="15.75" x14ac:dyDescent="0.25">
      <c r="A3" s="32" t="s">
        <v>1</v>
      </c>
      <c r="B3" s="33" t="s">
        <v>39</v>
      </c>
      <c r="C3" s="33" t="s">
        <v>40</v>
      </c>
      <c r="D3" s="33" t="s">
        <v>41</v>
      </c>
    </row>
    <row r="4" spans="1:7" ht="15.75" x14ac:dyDescent="0.25">
      <c r="A4" s="32" t="s">
        <v>111</v>
      </c>
      <c r="B4" s="34" t="s">
        <v>112</v>
      </c>
      <c r="C4" s="34" t="s">
        <v>113</v>
      </c>
      <c r="D4" s="34" t="s">
        <v>114</v>
      </c>
    </row>
    <row r="5" spans="1:7" ht="15.75" x14ac:dyDescent="0.25">
      <c r="A5" s="32" t="s">
        <v>115</v>
      </c>
      <c r="B5" s="34" t="s">
        <v>116</v>
      </c>
      <c r="C5" s="34" t="s">
        <v>117</v>
      </c>
      <c r="D5" s="34" t="s">
        <v>118</v>
      </c>
    </row>
    <row r="6" spans="1:7" ht="15.75" x14ac:dyDescent="0.25">
      <c r="A6" s="32" t="s">
        <v>119</v>
      </c>
      <c r="B6" s="34" t="s">
        <v>120</v>
      </c>
      <c r="C6" s="34" t="s">
        <v>121</v>
      </c>
      <c r="D6" s="34" t="s">
        <v>122</v>
      </c>
    </row>
    <row r="7" spans="1:7" ht="15.75" x14ac:dyDescent="0.25">
      <c r="A7" s="32" t="s">
        <v>123</v>
      </c>
      <c r="B7" s="34" t="s">
        <v>124</v>
      </c>
      <c r="C7" s="34" t="s">
        <v>125</v>
      </c>
      <c r="D7" s="34" t="s">
        <v>126</v>
      </c>
    </row>
    <row r="8" spans="1:7" ht="15.75" x14ac:dyDescent="0.25">
      <c r="A8" s="32" t="s">
        <v>127</v>
      </c>
      <c r="B8" s="34" t="s">
        <v>128</v>
      </c>
      <c r="C8" s="34" t="s">
        <v>129</v>
      </c>
      <c r="D8" s="34" t="s">
        <v>130</v>
      </c>
    </row>
    <row r="9" spans="1:7" ht="15.75" x14ac:dyDescent="0.25">
      <c r="A9" s="32" t="s">
        <v>131</v>
      </c>
      <c r="B9" s="34" t="s">
        <v>132</v>
      </c>
      <c r="C9" s="34" t="s">
        <v>133</v>
      </c>
      <c r="D9" s="34" t="s">
        <v>134</v>
      </c>
    </row>
    <row r="10" spans="1:7" ht="15.75" x14ac:dyDescent="0.25">
      <c r="A10" s="32" t="s">
        <v>135</v>
      </c>
      <c r="B10" s="34" t="s">
        <v>136</v>
      </c>
      <c r="C10" s="34" t="s">
        <v>137</v>
      </c>
      <c r="D10" s="34" t="s">
        <v>138</v>
      </c>
    </row>
    <row r="11" spans="1:7" ht="15.75" x14ac:dyDescent="0.25">
      <c r="A11" s="32" t="s">
        <v>139</v>
      </c>
      <c r="B11" s="34" t="s">
        <v>140</v>
      </c>
      <c r="C11" s="34" t="s">
        <v>141</v>
      </c>
      <c r="D11" s="34" t="s">
        <v>142</v>
      </c>
    </row>
    <row r="12" spans="1:7" ht="15.75" x14ac:dyDescent="0.25">
      <c r="A12" s="32" t="s">
        <v>143</v>
      </c>
      <c r="B12" s="34" t="s">
        <v>144</v>
      </c>
      <c r="C12" s="34" t="s">
        <v>145</v>
      </c>
      <c r="D12" s="34" t="s">
        <v>146</v>
      </c>
    </row>
    <row r="13" spans="1:7" ht="15.75" x14ac:dyDescent="0.25">
      <c r="A13" s="32" t="s">
        <v>147</v>
      </c>
      <c r="B13" s="34" t="s">
        <v>18</v>
      </c>
      <c r="C13" s="34" t="s">
        <v>18</v>
      </c>
      <c r="D13" s="34" t="s">
        <v>18</v>
      </c>
    </row>
    <row r="14" spans="1:7" ht="15.75" x14ac:dyDescent="0.25">
      <c r="A14" s="32" t="s">
        <v>148</v>
      </c>
      <c r="B14" s="34" t="s">
        <v>149</v>
      </c>
      <c r="C14" s="34" t="s">
        <v>150</v>
      </c>
      <c r="D14" s="34" t="s">
        <v>151</v>
      </c>
    </row>
    <row r="15" spans="1:7" ht="15.75" x14ac:dyDescent="0.25">
      <c r="A15" s="32" t="s">
        <v>152</v>
      </c>
      <c r="B15" s="34" t="s">
        <v>153</v>
      </c>
      <c r="C15" s="34" t="s">
        <v>154</v>
      </c>
      <c r="D15" s="34" t="s">
        <v>155</v>
      </c>
    </row>
    <row r="16" spans="1:7" ht="15.75" x14ac:dyDescent="0.25">
      <c r="A16" s="32" t="s">
        <v>156</v>
      </c>
      <c r="B16" s="34" t="s">
        <v>18</v>
      </c>
      <c r="C16" s="34" t="s">
        <v>18</v>
      </c>
      <c r="D16" s="34" t="s">
        <v>157</v>
      </c>
    </row>
    <row r="17" spans="1:4" ht="15.75" x14ac:dyDescent="0.25">
      <c r="A17" s="32" t="s">
        <v>158</v>
      </c>
      <c r="B17" s="35">
        <v>33584032000</v>
      </c>
      <c r="C17" s="35">
        <v>38058662000</v>
      </c>
      <c r="D17" s="35">
        <v>28110077000</v>
      </c>
    </row>
    <row r="18" spans="1:4" ht="15.75" x14ac:dyDescent="0.25">
      <c r="A18" s="32" t="s">
        <v>159</v>
      </c>
      <c r="B18" s="34" t="s">
        <v>160</v>
      </c>
      <c r="C18" s="34" t="s">
        <v>161</v>
      </c>
      <c r="D18" s="34" t="s">
        <v>162</v>
      </c>
    </row>
    <row r="19" spans="1:4" ht="15.75" x14ac:dyDescent="0.25">
      <c r="A19" s="32" t="s">
        <v>163</v>
      </c>
      <c r="B19" s="34" t="s">
        <v>18</v>
      </c>
      <c r="C19" s="34" t="s">
        <v>164</v>
      </c>
      <c r="D19" s="34" t="s">
        <v>18</v>
      </c>
    </row>
    <row r="20" spans="1:4" ht="15.75" customHeight="1" x14ac:dyDescent="0.25">
      <c r="A20" s="32" t="s">
        <v>165</v>
      </c>
      <c r="B20" s="34" t="s">
        <v>166</v>
      </c>
      <c r="C20" s="34" t="s">
        <v>167</v>
      </c>
      <c r="D20" s="34" t="s">
        <v>18</v>
      </c>
    </row>
    <row r="21" spans="1:4" ht="15.75" customHeight="1" x14ac:dyDescent="0.25">
      <c r="A21" s="32" t="s">
        <v>168</v>
      </c>
      <c r="B21" s="34" t="s">
        <v>169</v>
      </c>
      <c r="C21" s="34" t="s">
        <v>170</v>
      </c>
      <c r="D21" s="34" t="s">
        <v>171</v>
      </c>
    </row>
    <row r="22" spans="1:4" ht="15.75" customHeight="1" x14ac:dyDescent="0.25">
      <c r="A22" s="32" t="s">
        <v>172</v>
      </c>
      <c r="B22" s="34" t="s">
        <v>173</v>
      </c>
      <c r="C22" s="34" t="s">
        <v>174</v>
      </c>
      <c r="D22" s="34" t="s">
        <v>175</v>
      </c>
    </row>
    <row r="23" spans="1:4" ht="15.75" customHeight="1" x14ac:dyDescent="0.25">
      <c r="A23" s="32" t="s">
        <v>176</v>
      </c>
      <c r="B23" s="34" t="s">
        <v>177</v>
      </c>
      <c r="C23" s="34" t="s">
        <v>178</v>
      </c>
      <c r="D23" s="34" t="s">
        <v>179</v>
      </c>
    </row>
    <row r="24" spans="1:4" ht="15.75" customHeight="1" x14ac:dyDescent="0.25">
      <c r="A24" s="32" t="s">
        <v>180</v>
      </c>
      <c r="B24" s="34" t="s">
        <v>181</v>
      </c>
      <c r="C24" s="34" t="s">
        <v>182</v>
      </c>
      <c r="D24" s="34" t="s">
        <v>183</v>
      </c>
    </row>
    <row r="25" spans="1:4" ht="15.75" customHeight="1" x14ac:dyDescent="0.25">
      <c r="A25" s="32" t="s">
        <v>184</v>
      </c>
      <c r="B25" s="34" t="s">
        <v>185</v>
      </c>
      <c r="C25" s="34" t="s">
        <v>181</v>
      </c>
      <c r="D25" s="34" t="s">
        <v>182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A1:D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95"/>
  <sheetViews>
    <sheetView workbookViewId="0">
      <selection activeCell="C100" sqref="C100"/>
    </sheetView>
  </sheetViews>
  <sheetFormatPr defaultColWidth="14.42578125" defaultRowHeight="15" customHeight="1" x14ac:dyDescent="0.2"/>
  <cols>
    <col min="1" max="1" width="62.5703125" customWidth="1"/>
    <col min="2" max="3" width="16.7109375" customWidth="1"/>
    <col min="4" max="4" width="16.5703125" customWidth="1"/>
    <col min="7" max="7" width="34.42578125" customWidth="1"/>
  </cols>
  <sheetData>
    <row r="1" spans="1:7" ht="15" customHeight="1" x14ac:dyDescent="0.35">
      <c r="A1" s="123" t="s">
        <v>186</v>
      </c>
      <c r="B1" s="115"/>
      <c r="C1" s="115"/>
      <c r="D1" s="115"/>
      <c r="E1" s="126" t="s">
        <v>187</v>
      </c>
      <c r="F1" s="115"/>
      <c r="G1" s="115"/>
    </row>
    <row r="2" spans="1:7" ht="15" customHeight="1" x14ac:dyDescent="0.3">
      <c r="A2" s="124" t="s">
        <v>188</v>
      </c>
      <c r="B2" s="115"/>
      <c r="C2" s="115"/>
      <c r="D2" s="115"/>
    </row>
    <row r="3" spans="1:7" ht="15" customHeight="1" x14ac:dyDescent="0.25">
      <c r="A3" s="36" t="s">
        <v>1</v>
      </c>
      <c r="B3" s="37" t="s">
        <v>189</v>
      </c>
      <c r="C3" s="37" t="s">
        <v>190</v>
      </c>
      <c r="D3" s="37" t="s">
        <v>191</v>
      </c>
    </row>
    <row r="4" spans="1:7" ht="15" customHeight="1" x14ac:dyDescent="0.25">
      <c r="A4" s="36"/>
      <c r="B4" s="38"/>
      <c r="C4" s="39"/>
      <c r="D4" s="40"/>
    </row>
    <row r="5" spans="1:7" ht="15" customHeight="1" x14ac:dyDescent="0.25">
      <c r="A5" s="36" t="s">
        <v>2</v>
      </c>
      <c r="B5" s="38">
        <f>('GrameenPhone Balancesheet'!B5/'GrameenPhone Balancesheet'!B$17)*100</f>
        <v>33.95645169091344</v>
      </c>
      <c r="C5" s="38">
        <f>('GrameenPhone Balancesheet'!C5/'GrameenPhone Balancesheet'!C$17)*100</f>
        <v>37.046303869264747</v>
      </c>
      <c r="D5" s="38">
        <f>('GrameenPhone Balancesheet'!D5/'GrameenPhone Balancesheet'!D$17)*100</f>
        <v>38.398929894855208</v>
      </c>
    </row>
    <row r="6" spans="1:7" ht="15" customHeight="1" x14ac:dyDescent="0.25">
      <c r="A6" s="36" t="s">
        <v>3</v>
      </c>
      <c r="B6" s="38">
        <f>('GrameenPhone Balancesheet'!B6/'GrameenPhone Balancesheet'!B$17)*100</f>
        <v>2.173617249051659</v>
      </c>
      <c r="C6" s="38">
        <f>('GrameenPhone Balancesheet'!C6/'GrameenPhone Balancesheet'!C$17)*100</f>
        <v>2.2283111342430875</v>
      </c>
      <c r="D6" s="38">
        <f>('GrameenPhone Balancesheet'!D6/'GrameenPhone Balancesheet'!D$17)*100</f>
        <v>1.5633145577746934</v>
      </c>
    </row>
    <row r="7" spans="1:7" ht="15" customHeight="1" x14ac:dyDescent="0.25">
      <c r="A7" s="36" t="s">
        <v>4</v>
      </c>
      <c r="B7" s="38">
        <f>('GrameenPhone Balancesheet'!B7/'GrameenPhone Balancesheet'!B$17)*100</f>
        <v>2.781879023044981</v>
      </c>
      <c r="C7" s="38">
        <f>('GrameenPhone Balancesheet'!C7/'GrameenPhone Balancesheet'!C$17)*100</f>
        <v>3.7028899674540949</v>
      </c>
      <c r="D7" s="38">
        <f>('GrameenPhone Balancesheet'!D7/'GrameenPhone Balancesheet'!D$17)*100</f>
        <v>3.3299326810677274</v>
      </c>
    </row>
    <row r="8" spans="1:7" ht="15" customHeight="1" x14ac:dyDescent="0.25">
      <c r="A8" s="36" t="s">
        <v>5</v>
      </c>
      <c r="B8" s="38">
        <f>('GrameenPhone Balancesheet'!B8/'GrameenPhone Balancesheet'!B$17)*100</f>
        <v>43.493507954100998</v>
      </c>
      <c r="C8" s="38">
        <f>('GrameenPhone Balancesheet'!C8/'GrameenPhone Balancesheet'!C$17)*100</f>
        <v>38.362741944072475</v>
      </c>
      <c r="D8" s="38">
        <f>('GrameenPhone Balancesheet'!D8/'GrameenPhone Balancesheet'!D$17)*100</f>
        <v>36.12573454719908</v>
      </c>
    </row>
    <row r="9" spans="1:7" ht="15" customHeight="1" x14ac:dyDescent="0.25">
      <c r="A9" s="36" t="s">
        <v>6</v>
      </c>
      <c r="B9" s="38">
        <f>('GrameenPhone Balancesheet'!B9/'GrameenPhone Balancesheet'!B$17)*100</f>
        <v>11.060485603191953</v>
      </c>
      <c r="C9" s="38">
        <f>('GrameenPhone Balancesheet'!C9/'GrameenPhone Balancesheet'!C$17)*100</f>
        <v>12.606272945378679</v>
      </c>
      <c r="D9" s="38">
        <f>('GrameenPhone Balancesheet'!D9/'GrameenPhone Balancesheet'!D$17)*100</f>
        <v>13.880319062374191</v>
      </c>
    </row>
    <row r="10" spans="1:7" ht="15" customHeight="1" x14ac:dyDescent="0.25">
      <c r="A10" s="36" t="s">
        <v>7</v>
      </c>
      <c r="B10" s="38">
        <f>('GrameenPhone Balancesheet'!B10/'GrameenPhone Balancesheet'!B$17)*100</f>
        <v>93.465941520303033</v>
      </c>
      <c r="C10" s="38">
        <f>('GrameenPhone Balancesheet'!C10/'GrameenPhone Balancesheet'!C$17)*100</f>
        <v>93.946519860413076</v>
      </c>
      <c r="D10" s="38">
        <f>('GrameenPhone Balancesheet'!D10/'GrameenPhone Balancesheet'!D$17)*100</f>
        <v>93.298230743270892</v>
      </c>
    </row>
    <row r="11" spans="1:7" ht="15" customHeight="1" x14ac:dyDescent="0.25">
      <c r="A11" s="36" t="s">
        <v>8</v>
      </c>
      <c r="B11" s="38">
        <f>('GrameenPhone Balancesheet'!B11/'GrameenPhone Balancesheet'!B$17)*100</f>
        <v>0.58804267924946341</v>
      </c>
      <c r="C11" s="38">
        <f>('GrameenPhone Balancesheet'!C11/'GrameenPhone Balancesheet'!C$17)*100</f>
        <v>0.15964376429235907</v>
      </c>
      <c r="D11" s="38">
        <f>('GrameenPhone Balancesheet'!D11/'GrameenPhone Balancesheet'!D$17)*100</f>
        <v>0.13568777322096776</v>
      </c>
    </row>
    <row r="12" spans="1:7" ht="15" customHeight="1" x14ac:dyDescent="0.25">
      <c r="A12" s="36" t="s">
        <v>9</v>
      </c>
      <c r="B12" s="38">
        <f>('GrameenPhone Balancesheet'!B12/'GrameenPhone Balancesheet'!B$17)*100</f>
        <v>4.1490692160292522</v>
      </c>
      <c r="C12" s="38">
        <f>('GrameenPhone Balancesheet'!C12/'GrameenPhone Balancesheet'!C$17)*100</f>
        <v>4.2076103875006838</v>
      </c>
      <c r="D12" s="38">
        <f>('GrameenPhone Balancesheet'!D12/'GrameenPhone Balancesheet'!D$17)*100</f>
        <v>4.8123614862698325</v>
      </c>
    </row>
    <row r="13" spans="1:7" ht="15" customHeight="1" x14ac:dyDescent="0.25">
      <c r="A13" s="36" t="s">
        <v>10</v>
      </c>
      <c r="B13" s="38">
        <f>('GrameenPhone Balancesheet'!B13/'GrameenPhone Balancesheet'!B$17)*100</f>
        <v>1.7969465844182513</v>
      </c>
      <c r="C13" s="38">
        <f>('GrameenPhone Balancesheet'!C13/'GrameenPhone Balancesheet'!C$17)*100</f>
        <v>1.6862259877938743</v>
      </c>
      <c r="D13" s="38">
        <f>('GrameenPhone Balancesheet'!D13/'GrameenPhone Balancesheet'!D$17)*100</f>
        <v>1.7537199972383042</v>
      </c>
    </row>
    <row r="14" spans="1:7" ht="15" customHeight="1" x14ac:dyDescent="0.25">
      <c r="A14" s="36"/>
      <c r="B14" s="38"/>
      <c r="C14" s="38"/>
      <c r="D14" s="38"/>
    </row>
    <row r="15" spans="1:7" ht="15" customHeight="1" x14ac:dyDescent="0.25">
      <c r="A15" s="36" t="s">
        <v>11</v>
      </c>
      <c r="B15" s="38">
        <f>('GrameenPhone Balancesheet'!B15/'GrameenPhone Balancesheet'!B$17)*100</f>
        <v>6.5340584796969665</v>
      </c>
      <c r="C15" s="38">
        <f>('GrameenPhone Balancesheet'!C15/'GrameenPhone Balancesheet'!C$17)*100</f>
        <v>6.0534801395869176</v>
      </c>
      <c r="D15" s="38">
        <f>('GrameenPhone Balancesheet'!D15/'GrameenPhone Balancesheet'!D$17)*100</f>
        <v>6.7017692567291052</v>
      </c>
    </row>
    <row r="16" spans="1:7" ht="15" customHeight="1" x14ac:dyDescent="0.25">
      <c r="A16" s="36"/>
      <c r="B16" s="38"/>
      <c r="C16" s="38"/>
      <c r="D16" s="38"/>
    </row>
    <row r="17" spans="1:4" ht="15" customHeight="1" x14ac:dyDescent="0.25">
      <c r="A17" s="36" t="s">
        <v>12</v>
      </c>
      <c r="B17" s="38">
        <f>('GrameenPhone Balancesheet'!B17/'GrameenPhone Balancesheet'!B$17)*100</f>
        <v>100</v>
      </c>
      <c r="C17" s="38">
        <f>('GrameenPhone Balancesheet'!C17/'GrameenPhone Balancesheet'!C$17)*100</f>
        <v>100</v>
      </c>
      <c r="D17" s="38">
        <f>('GrameenPhone Balancesheet'!D17/'GrameenPhone Balancesheet'!D$17)*100</f>
        <v>100</v>
      </c>
    </row>
    <row r="18" spans="1:4" ht="15" customHeight="1" x14ac:dyDescent="0.25">
      <c r="A18" s="36"/>
      <c r="B18" s="38"/>
      <c r="C18" s="38"/>
      <c r="D18" s="38"/>
    </row>
    <row r="19" spans="1:4" ht="15" customHeight="1" x14ac:dyDescent="0.25">
      <c r="A19" s="36" t="s">
        <v>13</v>
      </c>
      <c r="B19" s="38">
        <f>('GrameenPhone Balancesheet'!B19/'GrameenPhone Balancesheet'!B$46)*100</f>
        <v>7.2954716705321552</v>
      </c>
      <c r="C19" s="38">
        <f>('GrameenPhone Balancesheet'!C19/'GrameenPhone Balancesheet'!C$46)*100</f>
        <v>8.2837096001219095</v>
      </c>
      <c r="D19" s="38">
        <f>('GrameenPhone Balancesheet'!D19/'GrameenPhone Balancesheet'!D$46)*100</f>
        <v>9.1123003252766619</v>
      </c>
    </row>
    <row r="20" spans="1:4" ht="15" customHeight="1" x14ac:dyDescent="0.25">
      <c r="A20" s="36" t="s">
        <v>14</v>
      </c>
      <c r="B20" s="38">
        <f>('GrameenPhone Balancesheet'!B20/'GrameenPhone Balancesheet'!B$46)*100</f>
        <v>4.2359584295023058</v>
      </c>
      <c r="C20" s="38">
        <f>('GrameenPhone Balancesheet'!C20/'GrameenPhone Balancesheet'!C$46)*100</f>
        <v>4.8097574896930606</v>
      </c>
      <c r="D20" s="38">
        <f>('GrameenPhone Balancesheet'!D20/'GrameenPhone Balancesheet'!D$46)*100</f>
        <v>5.2908608405571016</v>
      </c>
    </row>
    <row r="21" spans="1:4" ht="15" customHeight="1" x14ac:dyDescent="0.25">
      <c r="A21" s="36" t="s">
        <v>15</v>
      </c>
      <c r="B21" s="38">
        <f>('GrameenPhone Balancesheet'!B21/'GrameenPhone Balancesheet'!B$46)*100</f>
        <v>7.8049606570767625E-3</v>
      </c>
      <c r="C21" s="38">
        <f>('GrameenPhone Balancesheet'!C21/'GrameenPhone Balancesheet'!C$46)*100</f>
        <v>8.8622134994713105E-3</v>
      </c>
      <c r="D21" s="38">
        <f>('GrameenPhone Balancesheet'!D21/'GrameenPhone Balancesheet'!D$46)*100</f>
        <v>9.7486699621526073E-3</v>
      </c>
    </row>
    <row r="22" spans="1:4" ht="15" customHeight="1" x14ac:dyDescent="0.25">
      <c r="A22" s="36" t="s">
        <v>16</v>
      </c>
      <c r="B22" s="38">
        <f>('GrameenPhone Balancesheet'!B22/'GrameenPhone Balancesheet'!B$46)*100</f>
        <v>13.427755671946926</v>
      </c>
      <c r="C22" s="38">
        <f>('GrameenPhone Balancesheet'!C22/'GrameenPhone Balancesheet'!C$46)*100</f>
        <v>17.496759028525702</v>
      </c>
      <c r="D22" s="38">
        <f>('GrameenPhone Balancesheet'!D22/'GrameenPhone Balancesheet'!D$46)*100</f>
        <v>20.751144670727875</v>
      </c>
    </row>
    <row r="23" spans="1:4" ht="15" customHeight="1" x14ac:dyDescent="0.25">
      <c r="A23" s="36" t="s">
        <v>17</v>
      </c>
      <c r="B23" s="38" t="e">
        <f>('GrameenPhone Balancesheet'!B23/'GrameenPhone Balancesheet'!B$46)*100</f>
        <v>#VALUE!</v>
      </c>
      <c r="C23" s="38" t="e">
        <f>('GrameenPhone Balancesheet'!C23/'GrameenPhone Balancesheet'!C$46)*100</f>
        <v>#VALUE!</v>
      </c>
      <c r="D23" s="38" t="e">
        <f>('GrameenPhone Balancesheet'!D23/'GrameenPhone Balancesheet'!D$46)*100</f>
        <v>#VALUE!</v>
      </c>
    </row>
    <row r="24" spans="1:4" ht="15" customHeight="1" x14ac:dyDescent="0.25">
      <c r="A24" s="36"/>
      <c r="B24" s="38"/>
      <c r="C24" s="38"/>
      <c r="D24" s="38"/>
    </row>
    <row r="25" spans="1:4" ht="15" customHeight="1" x14ac:dyDescent="0.25">
      <c r="A25" s="36" t="s">
        <v>19</v>
      </c>
      <c r="B25" s="38">
        <f>('GrameenPhone Balancesheet'!B25/'GrameenPhone Balancesheet'!B$46)*100</f>
        <v>24.966990732638465</v>
      </c>
      <c r="C25" s="38">
        <f>('GrameenPhone Balancesheet'!C25/'GrameenPhone Balancesheet'!C$46)*100</f>
        <v>30.599088331840139</v>
      </c>
      <c r="D25" s="38">
        <f>('GrameenPhone Balancesheet'!D25/'GrameenPhone Balancesheet'!D$46)*100</f>
        <v>35.16405450652379</v>
      </c>
    </row>
    <row r="26" spans="1:4" ht="15" customHeight="1" x14ac:dyDescent="0.25">
      <c r="A26" s="36"/>
      <c r="B26" s="38"/>
      <c r="C26" s="38"/>
      <c r="D26" s="38"/>
    </row>
    <row r="27" spans="1:4" ht="15" customHeight="1" x14ac:dyDescent="0.25">
      <c r="A27" s="36" t="s">
        <v>20</v>
      </c>
      <c r="B27" s="38" t="e">
        <f>('GrameenPhone Balancesheet'!B27/'GrameenPhone Balancesheet'!B$46)*100</f>
        <v>#VALUE!</v>
      </c>
      <c r="C27" s="38" t="e">
        <f>('GrameenPhone Balancesheet'!C27/'GrameenPhone Balancesheet'!C$46)*100</f>
        <v>#VALUE!</v>
      </c>
      <c r="D27" s="38" t="e">
        <f>('GrameenPhone Balancesheet'!D27/'GrameenPhone Balancesheet'!D$46)*100</f>
        <v>#VALUE!</v>
      </c>
    </row>
    <row r="28" spans="1:4" ht="15" customHeight="1" x14ac:dyDescent="0.25">
      <c r="A28" s="36" t="s">
        <v>21</v>
      </c>
      <c r="B28" s="38">
        <f>('GrameenPhone Balancesheet'!B28/'GrameenPhone Balancesheet'!B$46)*100</f>
        <v>1.6535932405042599</v>
      </c>
      <c r="C28" s="38">
        <f>('GrameenPhone Balancesheet'!C28/'GrameenPhone Balancesheet'!C$46)*100</f>
        <v>2.101440259994253</v>
      </c>
      <c r="D28" s="38">
        <f>('GrameenPhone Balancesheet'!D28/'GrameenPhone Balancesheet'!D$46)*100</f>
        <v>2.2612608863325261</v>
      </c>
    </row>
    <row r="29" spans="1:4" ht="15" customHeight="1" x14ac:dyDescent="0.25">
      <c r="A29" s="36" t="s">
        <v>22</v>
      </c>
      <c r="B29" s="38">
        <f>('GrameenPhone Balancesheet'!B29/'GrameenPhone Balancesheet'!B$46)*100</f>
        <v>0.72415728144370439</v>
      </c>
      <c r="C29" s="38">
        <f>('GrameenPhone Balancesheet'!C29/'GrameenPhone Balancesheet'!C$46)*100</f>
        <v>0.81965045849654761</v>
      </c>
      <c r="D29" s="38">
        <f>('GrameenPhone Balancesheet'!D29/'GrameenPhone Balancesheet'!D$46)*100</f>
        <v>1.1076631004075823</v>
      </c>
    </row>
    <row r="30" spans="1:4" ht="15" customHeight="1" x14ac:dyDescent="0.25">
      <c r="A30" s="36" t="s">
        <v>23</v>
      </c>
      <c r="B30" s="38">
        <f>('GrameenPhone Balancesheet'!B30/'GrameenPhone Balancesheet'!B$46)*100</f>
        <v>22.176908018425195</v>
      </c>
      <c r="C30" s="38">
        <f>('GrameenPhone Balancesheet'!C30/'GrameenPhone Balancesheet'!C$46)*100</f>
        <v>13.910555690110368</v>
      </c>
      <c r="D30" s="38">
        <f>('GrameenPhone Balancesheet'!D30/'GrameenPhone Balancesheet'!D$46)*100</f>
        <v>9.546786249991623</v>
      </c>
    </row>
    <row r="31" spans="1:4" ht="15" customHeight="1" x14ac:dyDescent="0.25">
      <c r="A31" s="36" t="s">
        <v>24</v>
      </c>
      <c r="B31" s="38">
        <f>('GrameenPhone Balancesheet'!B31/'GrameenPhone Balancesheet'!B$46)*100</f>
        <v>0.2681559939223529</v>
      </c>
      <c r="C31" s="38">
        <f>('GrameenPhone Balancesheet'!C31/'GrameenPhone Balancesheet'!C$46)*100</f>
        <v>0.27931861442733513</v>
      </c>
      <c r="D31" s="38">
        <f>('GrameenPhone Balancesheet'!D31/'GrameenPhone Balancesheet'!D$46)*100</f>
        <v>0.18981225928247186</v>
      </c>
    </row>
    <row r="32" spans="1:4" ht="15" customHeight="1" x14ac:dyDescent="0.25">
      <c r="A32" s="36"/>
      <c r="B32" s="38"/>
      <c r="C32" s="38"/>
      <c r="D32" s="38"/>
    </row>
    <row r="33" spans="1:4" ht="15" customHeight="1" x14ac:dyDescent="0.25">
      <c r="A33" s="36" t="s">
        <v>25</v>
      </c>
      <c r="B33" s="38">
        <f>('GrameenPhone Balancesheet'!B33/'GrameenPhone Balancesheet'!B$46)*100</f>
        <v>24.822814534295514</v>
      </c>
      <c r="C33" s="38">
        <f>('GrameenPhone Balancesheet'!C33/'GrameenPhone Balancesheet'!C$46)*100</f>
        <v>17.110965023028506</v>
      </c>
      <c r="D33" s="38">
        <f>('GrameenPhone Balancesheet'!D33/'GrameenPhone Balancesheet'!D$46)*100</f>
        <v>13.105522496014204</v>
      </c>
    </row>
    <row r="34" spans="1:4" ht="15" customHeight="1" x14ac:dyDescent="0.25">
      <c r="A34" s="36"/>
      <c r="B34" s="38"/>
      <c r="C34" s="38"/>
      <c r="D34" s="38"/>
    </row>
    <row r="35" spans="1:4" ht="15" customHeight="1" x14ac:dyDescent="0.25">
      <c r="A35" s="36" t="s">
        <v>27</v>
      </c>
      <c r="B35" s="38">
        <f>('GrameenPhone Balancesheet'!B35/'GrameenPhone Balancesheet'!B$46)*100</f>
        <v>14.736458366245708</v>
      </c>
      <c r="C35" s="38">
        <f>('GrameenPhone Balancesheet'!C35/'GrameenPhone Balancesheet'!C$46)*100</f>
        <v>15.656795169375881</v>
      </c>
      <c r="D35" s="38">
        <f>('GrameenPhone Balancesheet'!D35/'GrameenPhone Balancesheet'!D$46)*100</f>
        <v>16.188025484505218</v>
      </c>
    </row>
    <row r="36" spans="1:4" ht="15" customHeight="1" x14ac:dyDescent="0.25">
      <c r="A36" s="36" t="s">
        <v>28</v>
      </c>
      <c r="B36" s="38">
        <f>('GrameenPhone Balancesheet'!B36/'GrameenPhone Balancesheet'!B$46)*100</f>
        <v>2.7216296541737877</v>
      </c>
      <c r="C36" s="38">
        <f>('GrameenPhone Balancesheet'!C36/'GrameenPhone Balancesheet'!C$46)*100</f>
        <v>3.3740948530452863</v>
      </c>
      <c r="D36" s="38">
        <f>('GrameenPhone Balancesheet'!D36/'GrameenPhone Balancesheet'!D$46)*100</f>
        <v>0.83679570490580324</v>
      </c>
    </row>
    <row r="37" spans="1:4" ht="15" customHeight="1" x14ac:dyDescent="0.25">
      <c r="A37" s="36" t="s">
        <v>29</v>
      </c>
      <c r="B37" s="38" t="e">
        <f>('GrameenPhone Balancesheet'!B37/'GrameenPhone Balancesheet'!B$46)*100</f>
        <v>#VALUE!</v>
      </c>
      <c r="C37" s="38" t="e">
        <f>('GrameenPhone Balancesheet'!C37/'GrameenPhone Balancesheet'!C$46)*100</f>
        <v>#VALUE!</v>
      </c>
      <c r="D37" s="38" t="e">
        <f>('GrameenPhone Balancesheet'!D37/'GrameenPhone Balancesheet'!D$46)*100</f>
        <v>#VALUE!</v>
      </c>
    </row>
    <row r="38" spans="1:4" ht="15" customHeight="1" x14ac:dyDescent="0.25">
      <c r="A38" s="36" t="s">
        <v>30</v>
      </c>
      <c r="B38" s="38">
        <f>('GrameenPhone Balancesheet'!B38/'GrameenPhone Balancesheet'!B$46)*100</f>
        <v>5.8634434660863173</v>
      </c>
      <c r="C38" s="38">
        <f>('GrameenPhone Balancesheet'!C38/'GrameenPhone Balancesheet'!C$46)*100</f>
        <v>5.7946146746869518</v>
      </c>
      <c r="D38" s="38">
        <f>('GrameenPhone Balancesheet'!D38/'GrameenPhone Balancesheet'!D$46)*100</f>
        <v>4.2708277961695504</v>
      </c>
    </row>
    <row r="39" spans="1:4" ht="15" customHeight="1" x14ac:dyDescent="0.25">
      <c r="A39" s="36" t="s">
        <v>31</v>
      </c>
      <c r="B39" s="38">
        <f>('GrameenPhone Balancesheet'!B39/'GrameenPhone Balancesheet'!B$46)*100</f>
        <v>12.847939916131304</v>
      </c>
      <c r="C39" s="38">
        <f>('GrameenPhone Balancesheet'!C39/'GrameenPhone Balancesheet'!C$46)*100</f>
        <v>15.707250770336529</v>
      </c>
      <c r="D39" s="38">
        <f>('GrameenPhone Balancesheet'!D39/'GrameenPhone Balancesheet'!D$46)*100</f>
        <v>16.78359120823832</v>
      </c>
    </row>
    <row r="40" spans="1:4" ht="15.75" x14ac:dyDescent="0.25">
      <c r="A40" s="36" t="s">
        <v>32</v>
      </c>
      <c r="B40" s="38">
        <f>('GrameenPhone Balancesheet'!B40/'GrameenPhone Balancesheet'!B$46)*100</f>
        <v>3.1807672975455011E-2</v>
      </c>
      <c r="C40" s="38">
        <f>('GrameenPhone Balancesheet'!C40/'GrameenPhone Balancesheet'!C$46)*100</f>
        <v>2.8970591880038289E-2</v>
      </c>
      <c r="D40" s="38">
        <f>('GrameenPhone Balancesheet'!D40/'GrameenPhone Balancesheet'!D$46)*100</f>
        <v>9.2000289072425925E-2</v>
      </c>
    </row>
    <row r="41" spans="1:4" ht="15.75" x14ac:dyDescent="0.25">
      <c r="A41" s="36" t="s">
        <v>33</v>
      </c>
      <c r="B41" s="38">
        <f>('GrameenPhone Balancesheet'!B41/'GrameenPhone Balancesheet'!B$46)*100</f>
        <v>1.2514854062255643</v>
      </c>
      <c r="C41" s="38">
        <f>('GrameenPhone Balancesheet'!C41/'GrameenPhone Balancesheet'!C$46)*100</f>
        <v>2.0945975956322771</v>
      </c>
      <c r="D41" s="38">
        <f>('GrameenPhone Balancesheet'!D41/'GrameenPhone Balancesheet'!D$46)*100</f>
        <v>3.8398280703348657</v>
      </c>
    </row>
    <row r="42" spans="1:4" ht="15.75" x14ac:dyDescent="0.25">
      <c r="A42" s="36" t="s">
        <v>34</v>
      </c>
      <c r="B42" s="38">
        <f>('GrameenPhone Balancesheet'!B42/'GrameenPhone Balancesheet'!B$46)*100</f>
        <v>12.757430251227886</v>
      </c>
      <c r="C42" s="38">
        <f>('GrameenPhone Balancesheet'!C42/'GrameenPhone Balancesheet'!C$46)*100</f>
        <v>9.6336229901743895</v>
      </c>
      <c r="D42" s="38">
        <f>('GrameenPhone Balancesheet'!D42/'GrameenPhone Balancesheet'!D$46)*100</f>
        <v>9.7193544442358224</v>
      </c>
    </row>
    <row r="43" spans="1:4" ht="15.75" x14ac:dyDescent="0.25">
      <c r="A43" s="36"/>
      <c r="B43" s="38"/>
      <c r="C43" s="38"/>
      <c r="D43" s="38"/>
    </row>
    <row r="44" spans="1:4" ht="15.75" x14ac:dyDescent="0.25">
      <c r="A44" s="36" t="s">
        <v>35</v>
      </c>
      <c r="B44" s="38">
        <f>('GrameenPhone Balancesheet'!B44/'GrameenPhone Balancesheet'!B$46)*100</f>
        <v>50.210194733066025</v>
      </c>
      <c r="C44" s="38">
        <f>('GrameenPhone Balancesheet'!C44/'GrameenPhone Balancesheet'!C$46)*100</f>
        <v>52.289946645131359</v>
      </c>
      <c r="D44" s="38">
        <f>('GrameenPhone Balancesheet'!D44/'GrameenPhone Balancesheet'!D$46)*100</f>
        <v>51.730422997462</v>
      </c>
    </row>
    <row r="45" spans="1:4" ht="15.75" x14ac:dyDescent="0.25">
      <c r="A45" s="36"/>
      <c r="B45" s="38"/>
      <c r="C45" s="38"/>
      <c r="D45" s="38"/>
    </row>
    <row r="46" spans="1:4" ht="15.75" x14ac:dyDescent="0.25">
      <c r="A46" s="36" t="s">
        <v>36</v>
      </c>
      <c r="B46" s="38">
        <f>('GrameenPhone Balancesheet'!B46/'GrameenPhone Balancesheet'!B$46)*100</f>
        <v>100</v>
      </c>
      <c r="C46" s="38">
        <f>('GrameenPhone Balancesheet'!C46/'GrameenPhone Balancesheet'!C$46)*100</f>
        <v>100</v>
      </c>
      <c r="D46" s="38">
        <f>('GrameenPhone Balancesheet'!D46/'GrameenPhone Balancesheet'!D$46)*100</f>
        <v>100</v>
      </c>
    </row>
    <row r="48" spans="1:4" ht="21" x14ac:dyDescent="0.35">
      <c r="A48" s="123" t="s">
        <v>186</v>
      </c>
      <c r="B48" s="115"/>
      <c r="C48" s="115"/>
      <c r="D48" s="115"/>
    </row>
    <row r="49" spans="1:4" ht="18.75" x14ac:dyDescent="0.3">
      <c r="A49" s="125" t="s">
        <v>192</v>
      </c>
      <c r="B49" s="115"/>
      <c r="C49" s="115"/>
      <c r="D49" s="115"/>
    </row>
    <row r="50" spans="1:4" ht="15.75" x14ac:dyDescent="0.25">
      <c r="A50" s="36" t="s">
        <v>1</v>
      </c>
      <c r="B50" s="37" t="s">
        <v>189</v>
      </c>
      <c r="C50" s="37" t="s">
        <v>190</v>
      </c>
      <c r="D50" s="37" t="s">
        <v>191</v>
      </c>
    </row>
    <row r="51" spans="1:4" ht="15.75" x14ac:dyDescent="0.25">
      <c r="A51" s="36" t="s">
        <v>2</v>
      </c>
      <c r="B51" s="38">
        <f>('GrameenPhone Balancesheet'!B5/'GrameenPhone Balancesheet'!$D5)*100</f>
        <v>110.45307978785401</v>
      </c>
      <c r="C51" s="38">
        <f>('GrameenPhone Balancesheet'!C5/'GrameenPhone Balancesheet'!$D5)*100</f>
        <v>106.12774157701301</v>
      </c>
      <c r="D51" s="38">
        <f>('GrameenPhone Balancesheet'!D5/'GrameenPhone Balancesheet'!$D5)*100</f>
        <v>100</v>
      </c>
    </row>
    <row r="52" spans="1:4" ht="15.75" x14ac:dyDescent="0.25">
      <c r="A52" s="36" t="s">
        <v>3</v>
      </c>
      <c r="B52" s="38">
        <f>('GrameenPhone Balancesheet'!B6/'GrameenPhone Balancesheet'!$D6)*100</f>
        <v>173.66461954590957</v>
      </c>
      <c r="C52" s="38">
        <f>('GrameenPhone Balancesheet'!C6/'GrameenPhone Balancesheet'!$D6)*100</f>
        <v>156.79514734391586</v>
      </c>
      <c r="D52" s="38">
        <f>('GrameenPhone Balancesheet'!D6/'GrameenPhone Balancesheet'!$D6)*100</f>
        <v>100</v>
      </c>
    </row>
    <row r="53" spans="1:4" ht="15.75" x14ac:dyDescent="0.25">
      <c r="A53" s="36" t="s">
        <v>4</v>
      </c>
      <c r="B53" s="38">
        <f>('GrameenPhone Balancesheet'!B7/'GrameenPhone Balancesheet'!$D7)*100</f>
        <v>104.34639162555088</v>
      </c>
      <c r="C53" s="38">
        <f>('GrameenPhone Balancesheet'!C7/'GrameenPhone Balancesheet'!$D7)*100</f>
        <v>122.32310954155265</v>
      </c>
      <c r="D53" s="38">
        <f>('GrameenPhone Balancesheet'!D7/'GrameenPhone Balancesheet'!$D7)*100</f>
        <v>100</v>
      </c>
    </row>
    <row r="54" spans="1:4" ht="15.75" x14ac:dyDescent="0.25">
      <c r="A54" s="36" t="s">
        <v>5</v>
      </c>
      <c r="B54" s="38">
        <f>('GrameenPhone Balancesheet'!B8/'GrameenPhone Balancesheet'!$D8)*100</f>
        <v>150.37734058226459</v>
      </c>
      <c r="C54" s="38">
        <f>('GrameenPhone Balancesheet'!C8/'GrameenPhone Balancesheet'!$D8)*100</f>
        <v>116.81432757897218</v>
      </c>
      <c r="D54" s="38">
        <f>('GrameenPhone Balancesheet'!D8/'GrameenPhone Balancesheet'!$D8)*100</f>
        <v>100</v>
      </c>
    </row>
    <row r="55" spans="1:4" ht="15.75" x14ac:dyDescent="0.25">
      <c r="A55" s="36" t="s">
        <v>6</v>
      </c>
      <c r="B55" s="38">
        <f>('GrameenPhone Balancesheet'!B9/'GrameenPhone Balancesheet'!$D9)*100</f>
        <v>99.528943737925687</v>
      </c>
      <c r="C55" s="38">
        <f>('GrameenPhone Balancesheet'!C9/'GrameenPhone Balancesheet'!$D9)*100</f>
        <v>99.905734295272325</v>
      </c>
      <c r="D55" s="38">
        <f>('GrameenPhone Balancesheet'!D9/'GrameenPhone Balancesheet'!$D9)*100</f>
        <v>100</v>
      </c>
    </row>
    <row r="56" spans="1:4" ht="15.75" x14ac:dyDescent="0.25">
      <c r="A56" s="36" t="s">
        <v>7</v>
      </c>
      <c r="B56" s="38">
        <f>('GrameenPhone Balancesheet'!B10/'GrameenPhone Balancesheet'!$D10)*100</f>
        <v>125.1280355992252</v>
      </c>
      <c r="C56" s="38">
        <f>('GrameenPhone Balancesheet'!C10/'GrameenPhone Balancesheet'!$D10)*100</f>
        <v>110.76701391371751</v>
      </c>
      <c r="D56" s="38">
        <f>('GrameenPhone Balancesheet'!D10/'GrameenPhone Balancesheet'!$D10)*100</f>
        <v>100</v>
      </c>
    </row>
    <row r="57" spans="1:4" ht="15.75" x14ac:dyDescent="0.25">
      <c r="A57" s="36" t="s">
        <v>8</v>
      </c>
      <c r="B57" s="38">
        <f>('GrameenPhone Balancesheet'!B11/'GrameenPhone Balancesheet'!$D11)*100</f>
        <v>541.30592635327343</v>
      </c>
      <c r="C57" s="38">
        <f>('GrameenPhone Balancesheet'!C11/'GrameenPhone Balancesheet'!$D11)*100</f>
        <v>129.42387649949271</v>
      </c>
      <c r="D57" s="38">
        <f>('GrameenPhone Balancesheet'!D11/'GrameenPhone Balancesheet'!$D11)*100</f>
        <v>100</v>
      </c>
    </row>
    <row r="58" spans="1:4" ht="15.75" x14ac:dyDescent="0.25">
      <c r="A58" s="36" t="s">
        <v>9</v>
      </c>
      <c r="B58" s="38">
        <f>('GrameenPhone Balancesheet'!B12/'GrameenPhone Balancesheet'!$D12)*100</f>
        <v>107.6879443961821</v>
      </c>
      <c r="C58" s="38">
        <f>('GrameenPhone Balancesheet'!C12/'GrameenPhone Balancesheet'!$D12)*100</f>
        <v>96.179039469707959</v>
      </c>
      <c r="D58" s="38">
        <f>('GrameenPhone Balancesheet'!D12/'GrameenPhone Balancesheet'!$D12)*100</f>
        <v>100</v>
      </c>
    </row>
    <row r="59" spans="1:4" ht="15.75" x14ac:dyDescent="0.25">
      <c r="A59" s="36" t="s">
        <v>10</v>
      </c>
      <c r="B59" s="38">
        <f>('GrameenPhone Balancesheet'!B13/'GrameenPhone Balancesheet'!$D13)*100</f>
        <v>127.98219751279274</v>
      </c>
      <c r="C59" s="38">
        <f>('GrameenPhone Balancesheet'!C13/'GrameenPhone Balancesheet'!$D13)*100</f>
        <v>105.76906944832454</v>
      </c>
      <c r="D59" s="38">
        <f>('GrameenPhone Balancesheet'!D13/'GrameenPhone Balancesheet'!$D13)*100</f>
        <v>100</v>
      </c>
    </row>
    <row r="60" spans="1:4" ht="15.75" x14ac:dyDescent="0.25">
      <c r="A60" s="36"/>
      <c r="B60" s="38"/>
      <c r="C60" s="38"/>
      <c r="D60" s="38"/>
    </row>
    <row r="61" spans="1:4" ht="15.75" x14ac:dyDescent="0.25">
      <c r="A61" s="36" t="s">
        <v>11</v>
      </c>
      <c r="B61" s="38">
        <f>('GrameenPhone Balancesheet'!B15/'GrameenPhone Balancesheet'!$D15)*100</f>
        <v>121.77782011446816</v>
      </c>
      <c r="C61" s="38">
        <f>('GrameenPhone Balancesheet'!C15/'GrameenPhone Balancesheet'!$D15)*100</f>
        <v>99.361653558347911</v>
      </c>
      <c r="D61" s="38">
        <f>('GrameenPhone Balancesheet'!D15/'GrameenPhone Balancesheet'!$D15)*100</f>
        <v>100</v>
      </c>
    </row>
    <row r="62" spans="1:4" ht="15.75" x14ac:dyDescent="0.25">
      <c r="A62" s="36"/>
      <c r="B62" s="38"/>
      <c r="C62" s="38"/>
      <c r="D62" s="38"/>
    </row>
    <row r="63" spans="1:4" ht="15.75" x14ac:dyDescent="0.25">
      <c r="A63" s="36" t="s">
        <v>12</v>
      </c>
      <c r="B63" s="38">
        <f>('GrameenPhone Balancesheet'!B17/'GrameenPhone Balancesheet'!$D17)*100</f>
        <v>124.90351188783357</v>
      </c>
      <c r="C63" s="38">
        <f>('GrameenPhone Balancesheet'!C17/'GrameenPhone Balancesheet'!$D17)*100</f>
        <v>110.00265297980218</v>
      </c>
      <c r="D63" s="38">
        <f>('GrameenPhone Balancesheet'!D17/'GrameenPhone Balancesheet'!$D17)*100</f>
        <v>100</v>
      </c>
    </row>
    <row r="64" spans="1:4" ht="15.75" x14ac:dyDescent="0.25">
      <c r="A64" s="36"/>
      <c r="B64" s="38"/>
      <c r="C64" s="38"/>
      <c r="D64" s="38"/>
    </row>
    <row r="65" spans="1:4" ht="15.75" x14ac:dyDescent="0.25">
      <c r="A65" s="36" t="s">
        <v>13</v>
      </c>
      <c r="B65" s="38">
        <f>('GrameenPhone Balancesheet'!B19/'GrameenPhone Balancesheet'!$D19)*100</f>
        <v>100</v>
      </c>
      <c r="C65" s="38">
        <f>('GrameenPhone Balancesheet'!C19/'GrameenPhone Balancesheet'!$D19)*100</f>
        <v>100</v>
      </c>
      <c r="D65" s="38">
        <f>('GrameenPhone Balancesheet'!D19/'GrameenPhone Balancesheet'!$D19)*100</f>
        <v>100</v>
      </c>
    </row>
    <row r="66" spans="1:4" ht="15.75" x14ac:dyDescent="0.25">
      <c r="A66" s="36" t="s">
        <v>14</v>
      </c>
      <c r="B66" s="38">
        <f>('GrameenPhone Balancesheet'!B20/'GrameenPhone Balancesheet'!$D20)*100</f>
        <v>100</v>
      </c>
      <c r="C66" s="38">
        <f>('GrameenPhone Balancesheet'!C20/'GrameenPhone Balancesheet'!$D20)*100</f>
        <v>100</v>
      </c>
      <c r="D66" s="38">
        <f>('GrameenPhone Balancesheet'!D20/'GrameenPhone Balancesheet'!$D20)*100</f>
        <v>100</v>
      </c>
    </row>
    <row r="67" spans="1:4" ht="15.75" x14ac:dyDescent="0.25">
      <c r="A67" s="36" t="s">
        <v>15</v>
      </c>
      <c r="B67" s="38">
        <f>('GrameenPhone Balancesheet'!B21/'GrameenPhone Balancesheet'!$D21)*100</f>
        <v>100</v>
      </c>
      <c r="C67" s="38">
        <f>('GrameenPhone Balancesheet'!C21/'GrameenPhone Balancesheet'!$D21)*100</f>
        <v>100</v>
      </c>
      <c r="D67" s="38">
        <f>('GrameenPhone Balancesheet'!D21/'GrameenPhone Balancesheet'!$D21)*100</f>
        <v>100</v>
      </c>
    </row>
    <row r="68" spans="1:4" ht="15.75" x14ac:dyDescent="0.25">
      <c r="A68" s="36" t="s">
        <v>16</v>
      </c>
      <c r="B68" s="38">
        <f>('GrameenPhone Balancesheet'!B22/'GrameenPhone Balancesheet'!$D22)*100</f>
        <v>80.823196349443521</v>
      </c>
      <c r="C68" s="38">
        <f>('GrameenPhone Balancesheet'!C22/'GrameenPhone Balancesheet'!$D22)*100</f>
        <v>92.751023725508162</v>
      </c>
      <c r="D68" s="38">
        <f>('GrameenPhone Balancesheet'!D22/'GrameenPhone Balancesheet'!$D22)*100</f>
        <v>100</v>
      </c>
    </row>
    <row r="69" spans="1:4" ht="15.75" x14ac:dyDescent="0.25">
      <c r="A69" s="36" t="s">
        <v>17</v>
      </c>
      <c r="B69" s="38" t="e">
        <f>('GrameenPhone Balancesheet'!B23/'GrameenPhone Balancesheet'!$D23)*100</f>
        <v>#VALUE!</v>
      </c>
      <c r="C69" s="38" t="e">
        <f>('GrameenPhone Balancesheet'!C23/'GrameenPhone Balancesheet'!$D23)*100</f>
        <v>#VALUE!</v>
      </c>
      <c r="D69" s="38" t="e">
        <f>('GrameenPhone Balancesheet'!D23/'GrameenPhone Balancesheet'!$D23)*100</f>
        <v>#VALUE!</v>
      </c>
    </row>
    <row r="70" spans="1:4" ht="15.75" x14ac:dyDescent="0.25">
      <c r="A70" s="36"/>
      <c r="B70" s="38"/>
      <c r="C70" s="38"/>
      <c r="D70" s="38"/>
    </row>
    <row r="71" spans="1:4" ht="15.75" x14ac:dyDescent="0.25">
      <c r="A71" s="36" t="s">
        <v>19</v>
      </c>
      <c r="B71" s="38">
        <f>('GrameenPhone Balancesheet'!B25/'GrameenPhone Balancesheet'!$D25)*100</f>
        <v>88.683312193108662</v>
      </c>
      <c r="C71" s="38">
        <f>('GrameenPhone Balancesheet'!C25/'GrameenPhone Balancesheet'!$D25)*100</f>
        <v>95.722206739306841</v>
      </c>
      <c r="D71" s="38">
        <f>('GrameenPhone Balancesheet'!D25/'GrameenPhone Balancesheet'!$D25)*100</f>
        <v>100</v>
      </c>
    </row>
    <row r="72" spans="1:4" ht="15.75" x14ac:dyDescent="0.25">
      <c r="A72" s="36"/>
      <c r="B72" s="38"/>
      <c r="C72" s="38"/>
      <c r="D72" s="38"/>
    </row>
    <row r="73" spans="1:4" ht="15.75" x14ac:dyDescent="0.25">
      <c r="A73" s="36" t="s">
        <v>20</v>
      </c>
      <c r="B73" s="38" t="e">
        <f>('GrameenPhone Balancesheet'!B27/'GrameenPhone Balancesheet'!$D27)*100</f>
        <v>#VALUE!</v>
      </c>
      <c r="C73" s="38" t="e">
        <f>('GrameenPhone Balancesheet'!C27/'GrameenPhone Balancesheet'!$D27)*100</f>
        <v>#VALUE!</v>
      </c>
      <c r="D73" s="38" t="e">
        <f>('GrameenPhone Balancesheet'!D27/'GrameenPhone Balancesheet'!$D27)*100</f>
        <v>#VALUE!</v>
      </c>
    </row>
    <row r="74" spans="1:4" ht="15.75" x14ac:dyDescent="0.25">
      <c r="A74" s="36" t="s">
        <v>21</v>
      </c>
      <c r="B74" s="38">
        <f>('GrameenPhone Balancesheet'!B28/'GrameenPhone Balancesheet'!$D28)*100</f>
        <v>91.338245941159727</v>
      </c>
      <c r="C74" s="38">
        <f>('GrameenPhone Balancesheet'!C28/'GrameenPhone Balancesheet'!$D28)*100</f>
        <v>102.22792295888128</v>
      </c>
      <c r="D74" s="38">
        <f>('GrameenPhone Balancesheet'!D28/'GrameenPhone Balancesheet'!$D28)*100</f>
        <v>100</v>
      </c>
    </row>
    <row r="75" spans="1:4" ht="15.75" x14ac:dyDescent="0.25">
      <c r="A75" s="36" t="s">
        <v>22</v>
      </c>
      <c r="B75" s="38">
        <f>('GrameenPhone Balancesheet'!B29/'GrameenPhone Balancesheet'!$D29)*100</f>
        <v>81.658211398558407</v>
      </c>
      <c r="C75" s="38">
        <f>('GrameenPhone Balancesheet'!C29/'GrameenPhone Balancesheet'!$D29)*100</f>
        <v>81.399953575734614</v>
      </c>
      <c r="D75" s="38">
        <f>('GrameenPhone Balancesheet'!D29/'GrameenPhone Balancesheet'!$D29)*100</f>
        <v>100</v>
      </c>
    </row>
    <row r="76" spans="1:4" ht="15.75" x14ac:dyDescent="0.25">
      <c r="A76" s="36" t="s">
        <v>23</v>
      </c>
      <c r="B76" s="38">
        <f>('GrameenPhone Balancesheet'!B30/'GrameenPhone Balancesheet'!$D30)*100</f>
        <v>290.14724136273543</v>
      </c>
      <c r="C76" s="38">
        <f>('GrameenPhone Balancesheet'!C30/'GrameenPhone Balancesheet'!$D30)*100</f>
        <v>160.28409878107055</v>
      </c>
      <c r="D76" s="38">
        <f>('GrameenPhone Balancesheet'!D30/'GrameenPhone Balancesheet'!$D30)*100</f>
        <v>100</v>
      </c>
    </row>
    <row r="77" spans="1:4" ht="15.75" x14ac:dyDescent="0.25">
      <c r="A77" s="36" t="s">
        <v>24</v>
      </c>
      <c r="B77" s="38">
        <f>('GrameenPhone Balancesheet'!B31/'GrameenPhone Balancesheet'!$D31)*100</f>
        <v>176.45659717284337</v>
      </c>
      <c r="C77" s="38">
        <f>('GrameenPhone Balancesheet'!C31/'GrameenPhone Balancesheet'!$D31)*100</f>
        <v>161.87462669586733</v>
      </c>
      <c r="D77" s="38">
        <f>('GrameenPhone Balancesheet'!D31/'GrameenPhone Balancesheet'!$D31)*100</f>
        <v>100</v>
      </c>
    </row>
    <row r="78" spans="1:4" ht="15.75" x14ac:dyDescent="0.25">
      <c r="A78" s="36"/>
      <c r="B78" s="38"/>
      <c r="C78" s="38"/>
      <c r="D78" s="38"/>
    </row>
    <row r="79" spans="1:4" ht="15.75" x14ac:dyDescent="0.25">
      <c r="A79" s="36" t="s">
        <v>25</v>
      </c>
      <c r="B79" s="38">
        <f>('GrameenPhone Balancesheet'!B33/'GrameenPhone Balancesheet'!$D33)*100</f>
        <v>236.57635254274015</v>
      </c>
      <c r="C79" s="38">
        <f>('GrameenPhone Balancesheet'!C33/'GrameenPhone Balancesheet'!$D33)*100</f>
        <v>143.62277796632588</v>
      </c>
      <c r="D79" s="38">
        <f>('GrameenPhone Balancesheet'!D33/'GrameenPhone Balancesheet'!$D33)*100</f>
        <v>100</v>
      </c>
    </row>
    <row r="80" spans="1:4" ht="15.75" x14ac:dyDescent="0.25">
      <c r="A80" s="36"/>
      <c r="B80" s="38"/>
      <c r="C80" s="38"/>
      <c r="D80" s="38"/>
    </row>
    <row r="81" spans="1:4" ht="15.75" x14ac:dyDescent="0.25">
      <c r="A81" s="36" t="s">
        <v>27</v>
      </c>
      <c r="B81" s="38">
        <f>('GrameenPhone Balancesheet'!B35/'GrameenPhone Balancesheet'!$D35)*100</f>
        <v>113.7035152616202</v>
      </c>
      <c r="C81" s="38">
        <f>('GrameenPhone Balancesheet'!C35/'GrameenPhone Balancesheet'!$D35)*100</f>
        <v>106.39277825706606</v>
      </c>
      <c r="D81" s="38">
        <f>('GrameenPhone Balancesheet'!D35/'GrameenPhone Balancesheet'!$D35)*100</f>
        <v>100</v>
      </c>
    </row>
    <row r="82" spans="1:4" ht="15.75" x14ac:dyDescent="0.25">
      <c r="A82" s="36" t="s">
        <v>28</v>
      </c>
      <c r="B82" s="38">
        <f>('GrameenPhone Balancesheet'!B36/'GrameenPhone Balancesheet'!$D36)*100</f>
        <v>406.24145161290323</v>
      </c>
      <c r="C82" s="38">
        <f>('GrameenPhone Balancesheet'!C36/'GrameenPhone Balancesheet'!$D36)*100</f>
        <v>443.54838709677421</v>
      </c>
      <c r="D82" s="38">
        <f>('GrameenPhone Balancesheet'!D36/'GrameenPhone Balancesheet'!$D36)*100</f>
        <v>100</v>
      </c>
    </row>
    <row r="83" spans="1:4" ht="15.75" x14ac:dyDescent="0.25">
      <c r="A83" s="36" t="s">
        <v>29</v>
      </c>
      <c r="B83" s="38" t="e">
        <f>('GrameenPhone Balancesheet'!B37/'GrameenPhone Balancesheet'!$D37)*100</f>
        <v>#VALUE!</v>
      </c>
      <c r="C83" s="38" t="e">
        <f>('GrameenPhone Balancesheet'!C37/'GrameenPhone Balancesheet'!$D37)*100</f>
        <v>#VALUE!</v>
      </c>
      <c r="D83" s="38" t="e">
        <f>('GrameenPhone Balancesheet'!D37/'GrameenPhone Balancesheet'!$D37)*100</f>
        <v>#VALUE!</v>
      </c>
    </row>
    <row r="84" spans="1:4" ht="15.75" x14ac:dyDescent="0.25">
      <c r="A84" s="36" t="s">
        <v>30</v>
      </c>
      <c r="B84" s="38">
        <f>('GrameenPhone Balancesheet'!B38/'GrameenPhone Balancesheet'!$D38)*100</f>
        <v>171.4807329218005</v>
      </c>
      <c r="C84" s="38">
        <f>('GrameenPhone Balancesheet'!C38/'GrameenPhone Balancesheet'!$D38)*100</f>
        <v>149.25045392440182</v>
      </c>
      <c r="D84" s="38">
        <f>('GrameenPhone Balancesheet'!D38/'GrameenPhone Balancesheet'!$D38)*100</f>
        <v>100</v>
      </c>
    </row>
    <row r="85" spans="1:4" ht="15.75" x14ac:dyDescent="0.25">
      <c r="A85" s="36" t="s">
        <v>31</v>
      </c>
      <c r="B85" s="38">
        <f>('GrameenPhone Balancesheet'!B39/'GrameenPhone Balancesheet'!$D39)*100</f>
        <v>95.614388847899036</v>
      </c>
      <c r="C85" s="38">
        <f>('GrameenPhone Balancesheet'!C39/'GrameenPhone Balancesheet'!$D39)*100</f>
        <v>102.94812560186404</v>
      </c>
      <c r="D85" s="38">
        <f>('GrameenPhone Balancesheet'!D39/'GrameenPhone Balancesheet'!$D39)*100</f>
        <v>100</v>
      </c>
    </row>
    <row r="86" spans="1:4" ht="15.75" x14ac:dyDescent="0.25">
      <c r="A86" s="36" t="s">
        <v>32</v>
      </c>
      <c r="B86" s="38">
        <f>('GrameenPhone Balancesheet'!B40/'GrameenPhone Balancesheet'!$D40)*100</f>
        <v>43.183451918139809</v>
      </c>
      <c r="C86" s="38">
        <f>('GrameenPhone Balancesheet'!C40/'GrameenPhone Balancesheet'!$D40)*100</f>
        <v>34.639477737842</v>
      </c>
      <c r="D86" s="38">
        <f>('GrameenPhone Balancesheet'!D40/'GrameenPhone Balancesheet'!$D40)*100</f>
        <v>100</v>
      </c>
    </row>
    <row r="87" spans="1:4" ht="15.75" x14ac:dyDescent="0.25">
      <c r="A87" s="36" t="s">
        <v>33</v>
      </c>
      <c r="B87" s="38">
        <f>('GrameenPhone Balancesheet'!B41/'GrameenPhone Balancesheet'!$D41)*100</f>
        <v>40.708833690127442</v>
      </c>
      <c r="C87" s="38">
        <f>('GrameenPhone Balancesheet'!C41/'GrameenPhone Balancesheet'!$D41)*100</f>
        <v>60.005627393773274</v>
      </c>
      <c r="D87" s="38">
        <f>('GrameenPhone Balancesheet'!D41/'GrameenPhone Balancesheet'!$D41)*100</f>
        <v>100</v>
      </c>
    </row>
    <row r="88" spans="1:4" ht="15.75" x14ac:dyDescent="0.25">
      <c r="A88" s="36" t="s">
        <v>34</v>
      </c>
      <c r="B88" s="38">
        <f>('GrameenPhone Balancesheet'!B42/'GrameenPhone Balancesheet'!$D42)*100</f>
        <v>163.94585156707222</v>
      </c>
      <c r="C88" s="38">
        <f>('GrameenPhone Balancesheet'!C42/'GrameenPhone Balancesheet'!$D42)*100</f>
        <v>109.0323532088985</v>
      </c>
      <c r="D88" s="38">
        <f>('GrameenPhone Balancesheet'!D42/'GrameenPhone Balancesheet'!$D42)*100</f>
        <v>100</v>
      </c>
    </row>
    <row r="89" spans="1:4" ht="15.75" x14ac:dyDescent="0.25">
      <c r="A89" s="36"/>
      <c r="B89" s="38"/>
      <c r="C89" s="38"/>
      <c r="D89" s="38"/>
    </row>
    <row r="90" spans="1:4" ht="15.75" x14ac:dyDescent="0.25">
      <c r="A90" s="36" t="s">
        <v>35</v>
      </c>
      <c r="B90" s="38">
        <f>('GrameenPhone Balancesheet'!B44/'GrameenPhone Balancesheet'!$D44)*100</f>
        <v>121.23290882503784</v>
      </c>
      <c r="C90" s="38">
        <f>('GrameenPhone Balancesheet'!C44/'GrameenPhone Balancesheet'!$D44)*100</f>
        <v>111.19245739434531</v>
      </c>
      <c r="D90" s="38">
        <f>('GrameenPhone Balancesheet'!D44/'GrameenPhone Balancesheet'!$D44)*100</f>
        <v>100</v>
      </c>
    </row>
    <row r="91" spans="1:4" ht="15.75" x14ac:dyDescent="0.25">
      <c r="A91" s="36"/>
      <c r="B91" s="38"/>
      <c r="C91" s="38"/>
      <c r="D91" s="38"/>
    </row>
    <row r="92" spans="1:4" ht="15.75" x14ac:dyDescent="0.25">
      <c r="A92" s="36" t="s">
        <v>36</v>
      </c>
      <c r="B92" s="38">
        <f>('GrameenPhone Balancesheet'!B46/'GrameenPhone Balancesheet'!$D46)*100</f>
        <v>124.90351188783357</v>
      </c>
      <c r="C92" s="38">
        <f>('GrameenPhone Balancesheet'!C46/'GrameenPhone Balancesheet'!$D46)*100</f>
        <v>110.00265297980218</v>
      </c>
      <c r="D92" s="38">
        <f>('GrameenPhone Balancesheet'!D46/'GrameenPhone Balancesheet'!$D46)*100</f>
        <v>100</v>
      </c>
    </row>
    <row r="93" spans="1:4" ht="12.75" x14ac:dyDescent="0.2">
      <c r="A93" s="41"/>
    </row>
    <row r="94" spans="1:4" ht="12.75" x14ac:dyDescent="0.2">
      <c r="A94" s="41"/>
    </row>
    <row r="95" spans="1:4" ht="12.75" x14ac:dyDescent="0.2">
      <c r="A95" s="41"/>
    </row>
  </sheetData>
  <mergeCells count="5">
    <mergeCell ref="A1:D1"/>
    <mergeCell ref="A2:D2"/>
    <mergeCell ref="A48:D48"/>
    <mergeCell ref="A49:D49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49"/>
  <sheetViews>
    <sheetView workbookViewId="0">
      <selection sqref="A1:D1"/>
    </sheetView>
  </sheetViews>
  <sheetFormatPr defaultColWidth="14.42578125" defaultRowHeight="15" customHeight="1" x14ac:dyDescent="0.2"/>
  <cols>
    <col min="1" max="1" width="55.140625" customWidth="1"/>
    <col min="2" max="2" width="14.42578125" customWidth="1"/>
    <col min="3" max="3" width="16.28515625" customWidth="1"/>
    <col min="4" max="4" width="9.42578125" customWidth="1"/>
  </cols>
  <sheetData>
    <row r="1" spans="1:21" ht="15" customHeight="1" x14ac:dyDescent="0.35">
      <c r="A1" s="123" t="s">
        <v>193</v>
      </c>
      <c r="B1" s="115"/>
      <c r="C1" s="115"/>
      <c r="D1" s="115"/>
      <c r="E1" s="130" t="s">
        <v>194</v>
      </c>
      <c r="F1" s="115"/>
      <c r="G1" s="115"/>
      <c r="H1" s="115"/>
      <c r="I1" s="115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customHeight="1" x14ac:dyDescent="0.3">
      <c r="A2" s="124" t="s">
        <v>188</v>
      </c>
      <c r="B2" s="115"/>
      <c r="C2" s="115"/>
      <c r="D2" s="115"/>
      <c r="E2" s="130" t="s">
        <v>195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42"/>
      <c r="S2" s="42"/>
      <c r="T2" s="42"/>
      <c r="U2" s="42"/>
    </row>
    <row r="3" spans="1:21" ht="15" customHeight="1" x14ac:dyDescent="0.25">
      <c r="A3" s="36" t="s">
        <v>1</v>
      </c>
      <c r="B3" s="37" t="s">
        <v>189</v>
      </c>
      <c r="C3" s="37" t="s">
        <v>190</v>
      </c>
      <c r="D3" s="44" t="s">
        <v>191</v>
      </c>
      <c r="E3" s="130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42"/>
      <c r="S3" s="42"/>
      <c r="T3" s="42"/>
      <c r="U3" s="42"/>
    </row>
    <row r="4" spans="1:21" ht="15" customHeight="1" x14ac:dyDescent="0.25">
      <c r="A4" s="36" t="s">
        <v>42</v>
      </c>
      <c r="B4" s="38">
        <f>('GrameenPhone Income Statement'!B4/'GrameenPhone Income Statement'!B$4)*100</f>
        <v>100</v>
      </c>
      <c r="C4" s="38">
        <f>('GrameenPhone Income Statement'!C4/'GrameenPhone Income Statement'!C$4)*100</f>
        <v>100</v>
      </c>
      <c r="D4" s="45" t="e">
        <f>('GrameenPhone Income Statement'!D4/'GrameenPhone Income Statement'!D$4)</f>
        <v>#DIV/0!</v>
      </c>
      <c r="E4" s="127" t="s">
        <v>196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</row>
    <row r="5" spans="1:21" ht="15" customHeight="1" x14ac:dyDescent="0.25">
      <c r="A5" s="36" t="s">
        <v>46</v>
      </c>
      <c r="B5" s="38">
        <f>('GrameenPhone Income Statement'!B5/'GrameenPhone Income Statement'!B$4)*100</f>
        <v>14.584025319256433</v>
      </c>
      <c r="C5" s="38">
        <f>('GrameenPhone Income Statement'!C5/'GrameenPhone Income Statement'!C$4)*100</f>
        <v>16.64770197605198</v>
      </c>
      <c r="D5" s="38" t="e">
        <f>('GrameenPhone Income Statement'!D5/'GrameenPhone Income Statement'!D$4)</f>
        <v>#DIV/0!</v>
      </c>
    </row>
    <row r="6" spans="1:21" ht="15" customHeight="1" x14ac:dyDescent="0.25">
      <c r="A6" s="36" t="s">
        <v>48</v>
      </c>
      <c r="B6" s="38" t="e">
        <f>('GrameenPhone Income Statement'!B6/'GrameenPhone Income Statement'!B$4)*100</f>
        <v>#VALUE!</v>
      </c>
      <c r="C6" s="38" t="e">
        <f>('GrameenPhone Income Statement'!C6/'GrameenPhone Income Statement'!C$4)*100</f>
        <v>#VALUE!</v>
      </c>
      <c r="D6" s="38" t="e">
        <f>('GrameenPhone Income Statement'!D6/'GrameenPhone Income Statement'!D$4)</f>
        <v>#DIV/0!</v>
      </c>
    </row>
    <row r="7" spans="1:21" ht="15" customHeight="1" x14ac:dyDescent="0.25">
      <c r="A7" s="36" t="s">
        <v>50</v>
      </c>
      <c r="B7" s="38">
        <f>('GrameenPhone Income Statement'!B7/'GrameenPhone Income Statement'!B$4)*100</f>
        <v>100</v>
      </c>
      <c r="C7" s="38">
        <f>('GrameenPhone Income Statement'!C7/'GrameenPhone Income Statement'!C$4)*100</f>
        <v>100</v>
      </c>
      <c r="D7" s="38" t="e">
        <f>('GrameenPhone Income Statement'!D7/'GrameenPhone Income Statement'!D$4)</f>
        <v>#DIV/0!</v>
      </c>
    </row>
    <row r="8" spans="1:21" ht="15" customHeight="1" x14ac:dyDescent="0.25">
      <c r="A8" s="36"/>
      <c r="B8" s="38"/>
      <c r="C8" s="38"/>
      <c r="D8" s="38"/>
    </row>
    <row r="9" spans="1:21" ht="15" customHeight="1" x14ac:dyDescent="0.25">
      <c r="A9" s="36" t="s">
        <v>51</v>
      </c>
      <c r="B9" s="38">
        <f>('GrameenPhone Income Statement'!B9/'GrameenPhone Income Statement'!B$4)*100</f>
        <v>6.7076192238624506</v>
      </c>
      <c r="C9" s="38">
        <f>('GrameenPhone Income Statement'!C9/'GrameenPhone Income Statement'!C$4)*100</f>
        <v>6.7134844010876327</v>
      </c>
      <c r="D9" s="38" t="e">
        <f>('GrameenPhone Income Statement'!D9/'GrameenPhone Income Statement'!D$4)</f>
        <v>#DIV/0!</v>
      </c>
    </row>
    <row r="10" spans="1:21" ht="15" customHeight="1" x14ac:dyDescent="0.25">
      <c r="A10" s="36" t="s">
        <v>55</v>
      </c>
      <c r="B10" s="38">
        <f>('GrameenPhone Income Statement'!B10/'GrameenPhone Income Statement'!B$4)*100</f>
        <v>6.1406349610194164</v>
      </c>
      <c r="C10" s="38">
        <f>('GrameenPhone Income Statement'!C10/'GrameenPhone Income Statement'!C$4)*100</f>
        <v>8.0435479399307752</v>
      </c>
      <c r="D10" s="38" t="e">
        <f>('GrameenPhone Income Statement'!D10/'GrameenPhone Income Statement'!D$4)</f>
        <v>#DIV/0!</v>
      </c>
    </row>
    <row r="11" spans="1:21" ht="15" customHeight="1" x14ac:dyDescent="0.25">
      <c r="A11" s="36" t="s">
        <v>59</v>
      </c>
      <c r="B11" s="38">
        <f>('GrameenPhone Income Statement'!B11/'GrameenPhone Income Statement'!B$4)*100</f>
        <v>2.827448082331133</v>
      </c>
      <c r="C11" s="38">
        <f>('GrameenPhone Income Statement'!C11/'GrameenPhone Income Statement'!C$4)*100</f>
        <v>3.8799945244803036</v>
      </c>
      <c r="D11" s="38" t="e">
        <f>('GrameenPhone Income Statement'!D11/'GrameenPhone Income Statement'!D$4)</f>
        <v>#DIV/0!</v>
      </c>
    </row>
    <row r="12" spans="1:21" ht="15" customHeight="1" x14ac:dyDescent="0.25">
      <c r="A12" s="36" t="s">
        <v>63</v>
      </c>
      <c r="B12" s="38">
        <f>('GrameenPhone Income Statement'!B12/'GrameenPhone Income Statement'!B$4)*100</f>
        <v>10.158630716157219</v>
      </c>
      <c r="C12" s="38">
        <f>('GrameenPhone Income Statement'!C12/'GrameenPhone Income Statement'!C$4)*100</f>
        <v>9.3251373045837234</v>
      </c>
      <c r="D12" s="38" t="e">
        <f>('GrameenPhone Income Statement'!D12/'GrameenPhone Income Statement'!D$4)</f>
        <v>#DIV/0!</v>
      </c>
    </row>
    <row r="13" spans="1:21" ht="15" customHeight="1" x14ac:dyDescent="0.25">
      <c r="A13" s="36" t="s">
        <v>67</v>
      </c>
      <c r="B13" s="38">
        <f>('GrameenPhone Income Statement'!B13/'GrameenPhone Income Statement'!B$4)*100</f>
        <v>8.3664180644663197</v>
      </c>
      <c r="C13" s="38">
        <f>('GrameenPhone Income Statement'!C13/'GrameenPhone Income Statement'!C$4)*100</f>
        <v>7.6155730557459567</v>
      </c>
      <c r="D13" s="38" t="e">
        <f>('GrameenPhone Income Statement'!D13/'GrameenPhone Income Statement'!D$4)</f>
        <v>#DIV/0!</v>
      </c>
    </row>
    <row r="14" spans="1:21" ht="15" customHeight="1" x14ac:dyDescent="0.25">
      <c r="A14" s="36" t="s">
        <v>71</v>
      </c>
      <c r="B14" s="38">
        <f>('GrameenPhone Income Statement'!B14/'GrameenPhone Income Statement'!B$4)*100</f>
        <v>4.9643682088210346</v>
      </c>
      <c r="C14" s="38">
        <f>('GrameenPhone Income Statement'!C14/'GrameenPhone Income Statement'!C$4)*100</f>
        <v>4.0642278404454144</v>
      </c>
      <c r="D14" s="38" t="e">
        <f>('GrameenPhone Income Statement'!D14/'GrameenPhone Income Statement'!D$4)</f>
        <v>#DIV/0!</v>
      </c>
    </row>
    <row r="15" spans="1:21" ht="15" customHeight="1" x14ac:dyDescent="0.25">
      <c r="A15" s="36" t="s">
        <v>75</v>
      </c>
      <c r="B15" s="38">
        <f>('GrameenPhone Income Statement'!B15/'GrameenPhone Income Statement'!B$4)*100</f>
        <v>18.549827464418389</v>
      </c>
      <c r="C15" s="38">
        <f>('GrameenPhone Income Statement'!C15/'GrameenPhone Income Statement'!C$4)*100</f>
        <v>16.087817924878689</v>
      </c>
      <c r="D15" s="38" t="e">
        <f>('GrameenPhone Income Statement'!D15/'GrameenPhone Income Statement'!D$4)</f>
        <v>#DIV/0!</v>
      </c>
    </row>
    <row r="16" spans="1:21" ht="15" customHeight="1" x14ac:dyDescent="0.25">
      <c r="A16" s="36"/>
      <c r="B16" s="38"/>
      <c r="C16" s="38"/>
      <c r="D16" s="38"/>
    </row>
    <row r="17" spans="1:16" ht="15" customHeight="1" x14ac:dyDescent="0.25">
      <c r="A17" s="36" t="s">
        <v>79</v>
      </c>
      <c r="B17" s="38">
        <f>('GrameenPhone Income Statement'!B17/'GrameenPhone Income Statement'!B$4)*100</f>
        <v>42.285053278924039</v>
      </c>
      <c r="C17" s="38">
        <f>('GrameenPhone Income Statement'!C17/'GrameenPhone Income Statement'!C$4)*100</f>
        <v>44.27021700884751</v>
      </c>
      <c r="D17" s="38" t="e">
        <f>('GrameenPhone Income Statement'!D17/'GrameenPhone Income Statement'!D$4)</f>
        <v>#DIV/0!</v>
      </c>
    </row>
    <row r="18" spans="1:16" ht="15" customHeight="1" x14ac:dyDescent="0.25">
      <c r="A18" s="36" t="s">
        <v>83</v>
      </c>
      <c r="B18" s="38">
        <f>('GrameenPhone Income Statement'!B18/'GrameenPhone Income Statement'!B$4)*100</f>
        <v>6.7667368762618096</v>
      </c>
      <c r="C18" s="38">
        <f>('GrameenPhone Income Statement'!C18/'GrameenPhone Income Statement'!C$4)*100</f>
        <v>1.8141265724085476</v>
      </c>
      <c r="D18" s="38" t="e">
        <f>('GrameenPhone Income Statement'!D18/'GrameenPhone Income Statement'!D$4)</f>
        <v>#DIV/0!</v>
      </c>
    </row>
    <row r="19" spans="1:16" ht="15" customHeight="1" x14ac:dyDescent="0.25">
      <c r="A19" s="36" t="s">
        <v>87</v>
      </c>
      <c r="B19" s="38" t="e">
        <f>('GrameenPhone Income Statement'!B19/'GrameenPhone Income Statement'!B$4)*100</f>
        <v>#VALUE!</v>
      </c>
      <c r="C19" s="38" t="e">
        <f>('GrameenPhone Income Statement'!C19/'GrameenPhone Income Statement'!C$4)*100</f>
        <v>#VALUE!</v>
      </c>
      <c r="D19" s="38" t="e">
        <f>('GrameenPhone Income Statement'!D19/'GrameenPhone Income Statement'!D$4)</f>
        <v>#VALUE!</v>
      </c>
    </row>
    <row r="20" spans="1:16" ht="15" customHeight="1" x14ac:dyDescent="0.25">
      <c r="A20" s="36" t="s">
        <v>88</v>
      </c>
      <c r="B20" s="38">
        <f>('GrameenPhone Income Statement'!B20/'GrameenPhone Income Statement'!B$4)*100</f>
        <v>0.95122606513816521</v>
      </c>
      <c r="C20" s="38">
        <f>('GrameenPhone Income Statement'!C20/'GrameenPhone Income Statement'!C$4)*100</f>
        <v>-5.6316715421830303E-2</v>
      </c>
      <c r="D20" s="38" t="e">
        <f>('GrameenPhone Income Statement'!D20/'GrameenPhone Income Statement'!D$4)</f>
        <v>#DIV/0!</v>
      </c>
    </row>
    <row r="21" spans="1:16" ht="15" customHeight="1" x14ac:dyDescent="0.25">
      <c r="A21" s="36" t="s">
        <v>92</v>
      </c>
      <c r="B21" s="38">
        <f>('GrameenPhone Income Statement'!B21/'GrameenPhone Income Statement'!B$4)*100</f>
        <v>34.567090337524064</v>
      </c>
      <c r="C21" s="38">
        <f>('GrameenPhone Income Statement'!C21/'GrameenPhone Income Statement'!C$4)*100</f>
        <v>42.512407151860785</v>
      </c>
      <c r="D21" s="38" t="e">
        <f>('GrameenPhone Income Statement'!D21/'GrameenPhone Income Statement'!D$4)</f>
        <v>#DIV/0!</v>
      </c>
    </row>
    <row r="22" spans="1:16" ht="15" customHeight="1" x14ac:dyDescent="0.25">
      <c r="A22" s="36" t="s">
        <v>96</v>
      </c>
      <c r="B22" s="38">
        <f>('GrameenPhone Income Statement'!B22/'GrameenPhone Income Statement'!B$4)*100</f>
        <v>14.559840371766958</v>
      </c>
      <c r="C22" s="38">
        <f>('GrameenPhone Income Statement'!C22/'GrameenPhone Income Statement'!C$4)*100</f>
        <v>18.656923294746353</v>
      </c>
      <c r="D22" s="38" t="e">
        <f>('GrameenPhone Income Statement'!D22/'GrameenPhone Income Statement'!D$4)</f>
        <v>#DIV/0!</v>
      </c>
    </row>
    <row r="23" spans="1:16" ht="15" customHeight="1" x14ac:dyDescent="0.25">
      <c r="A23" s="36"/>
      <c r="B23" s="38"/>
      <c r="C23" s="38"/>
      <c r="D23" s="38"/>
    </row>
    <row r="24" spans="1:16" ht="15" customHeight="1" x14ac:dyDescent="0.25">
      <c r="A24" s="36" t="s">
        <v>100</v>
      </c>
      <c r="B24" s="38">
        <f>('GrameenPhone Income Statement'!B24/'GrameenPhone Income Statement'!B$4)*100</f>
        <v>20.007249965757108</v>
      </c>
      <c r="C24" s="38">
        <f>('GrameenPhone Income Statement'!C24/'GrameenPhone Income Statement'!C$4)*100</f>
        <v>23.855483857114436</v>
      </c>
      <c r="D24" s="38" t="e">
        <f>('GrameenPhone Income Statement'!D24/'GrameenPhone Income Statement'!D$4)</f>
        <v>#DIV/0!</v>
      </c>
    </row>
    <row r="25" spans="1:16" ht="15" customHeight="1" x14ac:dyDescent="0.25">
      <c r="A25" s="46"/>
      <c r="B25" s="46"/>
      <c r="C25" s="4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ht="15" customHeight="1" x14ac:dyDescent="0.25">
      <c r="A26" s="128" t="s">
        <v>193</v>
      </c>
      <c r="B26" s="115"/>
      <c r="C26" s="115"/>
      <c r="D26" s="115"/>
    </row>
    <row r="27" spans="1:16" ht="15" customHeight="1" x14ac:dyDescent="0.25">
      <c r="A27" s="129" t="s">
        <v>192</v>
      </c>
      <c r="B27" s="115"/>
      <c r="C27" s="115"/>
      <c r="D27" s="115"/>
    </row>
    <row r="28" spans="1:16" ht="15" customHeight="1" x14ac:dyDescent="0.25">
      <c r="A28" s="36" t="s">
        <v>1</v>
      </c>
      <c r="B28" s="37" t="s">
        <v>189</v>
      </c>
      <c r="C28" s="37" t="s">
        <v>190</v>
      </c>
      <c r="D28" s="37" t="s">
        <v>191</v>
      </c>
    </row>
    <row r="29" spans="1:16" ht="15" customHeight="1" x14ac:dyDescent="0.25">
      <c r="A29" s="36" t="s">
        <v>42</v>
      </c>
      <c r="B29" s="38" t="e">
        <f>('GrameenPhone Income Statement'!B4/'GrameenPhone Income Statement'!$D4)*100</f>
        <v>#DIV/0!</v>
      </c>
      <c r="C29" s="38" t="e">
        <f>('GrameenPhone Income Statement'!C4/'GrameenPhone Income Statement'!$D4)*100</f>
        <v>#DIV/0!</v>
      </c>
      <c r="D29" s="38" t="e">
        <f>('GrameenPhone Income Statement'!D4/'GrameenPhone Income Statement'!$D4)*100</f>
        <v>#DIV/0!</v>
      </c>
    </row>
    <row r="30" spans="1:16" ht="15" customHeight="1" x14ac:dyDescent="0.25">
      <c r="A30" s="36" t="s">
        <v>46</v>
      </c>
      <c r="B30" s="38">
        <f>('GrameenPhone Income Statement'!B5/'GrameenPhone Income Statement'!$D5)*100</f>
        <v>174.78465552054797</v>
      </c>
      <c r="C30" s="38">
        <f>('GrameenPhone Income Statement'!C5/'GrameenPhone Income Statement'!$D5)*100</f>
        <v>189.78346823738653</v>
      </c>
      <c r="D30" s="38">
        <f>('GrameenPhone Income Statement'!D5/'GrameenPhone Income Statement'!$D5)*100</f>
        <v>100</v>
      </c>
    </row>
    <row r="31" spans="1:16" ht="15" customHeight="1" x14ac:dyDescent="0.25">
      <c r="A31" s="36" t="s">
        <v>48</v>
      </c>
      <c r="B31" s="38" t="e">
        <f>('GrameenPhone Income Statement'!B6/'GrameenPhone Income Statement'!$D6)*100</f>
        <v>#VALUE!</v>
      </c>
      <c r="C31" s="38" t="e">
        <f>('GrameenPhone Income Statement'!C6/'GrameenPhone Income Statement'!$D6)*100</f>
        <v>#VALUE!</v>
      </c>
      <c r="D31" s="38">
        <f>('GrameenPhone Income Statement'!D6/'GrameenPhone Income Statement'!$D6)*100</f>
        <v>100</v>
      </c>
    </row>
    <row r="32" spans="1:16" ht="15" customHeight="1" x14ac:dyDescent="0.25">
      <c r="A32" s="36" t="s">
        <v>50</v>
      </c>
      <c r="B32" s="38">
        <f>('GrameenPhone Income Statement'!B7/'GrameenPhone Income Statement'!$D7)*100</f>
        <v>107.73411998629487</v>
      </c>
      <c r="C32" s="38">
        <f>('GrameenPhone Income Statement'!C7/'GrameenPhone Income Statement'!$D7)*100</f>
        <v>102.47819363788679</v>
      </c>
      <c r="D32" s="38">
        <f>('GrameenPhone Income Statement'!D7/'GrameenPhone Income Statement'!$D7)*100</f>
        <v>100</v>
      </c>
    </row>
    <row r="33" spans="1:4" ht="15" customHeight="1" x14ac:dyDescent="0.25">
      <c r="A33" s="36"/>
      <c r="B33" s="38"/>
      <c r="C33" s="38"/>
      <c r="D33" s="38"/>
    </row>
    <row r="34" spans="1:4" ht="15" customHeight="1" x14ac:dyDescent="0.25">
      <c r="A34" s="36" t="s">
        <v>51</v>
      </c>
      <c r="B34" s="38">
        <f>('GrameenPhone Income Statement'!B9/'GrameenPhone Income Statement'!$D9)*100</f>
        <v>114.47408090748736</v>
      </c>
      <c r="C34" s="38">
        <f>('GrameenPhone Income Statement'!C9/'GrameenPhone Income Statement'!$D9)*100</f>
        <v>108.98455163195338</v>
      </c>
      <c r="D34" s="38">
        <f>('GrameenPhone Income Statement'!D9/'GrameenPhone Income Statement'!$D9)*100</f>
        <v>100</v>
      </c>
    </row>
    <row r="35" spans="1:4" ht="15" customHeight="1" x14ac:dyDescent="0.25">
      <c r="A35" s="36" t="s">
        <v>55</v>
      </c>
      <c r="B35" s="38">
        <f>('GrameenPhone Income Statement'!B10/'GrameenPhone Income Statement'!$D10)*100</f>
        <v>92.106510813658744</v>
      </c>
      <c r="C35" s="38">
        <f>('GrameenPhone Income Statement'!C10/'GrameenPhone Income Statement'!$D10)*100</f>
        <v>114.76326553325916</v>
      </c>
      <c r="D35" s="38">
        <f>('GrameenPhone Income Statement'!D10/'GrameenPhone Income Statement'!$D10)*100</f>
        <v>100</v>
      </c>
    </row>
    <row r="36" spans="1:4" ht="15" customHeight="1" x14ac:dyDescent="0.25">
      <c r="A36" s="36" t="s">
        <v>59</v>
      </c>
      <c r="B36" s="38">
        <f>('GrameenPhone Income Statement'!B11/'GrameenPhone Income Statement'!$D11)*100</f>
        <v>85.311886565912602</v>
      </c>
      <c r="C36" s="38">
        <f>('GrameenPhone Income Statement'!C11/'GrameenPhone Income Statement'!$D11)*100</f>
        <v>111.3587154408099</v>
      </c>
      <c r="D36" s="38">
        <f>('GrameenPhone Income Statement'!D11/'GrameenPhone Income Statement'!$D11)*100</f>
        <v>100</v>
      </c>
    </row>
    <row r="37" spans="1:4" ht="15" customHeight="1" x14ac:dyDescent="0.25">
      <c r="A37" s="36" t="s">
        <v>63</v>
      </c>
      <c r="B37" s="38">
        <f>('GrameenPhone Income Statement'!B12/'GrameenPhone Income Statement'!$D12)*100</f>
        <v>129.80025166696231</v>
      </c>
      <c r="C37" s="38">
        <f>('GrameenPhone Income Statement'!C12/'GrameenPhone Income Statement'!$D12)*100</f>
        <v>113.33754194166193</v>
      </c>
      <c r="D37" s="38">
        <f>('GrameenPhone Income Statement'!D12/'GrameenPhone Income Statement'!$D12)*100</f>
        <v>100</v>
      </c>
    </row>
    <row r="38" spans="1:4" ht="15" customHeight="1" x14ac:dyDescent="0.25">
      <c r="A38" s="36" t="s">
        <v>67</v>
      </c>
      <c r="B38" s="38">
        <f>('GrameenPhone Income Statement'!B13/'GrameenPhone Income Statement'!$D13)*100</f>
        <v>120.08953904313415</v>
      </c>
      <c r="C38" s="38">
        <f>('GrameenPhone Income Statement'!C13/'GrameenPhone Income Statement'!$D13)*100</f>
        <v>103.97918218678657</v>
      </c>
      <c r="D38" s="38">
        <f>('GrameenPhone Income Statement'!D13/'GrameenPhone Income Statement'!$D13)*100</f>
        <v>100</v>
      </c>
    </row>
    <row r="39" spans="1:4" ht="15" customHeight="1" x14ac:dyDescent="0.25">
      <c r="A39" s="36" t="s">
        <v>71</v>
      </c>
      <c r="B39" s="38">
        <f>('GrameenPhone Income Statement'!B14/'GrameenPhone Income Statement'!$D14)*100</f>
        <v>115.89960951736992</v>
      </c>
      <c r="C39" s="38">
        <f>('GrameenPhone Income Statement'!C14/'GrameenPhone Income Statement'!$D14)*100</f>
        <v>90.25561431318458</v>
      </c>
      <c r="D39" s="38">
        <f>('GrameenPhone Income Statement'!D14/'GrameenPhone Income Statement'!$D14)*100</f>
        <v>100</v>
      </c>
    </row>
    <row r="40" spans="1:4" ht="15.75" x14ac:dyDescent="0.25">
      <c r="A40" s="36" t="s">
        <v>75</v>
      </c>
      <c r="B40" s="38">
        <f>('GrameenPhone Income Statement'!B15/'GrameenPhone Income Statement'!$D15)*100</f>
        <v>117.96889211182264</v>
      </c>
      <c r="C40" s="38">
        <f>('GrameenPhone Income Statement'!C15/'GrameenPhone Income Statement'!$D15)*100</f>
        <v>97.320193065947279</v>
      </c>
      <c r="D40" s="38">
        <f>('GrameenPhone Income Statement'!D15/'GrameenPhone Income Statement'!$D15)*100</f>
        <v>100</v>
      </c>
    </row>
    <row r="41" spans="1:4" ht="15.75" x14ac:dyDescent="0.25">
      <c r="A41" s="36"/>
      <c r="B41" s="38"/>
      <c r="C41" s="38"/>
      <c r="D41" s="38"/>
    </row>
    <row r="42" spans="1:4" ht="15.75" x14ac:dyDescent="0.25">
      <c r="A42" s="36" t="s">
        <v>79</v>
      </c>
      <c r="B42" s="38">
        <f>('GrameenPhone Income Statement'!B17/'GrameenPhone Income Statement'!$D17)*100</f>
        <v>100.24997318315584</v>
      </c>
      <c r="C42" s="38">
        <f>('GrameenPhone Income Statement'!C17/'GrameenPhone Income Statement'!$D17)*100</f>
        <v>99.836012535071745</v>
      </c>
      <c r="D42" s="38">
        <f>('GrameenPhone Income Statement'!D17/'GrameenPhone Income Statement'!$D17)*100</f>
        <v>100</v>
      </c>
    </row>
    <row r="43" spans="1:4" ht="15.75" x14ac:dyDescent="0.25">
      <c r="A43" s="36" t="s">
        <v>83</v>
      </c>
      <c r="B43" s="38">
        <f>('GrameenPhone Income Statement'!B18/'GrameenPhone Income Statement'!$D18)*100</f>
        <v>2703.3564159979601</v>
      </c>
      <c r="C43" s="38">
        <f>('GrameenPhone Income Statement'!C18/'GrameenPhone Income Statement'!$D18)*100</f>
        <v>689.39764604633001</v>
      </c>
      <c r="D43" s="38">
        <f>('GrameenPhone Income Statement'!D18/'GrameenPhone Income Statement'!$D18)*100</f>
        <v>100</v>
      </c>
    </row>
    <row r="44" spans="1:4" ht="15.75" x14ac:dyDescent="0.25">
      <c r="A44" s="36" t="s">
        <v>87</v>
      </c>
      <c r="B44" s="38" t="e">
        <f>('GrameenPhone Income Statement'!B19/'GrameenPhone Income Statement'!$D19)*100</f>
        <v>#VALUE!</v>
      </c>
      <c r="C44" s="38" t="e">
        <f>('GrameenPhone Income Statement'!C19/'GrameenPhone Income Statement'!$D19)*100</f>
        <v>#VALUE!</v>
      </c>
      <c r="D44" s="38" t="e">
        <f>('GrameenPhone Income Statement'!D19/'GrameenPhone Income Statement'!$D19)*100</f>
        <v>#VALUE!</v>
      </c>
    </row>
    <row r="45" spans="1:4" ht="15.75" x14ac:dyDescent="0.25">
      <c r="A45" s="36" t="s">
        <v>88</v>
      </c>
      <c r="B45" s="38">
        <f>('GrameenPhone Income Statement'!B20/'GrameenPhone Income Statement'!$D20)*100</f>
        <v>545.58930083210657</v>
      </c>
      <c r="C45" s="38">
        <f>('GrameenPhone Income Statement'!C20/'GrameenPhone Income Statement'!$D20)*100</f>
        <v>-30.725404803490118</v>
      </c>
      <c r="D45" s="38">
        <f>('GrameenPhone Income Statement'!D20/'GrameenPhone Income Statement'!$D20)*100</f>
        <v>100</v>
      </c>
    </row>
    <row r="46" spans="1:4" ht="15.75" x14ac:dyDescent="0.25">
      <c r="A46" s="36" t="s">
        <v>92</v>
      </c>
      <c r="B46" s="38">
        <f>('GrameenPhone Income Statement'!B21/'GrameenPhone Income Statement'!$D21)*100</f>
        <v>82.785593889362048</v>
      </c>
      <c r="C46" s="38">
        <f>('GrameenPhone Income Statement'!C21/'GrameenPhone Income Statement'!$D21)*100</f>
        <v>96.846924469529156</v>
      </c>
      <c r="D46" s="38">
        <f>('GrameenPhone Income Statement'!D21/'GrameenPhone Income Statement'!$D21)*100</f>
        <v>100</v>
      </c>
    </row>
    <row r="47" spans="1:4" ht="15.75" x14ac:dyDescent="0.25">
      <c r="A47" s="36" t="s">
        <v>96</v>
      </c>
      <c r="B47" s="38">
        <f>('GrameenPhone Income Statement'!B22/'GrameenPhone Income Statement'!$D22)*100</f>
        <v>85.494717724995013</v>
      </c>
      <c r="C47" s="38">
        <f>('GrameenPhone Income Statement'!C22/'GrameenPhone Income Statement'!$D22)*100</f>
        <v>104.20795858681092</v>
      </c>
      <c r="D47" s="38">
        <f>('GrameenPhone Income Statement'!D22/'GrameenPhone Income Statement'!$D22)*100</f>
        <v>100</v>
      </c>
    </row>
    <row r="48" spans="1:4" ht="15.75" x14ac:dyDescent="0.25">
      <c r="A48" s="36"/>
      <c r="B48" s="38"/>
      <c r="C48" s="38"/>
      <c r="D48" s="38"/>
    </row>
    <row r="49" spans="1:4" ht="15.75" x14ac:dyDescent="0.25">
      <c r="A49" s="36" t="s">
        <v>100</v>
      </c>
      <c r="B49" s="38">
        <f>('GrameenPhone Income Statement'!B24/'GrameenPhone Income Statement'!$D24)*100</f>
        <v>80.919590340042419</v>
      </c>
      <c r="C49" s="38">
        <f>('GrameenPhone Income Statement'!C24/'GrameenPhone Income Statement'!$D24)*100</f>
        <v>91.776755432276033</v>
      </c>
      <c r="D49" s="38">
        <f>('GrameenPhone Income Statement'!D24/'GrameenPhone Income Statement'!$D24)*100</f>
        <v>100</v>
      </c>
    </row>
  </sheetData>
  <mergeCells count="8">
    <mergeCell ref="E4:U4"/>
    <mergeCell ref="A26:D26"/>
    <mergeCell ref="A27:D27"/>
    <mergeCell ref="A1:D1"/>
    <mergeCell ref="E1:I1"/>
    <mergeCell ref="A2:D2"/>
    <mergeCell ref="E2:Q2"/>
    <mergeCell ref="E3:Q3"/>
  </mergeCells>
  <hyperlinks>
    <hyperlink ref="E4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1"/>
  <sheetViews>
    <sheetView workbookViewId="0">
      <selection sqref="A1:D1"/>
    </sheetView>
  </sheetViews>
  <sheetFormatPr defaultColWidth="14.42578125" defaultRowHeight="15" customHeight="1" x14ac:dyDescent="0.2"/>
  <cols>
    <col min="1" max="1" width="43" customWidth="1"/>
    <col min="2" max="4" width="15.5703125" customWidth="1"/>
  </cols>
  <sheetData>
    <row r="1" spans="1:22" ht="15" customHeight="1" x14ac:dyDescent="0.3">
      <c r="A1" s="131" t="s">
        <v>197</v>
      </c>
      <c r="B1" s="112"/>
      <c r="C1" s="112"/>
      <c r="D1" s="113"/>
      <c r="E1" s="48" t="s">
        <v>198</v>
      </c>
      <c r="F1" s="132" t="s">
        <v>199</v>
      </c>
      <c r="G1" s="115"/>
      <c r="H1" s="115"/>
      <c r="I1" s="115"/>
      <c r="J1" s="115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15" customHeight="1" x14ac:dyDescent="0.25">
      <c r="A2" s="50"/>
      <c r="B2" s="51">
        <v>2020</v>
      </c>
      <c r="C2" s="51">
        <v>2021</v>
      </c>
      <c r="D2" s="51">
        <v>2022</v>
      </c>
      <c r="F2" s="132" t="s">
        <v>45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49"/>
      <c r="T2" s="49"/>
      <c r="U2" s="49"/>
      <c r="V2" s="49"/>
    </row>
    <row r="3" spans="1:22" ht="15" customHeight="1" x14ac:dyDescent="0.25">
      <c r="A3" s="52" t="s">
        <v>200</v>
      </c>
      <c r="B3" s="53">
        <f>('GrameenPhone Income Statement'!D5/('GrameenPhone Balancesheet'!D11+'GrameenPhone Balancesheet'!C11/2))</f>
        <v>37.893430520286365</v>
      </c>
      <c r="C3" s="53">
        <f>('GrameenPhone Income Statement'!C5/('GrameenPhone Balancesheet'!C11+'GrameenPhone Balancesheet'!B11/2))</f>
        <v>29.607652159644168</v>
      </c>
      <c r="D3" s="53">
        <f>('GrameenPhone Income Statement'!B5/('GrameenPhone Balancesheet'!B11/2))</f>
        <v>40.306911198436595</v>
      </c>
      <c r="E3" s="54"/>
      <c r="F3" s="133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49"/>
      <c r="T3" s="49"/>
      <c r="U3" s="49"/>
      <c r="V3" s="49"/>
    </row>
    <row r="4" spans="1:22" ht="15" customHeight="1" x14ac:dyDescent="0.25">
      <c r="A4" s="52" t="s">
        <v>201</v>
      </c>
      <c r="B4" s="46">
        <f>(('GrameenPhone Balancesheet'!D11+'GrameenPhone Balancesheet'!C11/2)/'GrameenPhone Income Statement'!D5)*365</f>
        <v>9.632276491952771</v>
      </c>
      <c r="C4" s="46">
        <f>(('GrameenPhone Balancesheet'!C11+'GrameenPhone Balancesheet'!B11/2)/'GrameenPhone Income Statement'!C5)*365</f>
        <v>12.327894087377263</v>
      </c>
      <c r="D4" s="46">
        <f>('GrameenPhone Balancesheet'!B11/'GrameenPhone Income Statement'!B5)*365</f>
        <v>18.111037990634095</v>
      </c>
      <c r="E4" s="54"/>
      <c r="F4" s="134" t="s">
        <v>202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</row>
    <row r="5" spans="1:22" ht="15" customHeight="1" x14ac:dyDescent="0.25">
      <c r="A5" s="52" t="s">
        <v>203</v>
      </c>
      <c r="B5" s="55" t="s">
        <v>18</v>
      </c>
      <c r="C5" s="46">
        <f>('GrameenPhone Income Statement'!C4/('GrameenPhone Balancesheet'!C12+'GrameenPhone Balancesheet'!B12/2))</f>
        <v>13.372656265006642</v>
      </c>
      <c r="D5" s="46">
        <f>('GrameenPhone Income Statement'!B4/'GrameenPhone Balancesheet'!B12)</f>
        <v>19.585302376941964</v>
      </c>
      <c r="E5" s="54"/>
    </row>
    <row r="6" spans="1:22" ht="15" customHeight="1" x14ac:dyDescent="0.25">
      <c r="A6" s="52" t="s">
        <v>204</v>
      </c>
      <c r="B6" s="55" t="s">
        <v>18</v>
      </c>
      <c r="C6" s="46">
        <f>((('GrameenPhone Balancesheet'!C12+'GrameenPhone Balancesheet'!B12)/2)/'GrameenPhone Income Statement'!C4)*365</f>
        <v>18.545314619128735</v>
      </c>
      <c r="D6" s="46">
        <f>(('GrameenPhone Balancesheet'!B12/'GrameenPhone Income Statement'!B4)*365)</f>
        <v>18.636424037533338</v>
      </c>
      <c r="E6" s="54"/>
    </row>
    <row r="7" spans="1:22" ht="15" customHeight="1" x14ac:dyDescent="0.25">
      <c r="A7" s="52" t="s">
        <v>205</v>
      </c>
      <c r="B7" s="46">
        <f>('GrameenPhone Income Statement'!D5/(('GrameenPhone Balancesheet'!D35+'GrameenPhone Balancesheet'!C35)/2))</f>
        <v>0.50695724762181626</v>
      </c>
      <c r="C7" s="46">
        <f>('GrameenPhone Income Statement'!C5/(('GrameenPhone Balancesheet'!C35+'GrameenPhone Balancesheet'!B35)/2))</f>
        <v>0.90221799167497396</v>
      </c>
      <c r="D7" s="46">
        <f>('GrameenPhone Income Statement'!B5/'GrameenPhone Balancesheet'!B35)</f>
        <v>0.80420218563808399</v>
      </c>
      <c r="E7" s="54"/>
    </row>
    <row r="8" spans="1:22" ht="15" customHeight="1" x14ac:dyDescent="0.25">
      <c r="A8" s="52" t="s">
        <v>206</v>
      </c>
      <c r="B8" s="46">
        <f>(('GrameenPhone Balancesheet'!D35+'GrameenPhone Balancesheet'!C35)/2/'GrameenPhone Income Statement'!D5)*365</f>
        <v>719.98181643964858</v>
      </c>
      <c r="C8" s="46">
        <f>(('GrameenPhone Balancesheet'!C35+'GrameenPhone Balancesheet'!B35/2)/'GrameenPhone Income Statement'!C5)*365</f>
        <v>600.11889547797011</v>
      </c>
      <c r="D8" s="46">
        <f>('GrameenPhone Balancesheet'!B35/'GrameenPhone Income Statement'!B5)*365</f>
        <v>453.86596370711857</v>
      </c>
      <c r="E8" s="54"/>
    </row>
    <row r="9" spans="1:22" ht="15" customHeight="1" x14ac:dyDescent="0.25">
      <c r="A9" s="52" t="s">
        <v>207</v>
      </c>
      <c r="B9" s="55" t="s">
        <v>18</v>
      </c>
      <c r="C9" s="46">
        <f>('GrameenPhone Income Statement'!C4/('GrameenPhone Balancesheet'!C15-'GrameenPhone Balancesheet'!C44))</f>
        <v>-1.8982176499689944</v>
      </c>
      <c r="D9" s="46">
        <f>('GrameenPhone Income Statement'!B4/('GrameenPhone Balancesheet'!B15-'GrameenPhone Balancesheet'!B44))</f>
        <v>-1.8605303066963987</v>
      </c>
      <c r="E9" s="54"/>
    </row>
    <row r="10" spans="1:22" ht="15" customHeight="1" x14ac:dyDescent="0.25">
      <c r="A10" s="52" t="s">
        <v>208</v>
      </c>
      <c r="B10" s="55" t="s">
        <v>18</v>
      </c>
      <c r="C10" s="46">
        <f>('GrameenPhone Income Statement'!C4/'GrameenPhone Balancesheet'!C5)</f>
        <v>2.369112910771106</v>
      </c>
      <c r="D10" s="46">
        <f>('GrameenPhone Income Statement'!B4/'GrameenPhone Balancesheet'!B5)</f>
        <v>2.3930879444785851</v>
      </c>
      <c r="E10" s="54"/>
    </row>
    <row r="11" spans="1:22" ht="15" customHeight="1" x14ac:dyDescent="0.25">
      <c r="A11" s="52" t="s">
        <v>209</v>
      </c>
      <c r="B11" s="55" t="s">
        <v>18</v>
      </c>
      <c r="C11" s="46">
        <f>('GrameenPhone Income Statement'!C4/'GrameenPhone Balancesheet'!C17)</f>
        <v>0.87766876793024684</v>
      </c>
      <c r="D11" s="46">
        <f>('GrameenPhone Income Statement'!B4/'GrameenPhone Balancesheet'!B17)</f>
        <v>0.81260775178794431</v>
      </c>
      <c r="E11" s="54"/>
    </row>
  </sheetData>
  <mergeCells count="5">
    <mergeCell ref="A1:D1"/>
    <mergeCell ref="F1:J1"/>
    <mergeCell ref="F2:R2"/>
    <mergeCell ref="F3:R3"/>
    <mergeCell ref="F4:V4"/>
  </mergeCells>
  <hyperlinks>
    <hyperlink ref="F4" r:id="rId1" xr:uid="{00000000-0004-0000-0700-000000000000}"/>
  </hyperlink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700-000008000000}">
          <x14:colorSeries rgb="FF000000"/>
          <x14:sparklines>
            <x14:sparkline>
              <xm:f>'Activity Ratios'!B11:D11</xm:f>
              <xm:sqref>E11</xm:sqref>
            </x14:sparkline>
          </x14:sparklines>
        </x14:sparklineGroup>
        <x14:sparklineGroup displayEmptyCellsAs="gap" xr2:uid="{00000000-0003-0000-0700-000007000000}">
          <x14:colorSeries rgb="FF000000"/>
          <x14:sparklines>
            <x14:sparkline>
              <xm:f>'Activity Ratios'!B10:D10</xm:f>
              <xm:sqref>E10</xm:sqref>
            </x14:sparkline>
          </x14:sparklines>
        </x14:sparklineGroup>
        <x14:sparklineGroup displayEmptyCellsAs="gap" xr2:uid="{00000000-0003-0000-0700-000006000000}">
          <x14:colorSeries rgb="FF000000"/>
          <x14:sparklines>
            <x14:sparkline>
              <xm:f>'Activity Ratios'!B9:D9</xm:f>
              <xm:sqref>E9</xm:sqref>
            </x14:sparkline>
          </x14:sparklines>
        </x14:sparklineGroup>
        <x14:sparklineGroup displayEmptyCellsAs="gap" xr2:uid="{00000000-0003-0000-0700-000005000000}">
          <x14:colorSeries rgb="FF000000"/>
          <x14:sparklines>
            <x14:sparkline>
              <xm:f>'Activity Ratios'!B8:D8</xm:f>
              <xm:sqref>E8</xm:sqref>
            </x14:sparkline>
          </x14:sparklines>
        </x14:sparklineGroup>
        <x14:sparklineGroup displayEmptyCellsAs="gap" xr2:uid="{00000000-0003-0000-0700-000004000000}">
          <x14:colorSeries rgb="FF000000"/>
          <x14:sparklines>
            <x14:sparkline>
              <xm:f>'Activity Ratios'!B7:D7</xm:f>
              <xm:sqref>E7</xm:sqref>
            </x14:sparkline>
          </x14:sparklines>
        </x14:sparklineGroup>
        <x14:sparklineGroup displayEmptyCellsAs="gap" xr2:uid="{00000000-0003-0000-0700-000003000000}">
          <x14:colorSeries rgb="FF000000"/>
          <x14:sparklines>
            <x14:sparkline>
              <xm:f>'Activity Ratios'!B6:D6</xm:f>
              <xm:sqref>E6</xm:sqref>
            </x14:sparkline>
          </x14:sparklines>
        </x14:sparklineGroup>
        <x14:sparklineGroup displayEmptyCellsAs="gap" xr2:uid="{00000000-0003-0000-0700-000002000000}">
          <x14:colorSeries rgb="FF000000"/>
          <x14:sparklines>
            <x14:sparkline>
              <xm:f>'Activity Ratios'!B5:D5</xm:f>
              <xm:sqref>E5</xm:sqref>
            </x14:sparkline>
          </x14:sparklines>
        </x14:sparklineGroup>
        <x14:sparklineGroup displayEmptyCellsAs="gap" xr2:uid="{00000000-0003-0000-0700-000001000000}">
          <x14:colorSeries rgb="FF000000"/>
          <x14:sparklines>
            <x14:sparkline>
              <xm:f>'Activity Ratios'!B4:D4</xm:f>
              <xm:sqref>E4</xm:sqref>
            </x14:sparkline>
          </x14:sparklines>
        </x14:sparklineGroup>
        <x14:sparklineGroup displayEmptyCellsAs="gap" xr2:uid="{00000000-0003-0000-0700-000000000000}">
          <x14:colorSeries rgb="FF000000"/>
          <x14:sparklines>
            <x14:sparkline>
              <xm:f>'Activity Ratios'!B3:D3</xm:f>
              <xm:sqref>E3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9.7109375" customWidth="1"/>
    <col min="2" max="2" width="21.140625" customWidth="1"/>
    <col min="3" max="3" width="19.42578125" customWidth="1"/>
    <col min="4" max="4" width="19" customWidth="1"/>
    <col min="5" max="5" width="19.2851562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35" t="s">
        <v>210</v>
      </c>
      <c r="D2" s="11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56"/>
      <c r="D3" s="5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58"/>
      <c r="C5" s="59">
        <v>2022</v>
      </c>
      <c r="D5" s="59">
        <v>2021</v>
      </c>
      <c r="E5" s="59">
        <v>2020</v>
      </c>
      <c r="F5" s="48" t="s">
        <v>198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60" t="s">
        <v>211</v>
      </c>
      <c r="C6" s="60">
        <f>('GrameenPhone Balancesheet'!B33+'GrameenPhone Balancesheet'!B44)/'GrameenPhone Balancesheet'!B17</f>
        <v>0.75033009267361539</v>
      </c>
      <c r="D6" s="60">
        <f>('GrameenPhone Balancesheet'!C33+'GrameenPhone Balancesheet'!C44)/'GrameenPhone Balancesheet'!C17</f>
        <v>0.69400911668159859</v>
      </c>
      <c r="E6" s="60">
        <f>('GrameenPhone Balancesheet'!D33+'GrameenPhone Balancesheet'!D44)/'GrameenPhone Balancesheet'!D17</f>
        <v>0.6483594549347621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60" t="s">
        <v>212</v>
      </c>
      <c r="C7" s="60">
        <f>('GrameenPhone Balancesheet'!B33+'GrameenPhone Balancesheet'!B44)/'GrameenPhone Balancesheet'!B46</f>
        <v>0.75033009267361539</v>
      </c>
      <c r="D7" s="60">
        <f>('GrameenPhone Balancesheet'!C33+'GrameenPhone Balancesheet'!C44)/'GrameenPhone Balancesheet'!C46</f>
        <v>0.69400911668159859</v>
      </c>
      <c r="E7" s="60">
        <f>('GrameenPhone Balancesheet'!D33+'GrameenPhone Balancesheet'!D44)/'GrameenPhone Balancesheet'!D46</f>
        <v>0.6483594549347621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60" t="s">
        <v>213</v>
      </c>
      <c r="C8" s="60">
        <f>('GrameenPhone Balancesheet'!B44+'GrameenPhone Balancesheet'!B33)/'GrameenPhone Balancesheet'!B25</f>
        <v>3.0052884655127277</v>
      </c>
      <c r="D8" s="60">
        <f>('GrameenPhone Balancesheet'!C44+'GrameenPhone Balancesheet'!C33)/'GrameenPhone Balancesheet'!C25</f>
        <v>2.2680712221071024</v>
      </c>
      <c r="E8" s="60">
        <f>('GrameenPhone Balancesheet'!D44+'GrameenPhone Balancesheet'!D33)/'GrameenPhone Balancesheet'!D25</f>
        <v>1.8438131325683038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60" t="s">
        <v>214</v>
      </c>
      <c r="C9" s="60">
        <f>'GrameenPhone Balancesheet'!B17/'GrameenPhone Balancesheet'!B25</f>
        <v>4.0052884655127272</v>
      </c>
      <c r="D9" s="60">
        <f>'GrameenPhone Balancesheet'!C17/'GrameenPhone Balancesheet'!C25</f>
        <v>3.2680712221071024</v>
      </c>
      <c r="E9" s="60">
        <f>'GrameenPhone Balancesheet'!D17/'GrameenPhone Balancesheet'!D25</f>
        <v>2.8438131325683038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60" t="s">
        <v>215</v>
      </c>
      <c r="C10" s="60">
        <f>'GrameenPhone Income Statement'!B17/'GrameenPhone Income Statement'!B18</f>
        <v>6.2489578141072668</v>
      </c>
      <c r="D10" s="60">
        <f>'GrameenPhone Income Statement'!C17/'GrameenPhone Income Statement'!C18</f>
        <v>24.40304755035455</v>
      </c>
      <c r="E10" s="60">
        <f>'GrameenPhone Income Statement'!D17/'GrameenPhone Income Statement'!D18</f>
        <v>168.5103712616841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D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800-00000D000000}">
          <x14:colorSeries rgb="FF000000"/>
          <x14:sparklines>
            <x14:sparkline>
              <xm:f>'Solvency Ratio'!C10:E10</xm:f>
              <xm:sqref>F10</xm:sqref>
            </x14:sparkline>
          </x14:sparklines>
        </x14:sparklineGroup>
        <x14:sparklineGroup displayEmptyCellsAs="gap" xr2:uid="{00000000-0003-0000-0800-00000C000000}">
          <x14:colorSeries rgb="FF000000"/>
          <x14:sparklines>
            <x14:sparkline>
              <xm:f>'Solvency Ratio'!C9:E9</xm:f>
              <xm:sqref>F9</xm:sqref>
            </x14:sparkline>
          </x14:sparklines>
        </x14:sparklineGroup>
        <x14:sparklineGroup displayEmptyCellsAs="gap" xr2:uid="{00000000-0003-0000-0800-00000B000000}">
          <x14:colorSeries rgb="FF000000"/>
          <x14:sparklines>
            <x14:sparkline>
              <xm:f>'Solvency Ratio'!C8:E8</xm:f>
              <xm:sqref>F8</xm:sqref>
            </x14:sparkline>
          </x14:sparklines>
        </x14:sparklineGroup>
        <x14:sparklineGroup displayEmptyCellsAs="gap" xr2:uid="{00000000-0003-0000-0800-00000A000000}">
          <x14:colorSeries rgb="FF000000"/>
          <x14:sparklines>
            <x14:sparkline>
              <xm:f>'Solvency Ratio'!C7:E7</xm:f>
              <xm:sqref>F7</xm:sqref>
            </x14:sparkline>
          </x14:sparklines>
        </x14:sparklineGroup>
        <x14:sparklineGroup displayEmptyCellsAs="gap" xr2:uid="{00000000-0003-0000-0800-000009000000}">
          <x14:colorSeries rgb="FF000000"/>
          <x14:sparklines>
            <x14:sparkline>
              <xm:f>'Solvency Ratio'!C6:E6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List Of Worksheet</vt:lpstr>
      <vt:lpstr>GrameenPhone Balancesheet</vt:lpstr>
      <vt:lpstr>GrameenPhone Income Statement</vt:lpstr>
      <vt:lpstr>GrameenPhone CashFlow Statement</vt:lpstr>
      <vt:lpstr>CSA BS</vt:lpstr>
      <vt:lpstr>CSA IS</vt:lpstr>
      <vt:lpstr>Activity Ratios</vt:lpstr>
      <vt:lpstr>Solvency Ratio</vt:lpstr>
      <vt:lpstr>Profitibility ratios</vt:lpstr>
      <vt:lpstr>Share price</vt:lpstr>
      <vt:lpstr>Valuation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</dc:creator>
  <cp:lastModifiedBy>Ayesha Maliha</cp:lastModifiedBy>
  <dcterms:created xsi:type="dcterms:W3CDTF">2023-11-27T16:43:29Z</dcterms:created>
  <dcterms:modified xsi:type="dcterms:W3CDTF">2024-05-23T03:34:57Z</dcterms:modified>
</cp:coreProperties>
</file>