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" sheetId="1" r:id="rId4"/>
  </sheets>
  <definedNames/>
  <calcPr/>
</workbook>
</file>

<file path=xl/sharedStrings.xml><?xml version="1.0" encoding="utf-8"?>
<sst xmlns="http://schemas.openxmlformats.org/spreadsheetml/2006/main" count="105" uniqueCount="81">
  <si>
    <t>3 Statement Financial Model</t>
  </si>
  <si>
    <t>X</t>
  </si>
  <si>
    <t>Income Statement</t>
  </si>
  <si>
    <t>Figures in USD millions</t>
  </si>
  <si>
    <t>Revenue</t>
  </si>
  <si>
    <t>COGS</t>
  </si>
  <si>
    <t>Gross Profit</t>
  </si>
  <si>
    <t>SG&amp;A</t>
  </si>
  <si>
    <t>Depreciation</t>
  </si>
  <si>
    <t>Operating Profit</t>
  </si>
  <si>
    <t>Interest</t>
  </si>
  <si>
    <t>Earnings Before Tax</t>
  </si>
  <si>
    <t>Taxes</t>
  </si>
  <si>
    <t>Net Income</t>
  </si>
  <si>
    <t>Balance Sheet</t>
  </si>
  <si>
    <t>Figures in USD</t>
  </si>
  <si>
    <t>Cash &amp; Cash Equivalents</t>
  </si>
  <si>
    <t>Accounts Receivable</t>
  </si>
  <si>
    <t>Inventory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</si>
  <si>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</si>
  <si>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</si>
  <si>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</si>
  <si>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</si>
  <si>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</si>
  <si>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</si>
  <si>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</si>
  <si>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</si>
  <si>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</si>
  <si>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Retained Earnings</t>
  </si>
  <si>
    <t>Total Shareholders' Equity</t>
  </si>
  <si>
    <t>Total Liabilities &amp; Equity</t>
  </si>
  <si>
    <t>Balance Sheet Check</t>
  </si>
  <si>
    <t>Cash Flow Statement</t>
  </si>
  <si>
    <t>Change in Accounts Receivable</t>
  </si>
  <si>
    <t>Change in Inventory</t>
  </si>
  <si>
    <t>Change in Accounts Payable</t>
  </si>
  <si>
    <t>Cash Flow from Operating Activities</t>
  </si>
  <si>
    <t>Capital Expenditures</t>
  </si>
  <si>
    <t>Cash Flow from Investing Activities</t>
  </si>
  <si>
    <t>Change in LT Debt</t>
  </si>
  <si>
    <t>Change in Revolver</t>
  </si>
  <si>
    <t>Change in Common Stock</t>
  </si>
  <si>
    <t>Dividends</t>
  </si>
  <si>
    <t>Cash Flow from Financing Activities</t>
  </si>
  <si>
    <t>Beginning of Year Cash Balance</t>
  </si>
  <si>
    <t>Change in Cash</t>
  </si>
  <si>
    <t>End of Year Cash Balance</t>
  </si>
  <si>
    <t>Assumptions</t>
  </si>
  <si>
    <t>Income Statement Assumptions</t>
  </si>
  <si>
    <t>Units Sold</t>
  </si>
  <si>
    <t>Price per Unit</t>
  </si>
  <si>
    <t>COGS as a % of Rev</t>
  </si>
  <si>
    <t>SG&amp;A as a % of Rev</t>
  </si>
  <si>
    <t>Tax Rate</t>
  </si>
  <si>
    <t xml:space="preserve">COGS </t>
  </si>
  <si>
    <t>Balance Sheet Assumptions</t>
  </si>
  <si>
    <t>Interest Expense %</t>
  </si>
  <si>
    <t>Interest Expense</t>
  </si>
  <si>
    <t>Supporting Schedules</t>
  </si>
  <si>
    <t>Fixed Assets Schedule</t>
  </si>
  <si>
    <t>Capex</t>
  </si>
  <si>
    <t>Existing Assets Useful Life (years)</t>
  </si>
  <si>
    <t>New Assets Useful Life (years)</t>
  </si>
  <si>
    <t>PP&amp;E 2023 EOP</t>
  </si>
  <si>
    <t>Existing Asset Depreciation</t>
  </si>
  <si>
    <t>New Assets Depreciation</t>
  </si>
  <si>
    <t>Total Depreciation</t>
  </si>
  <si>
    <t>Beginning PPE</t>
  </si>
  <si>
    <t>Ending PPE</t>
  </si>
  <si>
    <t>Retained Earnings Schedule</t>
  </si>
  <si>
    <t>Beginning of Period RE</t>
  </si>
  <si>
    <t>End of Period RE</t>
  </si>
  <si>
    <t>Available Cash</t>
  </si>
  <si>
    <t>Beginning Cash Balance</t>
  </si>
  <si>
    <t>Cash from operations</t>
  </si>
  <si>
    <t>Cash from Investing</t>
  </si>
  <si>
    <t>Cash Available for Revolver</t>
  </si>
  <si>
    <t>Beginning Balance</t>
  </si>
  <si>
    <t>Ending Balance</t>
  </si>
  <si>
    <t>Revolver Interest Rate</t>
  </si>
  <si>
    <t>Total Interest Expense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</si>
</sst>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8">
    <font>
      <sz val="12.0"/>
      <color theme="1"/>
      <name val="Calibri"/>
      <scheme val="minor"/>
    </font>
    <font>
      <b/>
      <sz val="22.0"/>
      <color theme="0"/>
      <name val="Calibri"/>
    </font>
    <font>
      <sz val="12.0"/>
      <color theme="1"/>
      <name val="Calibri"/>
    </font>
    <font>
      <color theme="1"/>
      <name val="Calibri"/>
      <scheme val="minor"/>
    </font>
    <font>
      <b/>
      <sz val="12.0"/>
      <color theme="0"/>
      <name val="Calibri"/>
    </font>
    <font>
      <i/>
      <sz val="12.0"/>
      <color theme="1"/>
      <name val="Calibri"/>
    </font>
    <font>
      <b/>
      <sz val="12.0"/>
      <color theme="1"/>
      <name val="Calibri"/>
    </font>
    <font>
      <sz val="12.0"/>
      <color rgb="FF0432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73673"/>
        <bgColor rgb="FF073673"/>
      </patternFill>
    </fill>
    <fill>
      <patternFill patternType="solid">
        <fgColor rgb="FFD9E2F3"/>
        <bgColor rgb="FFD9E2F3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5">
    <border/>
    <border>
      <left/>
      <right/>
      <top/>
      <bottom/>
    </border>
    <border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vertical="center"/>
    </xf>
    <xf borderId="1" fillId="3" fontId="5" numFmtId="0" xfId="0" applyBorder="1" applyFill="1" applyFont="1"/>
    <xf borderId="1" fillId="3" fontId="2" numFmtId="164" xfId="0" applyAlignment="1" applyBorder="1" applyFont="1" applyNumberFormat="1">
      <alignment horizontal="center"/>
    </xf>
    <xf borderId="1" fillId="3" fontId="2" numFmtId="165" xfId="0" applyAlignment="1" applyBorder="1" applyFont="1" applyNumberFormat="1">
      <alignment horizontal="center"/>
    </xf>
    <xf borderId="0" fillId="0" fontId="2" numFmtId="166" xfId="0" applyFont="1" applyNumberFormat="1"/>
    <xf borderId="2" fillId="0" fontId="6" numFmtId="0" xfId="0" applyBorder="1" applyFont="1"/>
    <xf borderId="2" fillId="0" fontId="6" numFmtId="166" xfId="0" applyBorder="1" applyFont="1" applyNumberFormat="1"/>
    <xf borderId="0" fillId="0" fontId="7" numFmtId="166" xfId="0" applyFont="1" applyNumberFormat="1"/>
    <xf borderId="3" fillId="4" fontId="6" numFmtId="0" xfId="0" applyBorder="1" applyFill="1" applyFont="1"/>
    <xf borderId="3" fillId="4" fontId="6" numFmtId="166" xfId="0" applyBorder="1" applyFont="1" applyNumberFormat="1"/>
    <xf borderId="4" fillId="0" fontId="6" numFmtId="0" xfId="0" applyBorder="1" applyFont="1"/>
    <xf borderId="4" fillId="0" fontId="6" numFmtId="166" xfId="0" applyBorder="1" applyFont="1" applyNumberFormat="1"/>
    <xf borderId="1" fillId="5" fontId="5" numFmtId="0" xfId="0" applyBorder="1" applyFill="1" applyFont="1"/>
    <xf borderId="1" fillId="5" fontId="5" numFmtId="166" xfId="0" applyBorder="1" applyFont="1" applyNumberFormat="1"/>
    <xf borderId="0" fillId="0" fontId="3" numFmtId="166" xfId="0" applyFont="1" applyNumberFormat="1"/>
    <xf borderId="0" fillId="0" fontId="6" numFmtId="0" xfId="0" applyFont="1"/>
    <xf borderId="0" fillId="0" fontId="6" numFmtId="166" xfId="0" applyFont="1" applyNumberFormat="1"/>
    <xf borderId="1" fillId="3" fontId="6" numFmtId="0" xfId="0" applyBorder="1" applyFont="1"/>
    <xf borderId="1" fillId="3" fontId="2" numFmtId="0" xfId="0" applyBorder="1" applyFont="1"/>
    <xf borderId="0" fillId="0" fontId="7" numFmtId="1" xfId="0" applyFont="1" applyNumberFormat="1"/>
    <xf borderId="0" fillId="0" fontId="7" numFmtId="167" xfId="0" applyFont="1" applyNumberFormat="1"/>
    <xf borderId="0" fillId="0" fontId="2" numFmtId="167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0</xdr:row>
      <xdr:rowOff>0</xdr:rowOff>
    </xdr:from>
    <xdr:ext cx="1343025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.11"/>
    <col customWidth="1" min="2" max="2" width="30.44"/>
    <col customWidth="1" min="3" max="3" width="10.33"/>
    <col customWidth="1" min="4" max="26" width="8.78"/>
  </cols>
  <sheetData>
    <row r="1" ht="48.75" customHeight="1">
      <c r="B1" s="1" t="s">
        <v>0</v>
      </c>
      <c r="C1" s="2"/>
      <c r="D1" s="2"/>
      <c r="E1" s="2"/>
      <c r="F1" s="2"/>
      <c r="G1" s="2"/>
      <c r="H1" s="2"/>
    </row>
    <row r="2"/>
    <row r="3">
      <c r="A3" s="3" t="s">
        <v>1</v>
      </c>
      <c r="B3" s="4" t="s">
        <v>2</v>
      </c>
      <c r="C3" s="4"/>
      <c r="D3" s="4"/>
      <c r="E3" s="4"/>
      <c r="F3" s="4"/>
      <c r="G3" s="4"/>
      <c r="H3" s="4"/>
    </row>
    <row r="4">
      <c r="B4" s="5" t="s">
        <v>3</v>
      </c>
      <c r="C4" s="6"/>
      <c r="D4" s="7">
        <f t="shared" ref="D4:H4" si="1">D17</f>
        <v>2024</v>
      </c>
      <c r="E4" s="7">
        <f t="shared" si="1"/>
        <v>2025</v>
      </c>
      <c r="F4" s="7">
        <f t="shared" si="1"/>
        <v>2026</v>
      </c>
      <c r="G4" s="7">
        <f t="shared" si="1"/>
        <v>2027</v>
      </c>
      <c r="H4" s="7">
        <f t="shared" si="1"/>
        <v>2028</v>
      </c>
    </row>
    <row r="5">
      <c r="B5" s="3" t="s">
        <v>4</v>
      </c>
      <c r="C5" s="8"/>
      <c r="D5" s="8">
        <f t="shared" ref="D5:H5" si="2">D63*D64</f>
        <v>198380</v>
      </c>
      <c r="E5" s="8">
        <f t="shared" si="2"/>
        <v>208299</v>
      </c>
      <c r="F5" s="8">
        <f t="shared" si="2"/>
        <v>223177.5</v>
      </c>
      <c r="G5" s="8">
        <f t="shared" si="2"/>
        <v>235576.25</v>
      </c>
      <c r="H5" s="8">
        <f t="shared" si="2"/>
        <v>247975</v>
      </c>
    </row>
    <row r="6">
      <c r="B6" s="3" t="s">
        <v>5</v>
      </c>
      <c r="C6" s="8"/>
      <c r="D6" s="8">
        <f t="shared" ref="D6:H6" si="3">-D66*D5</f>
        <v>-85303.4</v>
      </c>
      <c r="E6" s="8">
        <f t="shared" si="3"/>
        <v>-89568.57</v>
      </c>
      <c r="F6" s="8">
        <f t="shared" si="3"/>
        <v>-89271</v>
      </c>
      <c r="G6" s="8">
        <f t="shared" si="3"/>
        <v>-89518.975</v>
      </c>
      <c r="H6" s="8">
        <f t="shared" si="3"/>
        <v>-94230.5</v>
      </c>
    </row>
    <row r="7">
      <c r="B7" s="9" t="s">
        <v>6</v>
      </c>
      <c r="C7" s="10"/>
      <c r="D7" s="10">
        <f t="shared" ref="D7:H7" si="4">SUM(D5:D6)</f>
        <v>113076.6</v>
      </c>
      <c r="E7" s="10">
        <f t="shared" si="4"/>
        <v>118730.43</v>
      </c>
      <c r="F7" s="10">
        <f t="shared" si="4"/>
        <v>133906.5</v>
      </c>
      <c r="G7" s="10">
        <f t="shared" si="4"/>
        <v>146057.275</v>
      </c>
      <c r="H7" s="10">
        <f t="shared" si="4"/>
        <v>153744.5</v>
      </c>
    </row>
    <row r="8">
      <c r="B8" s="3" t="s">
        <v>7</v>
      </c>
      <c r="C8" s="8"/>
      <c r="D8" s="8">
        <f t="shared" ref="D8:H8" si="5">-(D67*D5)</f>
        <v>-69433</v>
      </c>
      <c r="E8" s="8">
        <f t="shared" si="5"/>
        <v>-72904.65</v>
      </c>
      <c r="F8" s="8">
        <f t="shared" si="5"/>
        <v>-78112.125</v>
      </c>
      <c r="G8" s="8">
        <f t="shared" si="5"/>
        <v>-82451.6875</v>
      </c>
      <c r="H8" s="8">
        <f t="shared" si="5"/>
        <v>-86791.25</v>
      </c>
    </row>
    <row r="9">
      <c r="B9" s="3" t="s">
        <v>8</v>
      </c>
      <c r="C9" s="11"/>
      <c r="D9" s="8">
        <f t="shared" ref="D9:H9" si="6">-D100</f>
        <v>-6399</v>
      </c>
      <c r="E9" s="8">
        <f t="shared" si="6"/>
        <v>-7599</v>
      </c>
      <c r="F9" s="8">
        <f t="shared" si="6"/>
        <v>-8599</v>
      </c>
      <c r="G9" s="8">
        <f t="shared" si="6"/>
        <v>-9349</v>
      </c>
      <c r="H9" s="8">
        <f t="shared" si="6"/>
        <v>-10099</v>
      </c>
    </row>
    <row r="10">
      <c r="B10" s="9" t="s">
        <v>9</v>
      </c>
      <c r="C10" s="10"/>
      <c r="D10" s="10">
        <f t="shared" ref="D10:H10" si="7">sum(D7:D9)</f>
        <v>37244.6</v>
      </c>
      <c r="E10" s="10">
        <f t="shared" si="7"/>
        <v>38226.78</v>
      </c>
      <c r="F10" s="10">
        <f t="shared" si="7"/>
        <v>47195.375</v>
      </c>
      <c r="G10" s="10">
        <f t="shared" si="7"/>
        <v>54256.5875</v>
      </c>
      <c r="H10" s="10">
        <f t="shared" si="7"/>
        <v>56854.25</v>
      </c>
    </row>
    <row r="11">
      <c r="B11" s="3" t="s">
        <v>10</v>
      </c>
      <c r="C11" s="11"/>
      <c r="D11" s="8">
        <f t="shared" ref="D11:H11" si="8">-D130</f>
        <v>-2800</v>
      </c>
      <c r="E11" s="8">
        <f t="shared" si="8"/>
        <v>-2800</v>
      </c>
      <c r="F11" s="8">
        <f t="shared" si="8"/>
        <v>-2800</v>
      </c>
      <c r="G11" s="8">
        <f t="shared" si="8"/>
        <v>-2800</v>
      </c>
      <c r="H11" s="8">
        <f t="shared" si="8"/>
        <v>-2800</v>
      </c>
    </row>
    <row r="12">
      <c r="B12" s="9" t="s">
        <v>11</v>
      </c>
      <c r="C12" s="10"/>
      <c r="D12" s="10">
        <f t="shared" ref="D12:H12" si="9">SUM(D10:D11)</f>
        <v>34444.6</v>
      </c>
      <c r="E12" s="10">
        <f t="shared" si="9"/>
        <v>35426.78</v>
      </c>
      <c r="F12" s="10">
        <f t="shared" si="9"/>
        <v>44395.375</v>
      </c>
      <c r="G12" s="10">
        <f t="shared" si="9"/>
        <v>51456.5875</v>
      </c>
      <c r="H12" s="10">
        <f t="shared" si="9"/>
        <v>54054.25</v>
      </c>
    </row>
    <row r="13">
      <c r="B13" s="3" t="s">
        <v>12</v>
      </c>
      <c r="C13" s="8"/>
      <c r="D13" s="8">
        <f t="shared" ref="D13:H13" si="10">-IF(D12&gt;0,D12*D69,0)</f>
        <v>-7233.366</v>
      </c>
      <c r="E13" s="8">
        <f t="shared" si="10"/>
        <v>-7439.6238</v>
      </c>
      <c r="F13" s="8">
        <f t="shared" si="10"/>
        <v>-9323.02875</v>
      </c>
      <c r="G13" s="8">
        <f t="shared" si="10"/>
        <v>-10805.88338</v>
      </c>
      <c r="H13" s="8">
        <f t="shared" si="10"/>
        <v>-11351.3925</v>
      </c>
    </row>
    <row r="14">
      <c r="B14" s="12" t="s">
        <v>13</v>
      </c>
      <c r="C14" s="13"/>
      <c r="D14" s="13">
        <f t="shared" ref="D14:H14" si="11">SUM(D12:D13)</f>
        <v>27211.234</v>
      </c>
      <c r="E14" s="13">
        <f t="shared" si="11"/>
        <v>27987.1562</v>
      </c>
      <c r="F14" s="13">
        <f t="shared" si="11"/>
        <v>35072.34625</v>
      </c>
      <c r="G14" s="13">
        <f t="shared" si="11"/>
        <v>40650.70413</v>
      </c>
      <c r="H14" s="13">
        <f t="shared" si="11"/>
        <v>42702.8575</v>
      </c>
    </row>
    <row r="15"/>
    <row r="16">
      <c r="A16" s="3" t="s">
        <v>1</v>
      </c>
      <c r="B16" s="4" t="s">
        <v>14</v>
      </c>
      <c r="C16" s="4"/>
      <c r="D16" s="4"/>
      <c r="E16" s="4"/>
      <c r="F16" s="4"/>
      <c r="G16" s="4"/>
      <c r="H16" s="4"/>
    </row>
    <row r="17">
      <c r="B17" s="5" t="s">
        <v>15</v>
      </c>
      <c r="C17" s="6">
        <v>2023.0</v>
      </c>
      <c r="D17" s="7">
        <f t="shared" ref="D17:H17" si="12">C17+1</f>
        <v>2024</v>
      </c>
      <c r="E17" s="7">
        <f t="shared" si="12"/>
        <v>2025</v>
      </c>
      <c r="F17" s="7">
        <f t="shared" si="12"/>
        <v>2026</v>
      </c>
      <c r="G17" s="7">
        <f t="shared" si="12"/>
        <v>2027</v>
      </c>
      <c r="H17" s="7">
        <f t="shared" si="12"/>
        <v>2028</v>
      </c>
    </row>
    <row r="18">
      <c r="B18" s="3" t="s">
        <v>16</v>
      </c>
      <c r="C18" s="11">
        <v>14589.0</v>
      </c>
      <c r="D18" s="8">
        <f t="shared" ref="D18:H18" si="13">D59</f>
        <v>21534.40543</v>
      </c>
      <c r="E18" s="8">
        <f t="shared" si="13"/>
        <v>32358.5202</v>
      </c>
      <c r="F18" s="8">
        <f t="shared" si="13"/>
        <v>50080.89709</v>
      </c>
      <c r="G18" s="8">
        <f t="shared" si="13"/>
        <v>71830.97173</v>
      </c>
      <c r="H18" s="8">
        <f t="shared" si="13"/>
        <v>91753.80455</v>
      </c>
    </row>
    <row r="19">
      <c r="B19" s="3" t="s">
        <v>17</v>
      </c>
      <c r="C19" s="11">
        <v>9877.0</v>
      </c>
      <c r="D19" s="8">
        <f t="shared" ref="D19:H19" si="14">D75*D71</f>
        <v>12323.4983</v>
      </c>
      <c r="E19" s="8">
        <f t="shared" si="14"/>
        <v>12939.67322</v>
      </c>
      <c r="F19" s="8">
        <f t="shared" si="14"/>
        <v>13863.93559</v>
      </c>
      <c r="G19" s="8">
        <f t="shared" si="14"/>
        <v>14634.15424</v>
      </c>
      <c r="H19" s="8">
        <f t="shared" si="14"/>
        <v>15404.37288</v>
      </c>
    </row>
    <row r="20">
      <c r="B20" s="3" t="s">
        <v>18</v>
      </c>
      <c r="C20" s="11">
        <v>8579.0</v>
      </c>
      <c r="D20" s="8">
        <f t="shared" ref="D20:H20" si="15">D76*D72</f>
        <v>9643.266726</v>
      </c>
      <c r="E20" s="8">
        <f t="shared" si="15"/>
        <v>10125.43006</v>
      </c>
      <c r="F20" s="8">
        <f t="shared" si="15"/>
        <v>10091.79076</v>
      </c>
      <c r="G20" s="8">
        <f t="shared" si="15"/>
        <v>10119.82351</v>
      </c>
      <c r="H20" s="8">
        <f t="shared" si="15"/>
        <v>10652.4458</v>
      </c>
    </row>
    <row r="21">
      <c r="B21" s="9" t="s">
        <v>19</v>
      </c>
      <c r="C21" s="10">
        <f>sum(C18:C20)</f>
        <v>33045</v>
      </c>
      <c r="D21" s="10">
        <f t="shared" ref="D21:H21" si="16">SUM(D18:D20)</f>
        <v>43501.17046</v>
      </c>
      <c r="E21" s="10">
        <f t="shared" si="16"/>
        <v>55423.62348</v>
      </c>
      <c r="F21" s="10">
        <f t="shared" si="16"/>
        <v>74036.62344</v>
      </c>
      <c r="G21" s="10">
        <f t="shared" si="16"/>
        <v>96584.94948</v>
      </c>
      <c r="H21" s="10">
        <f t="shared" si="16"/>
        <v>117810.6232</v>
      </c>
    </row>
    <row r="22">
      <c r="B22" s="3" t="s">
        <v>20</v>
      </c>
      <c r="C22" s="11">
        <v>48990.0</v>
      </c>
      <c r="D22" s="8">
        <f t="shared" ref="D22:H22" si="17">D105</f>
        <v>57591</v>
      </c>
      <c r="E22" s="8">
        <f t="shared" si="17"/>
        <v>61992</v>
      </c>
      <c r="F22" s="8">
        <f t="shared" si="17"/>
        <v>63393</v>
      </c>
      <c r="G22" s="8">
        <f t="shared" si="17"/>
        <v>61544</v>
      </c>
      <c r="H22" s="8">
        <f t="shared" si="17"/>
        <v>58945</v>
      </c>
    </row>
    <row r="23">
      <c r="B23" s="12" t="s">
        <v>21</v>
      </c>
      <c r="C23" s="13">
        <f t="shared" ref="C23:H23" si="18">SUM(C21:C22)</f>
        <v>82035</v>
      </c>
      <c r="D23" s="13">
        <f t="shared" si="18"/>
        <v>101092.1705</v>
      </c>
      <c r="E23" s="13">
        <f t="shared" si="18"/>
        <v>117415.6235</v>
      </c>
      <c r="F23" s="13">
        <f t="shared" si="18"/>
        <v>137429.6234</v>
      </c>
      <c r="G23" s="13">
        <f t="shared" si="18"/>
        <v>158128.9495</v>
      </c>
      <c r="H23" s="13">
        <f t="shared" si="18"/>
        <v>176755.6232</v>
      </c>
    </row>
    <row r="25">
      <c r="B25" s="3" t="s">
        <v>22</v>
      </c>
      <c r="C25" s="11">
        <v>14880.0</v>
      </c>
      <c r="D25" s="8">
        <f t="shared" ref="D25:H25" si="19">D72*D77</f>
        <v>16725.93646</v>
      </c>
      <c r="E25" s="8">
        <f t="shared" si="19"/>
        <v>17562.23328</v>
      </c>
      <c r="F25" s="8">
        <f t="shared" si="19"/>
        <v>17503.88699</v>
      </c>
      <c r="G25" s="8">
        <f t="shared" si="19"/>
        <v>17552.5089</v>
      </c>
      <c r="H25" s="8">
        <f t="shared" si="19"/>
        <v>18476.32516</v>
      </c>
    </row>
    <row r="26">
      <c r="B26" s="3" t="s">
        <v>23</v>
      </c>
      <c r="C26" s="8">
        <v>0.0</v>
      </c>
      <c r="D26" s="8">
        <f t="shared" ref="D26:H26" si="20">D126</f>
        <v>0</v>
      </c>
      <c r="E26" s="8">
        <f t="shared" si="20"/>
        <v>0</v>
      </c>
      <c r="F26" s="8">
        <f t="shared" si="20"/>
        <v>0</v>
      </c>
      <c r="G26" s="8">
        <f t="shared" si="20"/>
        <v>0</v>
      </c>
      <c r="H26" s="8">
        <f t="shared" si="20"/>
        <v>0</v>
      </c>
    </row>
    <row r="27">
      <c r="B27" s="9" t="s">
        <v>24</v>
      </c>
      <c r="C27" s="10">
        <f t="shared" ref="C27:H27" si="21">C25</f>
        <v>14880</v>
      </c>
      <c r="D27" s="10">
        <f t="shared" si="21"/>
        <v>16725.93646</v>
      </c>
      <c r="E27" s="10">
        <f t="shared" si="21"/>
        <v>17562.23328</v>
      </c>
      <c r="F27" s="10">
        <f t="shared" si="21"/>
        <v>17503.88699</v>
      </c>
      <c r="G27" s="10">
        <f t="shared" si="21"/>
        <v>17552.5089</v>
      </c>
      <c r="H27" s="10">
        <f t="shared" si="21"/>
        <v>18476.32516</v>
      </c>
    </row>
    <row r="29">
      <c r="B29" s="3" t="s">
        <v>25</v>
      </c>
      <c r="C29" s="11">
        <v>40000.0</v>
      </c>
      <c r="D29" s="11">
        <v>40000.0</v>
      </c>
      <c r="E29" s="11">
        <v>40000.0</v>
      </c>
      <c r="F29" s="11">
        <v>40000.0</v>
      </c>
      <c r="G29" s="11">
        <v>40000.0</v>
      </c>
      <c r="H29" s="11">
        <v>40000.0</v>
      </c>
    </row>
    <row r="30">
      <c r="B30" s="14" t="s">
        <v>26</v>
      </c>
      <c r="C30" s="15">
        <f t="shared" ref="C30:H30" si="22">SUM(C27:C29)</f>
        <v>54880</v>
      </c>
      <c r="D30" s="15">
        <f t="shared" si="22"/>
        <v>56725.93646</v>
      </c>
      <c r="E30" s="15">
        <f t="shared" si="22"/>
        <v>57562.23328</v>
      </c>
      <c r="F30" s="15">
        <f t="shared" si="22"/>
        <v>57503.88699</v>
      </c>
      <c r="G30" s="15">
        <f t="shared" si="22"/>
        <v>57552.5089</v>
      </c>
      <c r="H30" s="15">
        <f t="shared" si="22"/>
        <v>58476.32516</v>
      </c>
    </row>
    <row r="32">
      <c r="B32" s="3" t="s">
        <v>27</v>
      </c>
      <c r="C32" s="11">
        <v>25000.0</v>
      </c>
      <c r="D32" s="11">
        <v>25000.0</v>
      </c>
      <c r="E32" s="11">
        <v>25000.0</v>
      </c>
      <c r="F32" s="11">
        <v>25000.0</v>
      </c>
      <c r="G32" s="11">
        <v>25000.0</v>
      </c>
      <c r="H32" s="11">
        <v>25000.0</v>
      </c>
    </row>
    <row r="33">
      <c r="B33" s="3" t="s">
        <v>28</v>
      </c>
      <c r="C33" s="11">
        <f>24155-22000</f>
        <v>2155</v>
      </c>
      <c r="D33" s="8">
        <f t="shared" ref="D33:H33" si="23">D111</f>
        <v>19366.234</v>
      </c>
      <c r="E33" s="8">
        <f t="shared" si="23"/>
        <v>34853.3902</v>
      </c>
      <c r="F33" s="8">
        <f t="shared" si="23"/>
        <v>54925.73645</v>
      </c>
      <c r="G33" s="8">
        <f t="shared" si="23"/>
        <v>75576.44058</v>
      </c>
      <c r="H33" s="8">
        <f t="shared" si="23"/>
        <v>93279.29808</v>
      </c>
    </row>
    <row r="34">
      <c r="B34" s="14" t="s">
        <v>29</v>
      </c>
      <c r="C34" s="15">
        <f t="shared" ref="C34:H34" si="24">SUM(C32:C33)</f>
        <v>27155</v>
      </c>
      <c r="D34" s="15">
        <f t="shared" si="24"/>
        <v>44366.234</v>
      </c>
      <c r="E34" s="15">
        <f t="shared" si="24"/>
        <v>59853.3902</v>
      </c>
      <c r="F34" s="15">
        <f t="shared" si="24"/>
        <v>79925.73645</v>
      </c>
      <c r="G34" s="15">
        <f t="shared" si="24"/>
        <v>100576.4406</v>
      </c>
      <c r="H34" s="15">
        <f t="shared" si="24"/>
        <v>118279.2981</v>
      </c>
    </row>
    <row r="36">
      <c r="B36" s="12" t="s">
        <v>30</v>
      </c>
      <c r="C36" s="13">
        <f t="shared" ref="C36:H36" si="25">C30+C34</f>
        <v>82035</v>
      </c>
      <c r="D36" s="13">
        <f t="shared" si="25"/>
        <v>101092.1705</v>
      </c>
      <c r="E36" s="13">
        <f t="shared" si="25"/>
        <v>117415.6235</v>
      </c>
      <c r="F36" s="13">
        <f t="shared" si="25"/>
        <v>137429.6234</v>
      </c>
      <c r="G36" s="13">
        <f t="shared" si="25"/>
        <v>158128.9495</v>
      </c>
      <c r="H36" s="13">
        <f t="shared" si="25"/>
        <v>176755.6232</v>
      </c>
    </row>
    <row r="38">
      <c r="B38" s="16" t="s">
        <v>31</v>
      </c>
      <c r="C38" s="17">
        <f t="shared" ref="C38:H38" si="26">C23-C36</f>
        <v>0</v>
      </c>
      <c r="D38" s="17">
        <f t="shared" si="26"/>
        <v>0</v>
      </c>
      <c r="E38" s="17">
        <f t="shared" si="26"/>
        <v>0</v>
      </c>
      <c r="F38" s="17">
        <f t="shared" si="26"/>
        <v>0</v>
      </c>
      <c r="G38" s="17">
        <f t="shared" si="26"/>
        <v>0</v>
      </c>
      <c r="H38" s="17">
        <f t="shared" si="26"/>
        <v>0</v>
      </c>
    </row>
    <row r="40">
      <c r="A40" s="3" t="s">
        <v>1</v>
      </c>
      <c r="B40" s="4" t="s">
        <v>32</v>
      </c>
      <c r="C40" s="4"/>
      <c r="D40" s="4"/>
      <c r="E40" s="4"/>
      <c r="F40" s="4"/>
      <c r="G40" s="4"/>
      <c r="H40" s="4"/>
    </row>
    <row r="41">
      <c r="B41" s="3" t="s">
        <v>13</v>
      </c>
      <c r="C41" s="8"/>
      <c r="D41" s="8">
        <f t="shared" ref="D41:H41" si="27">D14</f>
        <v>27211.234</v>
      </c>
      <c r="E41" s="8">
        <f t="shared" si="27"/>
        <v>27987.1562</v>
      </c>
      <c r="F41" s="8">
        <f t="shared" si="27"/>
        <v>35072.34625</v>
      </c>
      <c r="G41" s="8">
        <f t="shared" si="27"/>
        <v>40650.70413</v>
      </c>
      <c r="H41" s="8">
        <f t="shared" si="27"/>
        <v>42702.8575</v>
      </c>
    </row>
    <row r="42">
      <c r="B42" s="3" t="s">
        <v>8</v>
      </c>
      <c r="C42" s="8"/>
      <c r="D42" s="8">
        <f t="shared" ref="D42:H42" si="28">-D9</f>
        <v>6399</v>
      </c>
      <c r="E42" s="8">
        <f t="shared" si="28"/>
        <v>7599</v>
      </c>
      <c r="F42" s="8">
        <f t="shared" si="28"/>
        <v>8599</v>
      </c>
      <c r="G42" s="8">
        <f t="shared" si="28"/>
        <v>9349</v>
      </c>
      <c r="H42" s="8">
        <f t="shared" si="28"/>
        <v>10099</v>
      </c>
    </row>
    <row r="43">
      <c r="B43" s="3" t="s">
        <v>33</v>
      </c>
      <c r="D43" s="18">
        <f t="shared" ref="D43:H43" si="29">C19-D19</f>
        <v>-2446.498305</v>
      </c>
      <c r="E43" s="18">
        <f t="shared" si="29"/>
        <v>-616.1749152</v>
      </c>
      <c r="F43" s="18">
        <f t="shared" si="29"/>
        <v>-924.2623729</v>
      </c>
      <c r="G43" s="18">
        <f t="shared" si="29"/>
        <v>-770.2186441</v>
      </c>
      <c r="H43" s="18">
        <f t="shared" si="29"/>
        <v>-770.2186441</v>
      </c>
    </row>
    <row r="44">
      <c r="B44" s="3" t="s">
        <v>34</v>
      </c>
      <c r="D44" s="18">
        <f t="shared" ref="D44:H44" si="30">C20-D20</f>
        <v>-1064.266726</v>
      </c>
      <c r="E44" s="18">
        <f t="shared" si="30"/>
        <v>-482.1633363</v>
      </c>
      <c r="F44" s="18">
        <f t="shared" si="30"/>
        <v>33.63930253</v>
      </c>
      <c r="G44" s="18">
        <f t="shared" si="30"/>
        <v>-28.03275211</v>
      </c>
      <c r="H44" s="18">
        <f t="shared" si="30"/>
        <v>-532.6222901</v>
      </c>
    </row>
    <row r="45">
      <c r="B45" s="3" t="s">
        <v>35</v>
      </c>
      <c r="D45" s="18">
        <f t="shared" ref="D45:H45" si="31">D25-C25</f>
        <v>1845.93646</v>
      </c>
      <c r="E45" s="18">
        <f t="shared" si="31"/>
        <v>836.296823</v>
      </c>
      <c r="F45" s="18">
        <f t="shared" si="31"/>
        <v>-58.34628998</v>
      </c>
      <c r="G45" s="18">
        <f t="shared" si="31"/>
        <v>48.62190831</v>
      </c>
      <c r="H45" s="18">
        <f t="shared" si="31"/>
        <v>923.816258</v>
      </c>
    </row>
    <row r="46">
      <c r="B46" s="14" t="s">
        <v>36</v>
      </c>
      <c r="C46" s="14"/>
      <c r="D46" s="15">
        <f t="shared" ref="D46:H46" si="32">SUM(D41:D45)</f>
        <v>31945.40543</v>
      </c>
      <c r="E46" s="15">
        <f t="shared" si="32"/>
        <v>35324.11477</v>
      </c>
      <c r="F46" s="15">
        <f t="shared" si="32"/>
        <v>42722.37689</v>
      </c>
      <c r="G46" s="15">
        <f t="shared" si="32"/>
        <v>49250.07464</v>
      </c>
      <c r="H46" s="15">
        <f t="shared" si="32"/>
        <v>52422.83282</v>
      </c>
    </row>
    <row r="48">
      <c r="B48" s="3" t="s">
        <v>37</v>
      </c>
      <c r="D48" s="18">
        <f t="shared" ref="D48:H48" si="33">-D85</f>
        <v>-15000</v>
      </c>
      <c r="E48" s="18">
        <f t="shared" si="33"/>
        <v>-12000</v>
      </c>
      <c r="F48" s="18">
        <f t="shared" si="33"/>
        <v>-10000</v>
      </c>
      <c r="G48" s="18">
        <f t="shared" si="33"/>
        <v>-7500</v>
      </c>
      <c r="H48" s="18">
        <f t="shared" si="33"/>
        <v>-7500</v>
      </c>
    </row>
    <row r="49">
      <c r="B49" s="14" t="s">
        <v>38</v>
      </c>
      <c r="C49" s="14"/>
      <c r="D49" s="15">
        <f t="shared" ref="D49:H49" si="34">D48</f>
        <v>-15000</v>
      </c>
      <c r="E49" s="15">
        <f t="shared" si="34"/>
        <v>-12000</v>
      </c>
      <c r="F49" s="15">
        <f t="shared" si="34"/>
        <v>-10000</v>
      </c>
      <c r="G49" s="15">
        <f t="shared" si="34"/>
        <v>-7500</v>
      </c>
      <c r="H49" s="15">
        <f t="shared" si="34"/>
        <v>-7500</v>
      </c>
    </row>
    <row r="51">
      <c r="B51" s="3" t="s">
        <v>39</v>
      </c>
      <c r="D51" s="18">
        <f t="shared" ref="D51:H51" si="35">C29-D29</f>
        <v>0</v>
      </c>
      <c r="E51" s="18">
        <f t="shared" si="35"/>
        <v>0</v>
      </c>
      <c r="F51" s="18">
        <f t="shared" si="35"/>
        <v>0</v>
      </c>
      <c r="G51" s="18">
        <f t="shared" si="35"/>
        <v>0</v>
      </c>
      <c r="H51" s="18">
        <f t="shared" si="35"/>
        <v>0</v>
      </c>
    </row>
    <row r="52">
      <c r="B52" s="3" t="s">
        <v>40</v>
      </c>
      <c r="D52" s="18">
        <f t="shared" ref="D52:H52" si="36">C26-D26</f>
        <v>0</v>
      </c>
      <c r="E52" s="18">
        <f t="shared" si="36"/>
        <v>0</v>
      </c>
      <c r="F52" s="18">
        <f t="shared" si="36"/>
        <v>0</v>
      </c>
      <c r="G52" s="18">
        <f t="shared" si="36"/>
        <v>0</v>
      </c>
      <c r="H52" s="18">
        <f t="shared" si="36"/>
        <v>0</v>
      </c>
    </row>
    <row r="53">
      <c r="B53" s="3" t="s">
        <v>41</v>
      </c>
      <c r="D53" s="18">
        <f t="shared" ref="D53:H53" si="37">C32-D32</f>
        <v>0</v>
      </c>
      <c r="E53" s="18">
        <f t="shared" si="37"/>
        <v>0</v>
      </c>
      <c r="F53" s="18">
        <f t="shared" si="37"/>
        <v>0</v>
      </c>
      <c r="G53" s="18">
        <f t="shared" si="37"/>
        <v>0</v>
      </c>
      <c r="H53" s="18">
        <f t="shared" si="37"/>
        <v>0</v>
      </c>
    </row>
    <row r="54">
      <c r="B54" s="3" t="s">
        <v>42</v>
      </c>
      <c r="D54" s="18">
        <f t="shared" ref="D54:H54" si="38">D110</f>
        <v>-10000</v>
      </c>
      <c r="E54" s="18">
        <f t="shared" si="38"/>
        <v>-12500</v>
      </c>
      <c r="F54" s="18">
        <f t="shared" si="38"/>
        <v>-15000</v>
      </c>
      <c r="G54" s="18">
        <f t="shared" si="38"/>
        <v>-20000</v>
      </c>
      <c r="H54" s="18">
        <f t="shared" si="38"/>
        <v>-25000</v>
      </c>
    </row>
    <row r="55">
      <c r="B55" s="14" t="s">
        <v>43</v>
      </c>
      <c r="C55" s="14"/>
      <c r="D55" s="15">
        <f t="shared" ref="D55:H55" si="39">D54</f>
        <v>-10000</v>
      </c>
      <c r="E55" s="15">
        <f t="shared" si="39"/>
        <v>-12500</v>
      </c>
      <c r="F55" s="15">
        <f t="shared" si="39"/>
        <v>-15000</v>
      </c>
      <c r="G55" s="15">
        <f t="shared" si="39"/>
        <v>-20000</v>
      </c>
      <c r="H55" s="15">
        <f t="shared" si="39"/>
        <v>-25000</v>
      </c>
    </row>
    <row r="57">
      <c r="B57" s="3" t="s">
        <v>44</v>
      </c>
      <c r="D57" s="18">
        <f t="shared" ref="D57:H57" si="40">C18</f>
        <v>14589</v>
      </c>
      <c r="E57" s="18">
        <f t="shared" si="40"/>
        <v>21534.40543</v>
      </c>
      <c r="F57" s="18">
        <f t="shared" si="40"/>
        <v>32358.5202</v>
      </c>
      <c r="G57" s="18">
        <f t="shared" si="40"/>
        <v>50080.89709</v>
      </c>
      <c r="H57" s="18">
        <f t="shared" si="40"/>
        <v>71830.97173</v>
      </c>
    </row>
    <row r="58">
      <c r="B58" s="12" t="s">
        <v>45</v>
      </c>
      <c r="C58" s="12"/>
      <c r="D58" s="13">
        <f t="shared" ref="D58:H58" si="41">SUM(D46+D49+D55)</f>
        <v>6945.405428</v>
      </c>
      <c r="E58" s="13">
        <f t="shared" si="41"/>
        <v>10824.11477</v>
      </c>
      <c r="F58" s="13">
        <f t="shared" si="41"/>
        <v>17722.37689</v>
      </c>
      <c r="G58" s="13">
        <f t="shared" si="41"/>
        <v>21750.07464</v>
      </c>
      <c r="H58" s="13">
        <f t="shared" si="41"/>
        <v>19922.83282</v>
      </c>
    </row>
    <row r="59">
      <c r="B59" s="3" t="s">
        <v>46</v>
      </c>
      <c r="D59" s="18">
        <f t="shared" ref="D59:H59" si="42">SUM(D57:D58)</f>
        <v>21534.40543</v>
      </c>
      <c r="E59" s="18">
        <f t="shared" si="42"/>
        <v>32358.5202</v>
      </c>
      <c r="F59" s="18">
        <f t="shared" si="42"/>
        <v>50080.89709</v>
      </c>
      <c r="G59" s="18">
        <f t="shared" si="42"/>
        <v>71830.97173</v>
      </c>
      <c r="H59" s="18">
        <f t="shared" si="42"/>
        <v>91753.80455</v>
      </c>
    </row>
    <row r="60">
      <c r="B60" s="19"/>
      <c r="C60" s="20"/>
      <c r="D60" s="20"/>
      <c r="E60" s="20"/>
      <c r="F60" s="20"/>
      <c r="G60" s="20"/>
      <c r="H60" s="20"/>
    </row>
    <row r="61">
      <c r="A61" s="3" t="s">
        <v>1</v>
      </c>
      <c r="B61" s="4" t="s">
        <v>47</v>
      </c>
      <c r="C61" s="4"/>
      <c r="D61" s="4"/>
      <c r="E61" s="4"/>
      <c r="F61" s="4"/>
      <c r="G61" s="4"/>
      <c r="H61" s="4"/>
    </row>
    <row r="62">
      <c r="B62" s="21" t="s">
        <v>48</v>
      </c>
      <c r="C62" s="22"/>
      <c r="D62" s="22"/>
      <c r="E62" s="22"/>
      <c r="F62" s="22"/>
      <c r="G62" s="22"/>
      <c r="H62" s="22"/>
    </row>
    <row r="63">
      <c r="B63" s="3" t="s">
        <v>49</v>
      </c>
      <c r="C63" s="23"/>
      <c r="D63" s="23">
        <v>400.0</v>
      </c>
      <c r="E63" s="23">
        <v>420.0</v>
      </c>
      <c r="F63" s="23">
        <v>450.0</v>
      </c>
      <c r="G63" s="23">
        <v>475.0</v>
      </c>
      <c r="H63" s="23">
        <v>500.0</v>
      </c>
    </row>
    <row r="64">
      <c r="B64" s="3" t="s">
        <v>50</v>
      </c>
      <c r="C64" s="23"/>
      <c r="D64" s="23">
        <v>495.95</v>
      </c>
      <c r="E64" s="23">
        <v>495.95</v>
      </c>
      <c r="F64" s="23">
        <v>495.95</v>
      </c>
      <c r="G64" s="23">
        <v>495.95</v>
      </c>
      <c r="H64" s="23">
        <v>495.95</v>
      </c>
    </row>
    <row r="66">
      <c r="B66" s="3" t="s">
        <v>51</v>
      </c>
      <c r="C66" s="24"/>
      <c r="D66" s="24">
        <v>0.43</v>
      </c>
      <c r="E66" s="24">
        <v>0.43</v>
      </c>
      <c r="F66" s="24">
        <v>0.4</v>
      </c>
      <c r="G66" s="24">
        <v>0.38</v>
      </c>
      <c r="H66" s="24">
        <v>0.38</v>
      </c>
    </row>
    <row r="67">
      <c r="B67" s="3" t="s">
        <v>52</v>
      </c>
      <c r="C67" s="24"/>
      <c r="D67" s="24">
        <v>0.35</v>
      </c>
      <c r="E67" s="24">
        <v>0.35</v>
      </c>
      <c r="F67" s="24">
        <v>0.35</v>
      </c>
      <c r="G67" s="24">
        <v>0.35</v>
      </c>
      <c r="H67" s="24">
        <v>0.35</v>
      </c>
    </row>
    <row r="68">
      <c r="C68" s="25"/>
      <c r="D68" s="25"/>
      <c r="E68" s="25"/>
      <c r="F68" s="25"/>
      <c r="G68" s="25"/>
      <c r="H68" s="25"/>
    </row>
    <row r="69">
      <c r="B69" s="3" t="s">
        <v>53</v>
      </c>
      <c r="C69" s="24"/>
      <c r="D69" s="24">
        <v>0.21</v>
      </c>
      <c r="E69" s="24">
        <v>0.21</v>
      </c>
      <c r="F69" s="24">
        <v>0.21</v>
      </c>
      <c r="G69" s="24">
        <v>0.21</v>
      </c>
      <c r="H69" s="24">
        <v>0.21</v>
      </c>
    </row>
    <row r="71">
      <c r="B71" s="3" t="s">
        <v>4</v>
      </c>
      <c r="C71" s="11">
        <v>158997.0</v>
      </c>
      <c r="D71" s="8">
        <f t="shared" ref="D71:H71" si="43">D5</f>
        <v>198380</v>
      </c>
      <c r="E71" s="8">
        <f t="shared" si="43"/>
        <v>208299</v>
      </c>
      <c r="F71" s="8">
        <f t="shared" si="43"/>
        <v>223177.5</v>
      </c>
      <c r="G71" s="8">
        <f t="shared" si="43"/>
        <v>235576.25</v>
      </c>
      <c r="H71" s="8">
        <f t="shared" si="43"/>
        <v>247975</v>
      </c>
    </row>
    <row r="72">
      <c r="B72" s="3" t="s">
        <v>54</v>
      </c>
      <c r="C72" s="11">
        <v>75889.0</v>
      </c>
      <c r="D72" s="8">
        <f t="shared" ref="D72:H72" si="44">-D6</f>
        <v>85303.4</v>
      </c>
      <c r="E72" s="8">
        <f t="shared" si="44"/>
        <v>89568.57</v>
      </c>
      <c r="F72" s="8">
        <f t="shared" si="44"/>
        <v>89271</v>
      </c>
      <c r="G72" s="8">
        <f t="shared" si="44"/>
        <v>89518.975</v>
      </c>
      <c r="H72" s="8">
        <f t="shared" si="44"/>
        <v>94230.5</v>
      </c>
    </row>
    <row r="74">
      <c r="B74" s="21" t="s">
        <v>55</v>
      </c>
      <c r="C74" s="22"/>
      <c r="D74" s="22"/>
      <c r="E74" s="22"/>
      <c r="F74" s="22"/>
      <c r="G74" s="22"/>
      <c r="H74" s="22"/>
    </row>
    <row r="75">
      <c r="B75" s="3" t="str">
        <f>B19&amp;" as a % of Rev"</f>
        <v>Accounts Receivable as a % of Rev</v>
      </c>
      <c r="C75" s="25">
        <f t="shared" ref="C75:C76" si="46">C19/C71</f>
        <v>0.06212066894</v>
      </c>
      <c r="D75" s="25">
        <f t="shared" ref="D75:H75" si="45">C75</f>
        <v>0.06212066894</v>
      </c>
      <c r="E75" s="25">
        <f t="shared" si="45"/>
        <v>0.06212066894</v>
      </c>
      <c r="F75" s="25">
        <f t="shared" si="45"/>
        <v>0.06212066894</v>
      </c>
      <c r="G75" s="25">
        <f t="shared" si="45"/>
        <v>0.06212066894</v>
      </c>
      <c r="H75" s="25">
        <f t="shared" si="45"/>
        <v>0.06212066894</v>
      </c>
    </row>
    <row r="76">
      <c r="B76" s="3" t="str">
        <f>B20&amp;" as a % of COGS"</f>
        <v>Inventory as a % of COGS</v>
      </c>
      <c r="C76" s="25">
        <f t="shared" si="46"/>
        <v>0.1130466866</v>
      </c>
      <c r="D76" s="25">
        <f t="shared" ref="D76:H76" si="47">C76</f>
        <v>0.1130466866</v>
      </c>
      <c r="E76" s="25">
        <f t="shared" si="47"/>
        <v>0.1130466866</v>
      </c>
      <c r="F76" s="25">
        <f t="shared" si="47"/>
        <v>0.1130466866</v>
      </c>
      <c r="G76" s="25">
        <f t="shared" si="47"/>
        <v>0.1130466866</v>
      </c>
      <c r="H76" s="25">
        <f t="shared" si="47"/>
        <v>0.1130466866</v>
      </c>
    </row>
    <row r="77">
      <c r="B77" s="3" t="str">
        <f>B25&amp;" as a % of COGS"</f>
        <v>Accounts Payable as a % of COGS</v>
      </c>
      <c r="C77" s="25">
        <f>C25/C72</f>
        <v>0.1960758476</v>
      </c>
      <c r="D77" s="25">
        <f t="shared" ref="D77:H77" si="48">C77</f>
        <v>0.1960758476</v>
      </c>
      <c r="E77" s="25">
        <f t="shared" si="48"/>
        <v>0.1960758476</v>
      </c>
      <c r="F77" s="25">
        <f t="shared" si="48"/>
        <v>0.1960758476</v>
      </c>
      <c r="G77" s="25">
        <f t="shared" si="48"/>
        <v>0.1960758476</v>
      </c>
      <c r="H77" s="25">
        <f t="shared" si="48"/>
        <v>0.1960758476</v>
      </c>
    </row>
    <row r="79">
      <c r="B79" s="3" t="s">
        <v>25</v>
      </c>
      <c r="C79" s="11"/>
      <c r="D79" s="11">
        <v>40000.0</v>
      </c>
      <c r="E79" s="11">
        <f t="shared" ref="E79:H79" si="49">D79</f>
        <v>40000</v>
      </c>
      <c r="F79" s="11">
        <f t="shared" si="49"/>
        <v>40000</v>
      </c>
      <c r="G79" s="11">
        <f t="shared" si="49"/>
        <v>40000</v>
      </c>
      <c r="H79" s="11">
        <f t="shared" si="49"/>
        <v>40000</v>
      </c>
    </row>
    <row r="80">
      <c r="B80" s="3" t="s">
        <v>56</v>
      </c>
      <c r="C80" s="24"/>
      <c r="D80" s="24">
        <v>0.07</v>
      </c>
      <c r="E80" s="24">
        <v>0.07</v>
      </c>
      <c r="F80" s="24">
        <v>0.07</v>
      </c>
      <c r="G80" s="24">
        <v>0.07</v>
      </c>
      <c r="H80" s="24">
        <v>0.07</v>
      </c>
    </row>
    <row r="81">
      <c r="B81" s="3" t="s">
        <v>57</v>
      </c>
      <c r="C81" s="8"/>
      <c r="D81" s="8">
        <f t="shared" ref="D81:H81" si="50">D79*D80</f>
        <v>2800</v>
      </c>
      <c r="E81" s="8">
        <f t="shared" si="50"/>
        <v>2800</v>
      </c>
      <c r="F81" s="8">
        <f t="shared" si="50"/>
        <v>2800</v>
      </c>
      <c r="G81" s="8">
        <f t="shared" si="50"/>
        <v>2800</v>
      </c>
      <c r="H81" s="8">
        <f t="shared" si="50"/>
        <v>2800</v>
      </c>
    </row>
    <row r="82">
      <c r="B82" s="19"/>
      <c r="C82" s="20"/>
      <c r="D82" s="20"/>
      <c r="E82" s="20"/>
      <c r="F82" s="20"/>
      <c r="G82" s="20"/>
      <c r="H82" s="20"/>
    </row>
    <row r="83">
      <c r="A83" s="3" t="s">
        <v>1</v>
      </c>
      <c r="B83" s="4" t="s">
        <v>58</v>
      </c>
      <c r="C83" s="4"/>
      <c r="D83" s="4"/>
      <c r="E83" s="4"/>
      <c r="F83" s="4"/>
      <c r="G83" s="4"/>
      <c r="H83" s="4"/>
    </row>
    <row r="84">
      <c r="B84" s="21" t="s">
        <v>59</v>
      </c>
      <c r="C84" s="22"/>
      <c r="D84" s="22"/>
      <c r="E84" s="22"/>
      <c r="F84" s="22"/>
      <c r="G84" s="22"/>
      <c r="H84" s="22"/>
    </row>
    <row r="85">
      <c r="B85" s="3" t="s">
        <v>60</v>
      </c>
      <c r="D85" s="11">
        <v>15000.0</v>
      </c>
      <c r="E85" s="11">
        <v>12000.0</v>
      </c>
      <c r="F85" s="11">
        <v>10000.0</v>
      </c>
      <c r="G85" s="11">
        <v>7500.0</v>
      </c>
      <c r="H85" s="11">
        <v>7500.0</v>
      </c>
    </row>
    <row r="87">
      <c r="B87" s="3" t="s">
        <v>61</v>
      </c>
      <c r="C87" s="26">
        <v>10.0</v>
      </c>
    </row>
    <row r="88">
      <c r="B88" s="3" t="s">
        <v>62</v>
      </c>
      <c r="C88" s="26">
        <v>10.0</v>
      </c>
    </row>
    <row r="89">
      <c r="B89" s="3" t="s">
        <v>63</v>
      </c>
      <c r="C89" s="8">
        <f>C22</f>
        <v>48990</v>
      </c>
    </row>
    <row r="91">
      <c r="C91" s="19" t="s">
        <v>60</v>
      </c>
      <c r="D91" s="19">
        <v>2024.0</v>
      </c>
      <c r="E91" s="19">
        <v>2025.0</v>
      </c>
      <c r="F91" s="19">
        <v>2026.0</v>
      </c>
      <c r="G91" s="19">
        <v>2027.0</v>
      </c>
      <c r="H91" s="19">
        <v>2028.0</v>
      </c>
    </row>
    <row r="92">
      <c r="C92" s="8">
        <f t="array" ref="C92:C96">TRANSPOSE(D85:H85)</f>
        <v>15000</v>
      </c>
      <c r="D92" s="8">
        <f t="shared" ref="D92:H92" si="51">$C92/$C$88</f>
        <v>1500</v>
      </c>
      <c r="E92" s="8">
        <f t="shared" si="51"/>
        <v>1500</v>
      </c>
      <c r="F92" s="8">
        <f t="shared" si="51"/>
        <v>1500</v>
      </c>
      <c r="G92" s="8">
        <f t="shared" si="51"/>
        <v>1500</v>
      </c>
      <c r="H92" s="8">
        <f t="shared" si="51"/>
        <v>1500</v>
      </c>
    </row>
    <row r="93">
      <c r="C93" s="8">
        <v>12000.0</v>
      </c>
      <c r="D93" s="8"/>
      <c r="E93" s="8">
        <f t="shared" ref="E93:H93" si="52">$C93/$C$88</f>
        <v>1200</v>
      </c>
      <c r="F93" s="8">
        <f t="shared" si="52"/>
        <v>1200</v>
      </c>
      <c r="G93" s="8">
        <f t="shared" si="52"/>
        <v>1200</v>
      </c>
      <c r="H93" s="8">
        <f t="shared" si="52"/>
        <v>1200</v>
      </c>
    </row>
    <row r="94">
      <c r="C94" s="8">
        <v>10000.0</v>
      </c>
      <c r="D94" s="8"/>
      <c r="E94" s="8"/>
      <c r="F94" s="8">
        <f t="shared" ref="F94:H94" si="53">$C94/$C$88</f>
        <v>1000</v>
      </c>
      <c r="G94" s="8">
        <f t="shared" si="53"/>
        <v>1000</v>
      </c>
      <c r="H94" s="8">
        <f t="shared" si="53"/>
        <v>1000</v>
      </c>
    </row>
    <row r="95">
      <c r="C95" s="8">
        <v>7500.0</v>
      </c>
      <c r="D95" s="8"/>
      <c r="E95" s="8"/>
      <c r="F95" s="8"/>
      <c r="G95" s="8">
        <f t="shared" ref="G95:H95" si="54">$C95/$C$88</f>
        <v>750</v>
      </c>
      <c r="H95" s="8">
        <f t="shared" si="54"/>
        <v>750</v>
      </c>
    </row>
    <row r="96">
      <c r="C96" s="8">
        <v>7500.0</v>
      </c>
      <c r="D96" s="8"/>
      <c r="E96" s="8"/>
      <c r="F96" s="8"/>
      <c r="G96" s="8"/>
      <c r="H96" s="8">
        <f>$C96/$C$88</f>
        <v>750</v>
      </c>
    </row>
    <row r="98">
      <c r="B98" s="3" t="s">
        <v>64</v>
      </c>
      <c r="D98" s="3">
        <f t="shared" ref="D98:H98" si="55">$C$89/$C$88</f>
        <v>4899</v>
      </c>
      <c r="E98" s="3">
        <f t="shared" si="55"/>
        <v>4899</v>
      </c>
      <c r="F98" s="3">
        <f t="shared" si="55"/>
        <v>4899</v>
      </c>
      <c r="G98" s="3">
        <f t="shared" si="55"/>
        <v>4899</v>
      </c>
      <c r="H98" s="3">
        <f t="shared" si="55"/>
        <v>4899</v>
      </c>
    </row>
    <row r="99">
      <c r="B99" s="3" t="s">
        <v>65</v>
      </c>
      <c r="D99" s="8">
        <f t="shared" ref="D99:H99" si="56">sum(D92:D96)</f>
        <v>1500</v>
      </c>
      <c r="E99" s="8">
        <f t="shared" si="56"/>
        <v>2700</v>
      </c>
      <c r="F99" s="8">
        <f t="shared" si="56"/>
        <v>3700</v>
      </c>
      <c r="G99" s="8">
        <f t="shared" si="56"/>
        <v>4450</v>
      </c>
      <c r="H99" s="8">
        <f t="shared" si="56"/>
        <v>5200</v>
      </c>
    </row>
    <row r="100">
      <c r="B100" s="14" t="s">
        <v>66</v>
      </c>
      <c r="C100" s="14"/>
      <c r="D100" s="15">
        <f t="shared" ref="D100:H100" si="57">sum(D98:D99)</f>
        <v>6399</v>
      </c>
      <c r="E100" s="15">
        <f t="shared" si="57"/>
        <v>7599</v>
      </c>
      <c r="F100" s="15">
        <f t="shared" si="57"/>
        <v>8599</v>
      </c>
      <c r="G100" s="15">
        <f t="shared" si="57"/>
        <v>9349</v>
      </c>
      <c r="H100" s="15">
        <f t="shared" si="57"/>
        <v>10099</v>
      </c>
    </row>
    <row r="102">
      <c r="B102" s="3" t="s">
        <v>67</v>
      </c>
      <c r="D102" s="8">
        <f>C89</f>
        <v>48990</v>
      </c>
      <c r="E102" s="8">
        <f t="shared" ref="E102:H102" si="58">D105</f>
        <v>57591</v>
      </c>
      <c r="F102" s="8">
        <f t="shared" si="58"/>
        <v>61992</v>
      </c>
      <c r="G102" s="8">
        <f t="shared" si="58"/>
        <v>63393</v>
      </c>
      <c r="H102" s="8">
        <f t="shared" si="58"/>
        <v>61544</v>
      </c>
    </row>
    <row r="103">
      <c r="B103" s="3" t="s">
        <v>60</v>
      </c>
      <c r="D103" s="8">
        <f t="shared" ref="D103:H103" si="59">D85</f>
        <v>15000</v>
      </c>
      <c r="E103" s="8">
        <f t="shared" si="59"/>
        <v>12000</v>
      </c>
      <c r="F103" s="8">
        <f t="shared" si="59"/>
        <v>10000</v>
      </c>
      <c r="G103" s="8">
        <f t="shared" si="59"/>
        <v>7500</v>
      </c>
      <c r="H103" s="8">
        <f t="shared" si="59"/>
        <v>7500</v>
      </c>
    </row>
    <row r="104">
      <c r="B104" s="3" t="s">
        <v>8</v>
      </c>
      <c r="D104" s="8">
        <f t="shared" ref="D104:H104" si="60">-D100</f>
        <v>-6399</v>
      </c>
      <c r="E104" s="8">
        <f t="shared" si="60"/>
        <v>-7599</v>
      </c>
      <c r="F104" s="8">
        <f t="shared" si="60"/>
        <v>-8599</v>
      </c>
      <c r="G104" s="8">
        <f t="shared" si="60"/>
        <v>-9349</v>
      </c>
      <c r="H104" s="8">
        <f t="shared" si="60"/>
        <v>-10099</v>
      </c>
    </row>
    <row r="105">
      <c r="B105" s="9" t="s">
        <v>68</v>
      </c>
      <c r="C105" s="10">
        <f>C89</f>
        <v>48990</v>
      </c>
      <c r="D105" s="10">
        <f t="shared" ref="D105:H105" si="61">SUM(D102:D104)</f>
        <v>57591</v>
      </c>
      <c r="E105" s="10">
        <f t="shared" si="61"/>
        <v>61992</v>
      </c>
      <c r="F105" s="10">
        <f t="shared" si="61"/>
        <v>63393</v>
      </c>
      <c r="G105" s="10">
        <f t="shared" si="61"/>
        <v>61544</v>
      </c>
      <c r="H105" s="10">
        <f t="shared" si="61"/>
        <v>58945</v>
      </c>
    </row>
    <row r="107">
      <c r="A107" s="3" t="s">
        <v>1</v>
      </c>
      <c r="B107" s="21" t="s">
        <v>69</v>
      </c>
      <c r="C107" s="22"/>
      <c r="D107" s="22"/>
      <c r="E107" s="22"/>
      <c r="F107" s="22"/>
      <c r="G107" s="22"/>
      <c r="H107" s="22"/>
    </row>
    <row r="108">
      <c r="B108" s="3" t="s">
        <v>70</v>
      </c>
      <c r="C108" s="8"/>
      <c r="D108" s="8">
        <f t="shared" ref="D108:H108" si="62">C111</f>
        <v>2155</v>
      </c>
      <c r="E108" s="8">
        <f t="shared" si="62"/>
        <v>19366.234</v>
      </c>
      <c r="F108" s="8">
        <f t="shared" si="62"/>
        <v>34853.3902</v>
      </c>
      <c r="G108" s="8">
        <f t="shared" si="62"/>
        <v>54925.73645</v>
      </c>
      <c r="H108" s="8">
        <f t="shared" si="62"/>
        <v>75576.44058</v>
      </c>
    </row>
    <row r="109">
      <c r="B109" s="3" t="s">
        <v>13</v>
      </c>
      <c r="C109" s="8"/>
      <c r="D109" s="8">
        <f t="shared" ref="D109:H109" si="63">D14</f>
        <v>27211.234</v>
      </c>
      <c r="E109" s="8">
        <f t="shared" si="63"/>
        <v>27987.1562</v>
      </c>
      <c r="F109" s="8">
        <f t="shared" si="63"/>
        <v>35072.34625</v>
      </c>
      <c r="G109" s="8">
        <f t="shared" si="63"/>
        <v>40650.70413</v>
      </c>
      <c r="H109" s="8">
        <f t="shared" si="63"/>
        <v>42702.8575</v>
      </c>
    </row>
    <row r="110">
      <c r="B110" s="3" t="s">
        <v>42</v>
      </c>
      <c r="C110" s="8"/>
      <c r="D110" s="11">
        <v>-10000.0</v>
      </c>
      <c r="E110" s="11">
        <v>-12500.0</v>
      </c>
      <c r="F110" s="11">
        <v>-15000.0</v>
      </c>
      <c r="G110" s="11">
        <v>-20000.0</v>
      </c>
      <c r="H110" s="11">
        <v>-25000.0</v>
      </c>
    </row>
    <row r="111">
      <c r="B111" s="14" t="s">
        <v>71</v>
      </c>
      <c r="C111" s="15">
        <f>C33</f>
        <v>2155</v>
      </c>
      <c r="D111" s="15">
        <f t="shared" ref="D111:H111" si="64">SUM(D108:D110)</f>
        <v>19366.234</v>
      </c>
      <c r="E111" s="15">
        <f t="shared" si="64"/>
        <v>34853.3902</v>
      </c>
      <c r="F111" s="15">
        <f t="shared" si="64"/>
        <v>54925.73645</v>
      </c>
      <c r="G111" s="15">
        <f t="shared" si="64"/>
        <v>75576.44058</v>
      </c>
      <c r="H111" s="15">
        <f t="shared" si="64"/>
        <v>93279.29808</v>
      </c>
    </row>
    <row r="113">
      <c r="A113" s="3" t="s">
        <v>1</v>
      </c>
      <c r="B113" s="4" t="s">
        <v>23</v>
      </c>
      <c r="C113" s="4"/>
      <c r="D113" s="4"/>
      <c r="E113" s="4"/>
      <c r="F113" s="4"/>
      <c r="G113" s="4"/>
      <c r="H113" s="4"/>
    </row>
    <row r="114">
      <c r="B114" s="21" t="s">
        <v>72</v>
      </c>
      <c r="C114" s="22"/>
      <c r="D114" s="22"/>
      <c r="E114" s="22"/>
      <c r="F114" s="22"/>
      <c r="G114" s="22"/>
      <c r="H114" s="22"/>
    </row>
    <row r="115">
      <c r="B115" s="3" t="s">
        <v>73</v>
      </c>
      <c r="D115" s="8">
        <f t="shared" ref="D115:H115" si="65">C18</f>
        <v>14589</v>
      </c>
      <c r="E115" s="8">
        <f t="shared" si="65"/>
        <v>21534.40543</v>
      </c>
      <c r="F115" s="8">
        <f t="shared" si="65"/>
        <v>32358.5202</v>
      </c>
      <c r="G115" s="8">
        <f t="shared" si="65"/>
        <v>50080.89709</v>
      </c>
      <c r="H115" s="8">
        <f t="shared" si="65"/>
        <v>71830.97173</v>
      </c>
    </row>
    <row r="116">
      <c r="B116" s="3" t="s">
        <v>74</v>
      </c>
      <c r="D116" s="8">
        <f t="shared" ref="D116:H116" si="66">D46</f>
        <v>31945.40543</v>
      </c>
      <c r="E116" s="8">
        <f t="shared" si="66"/>
        <v>35324.11477</v>
      </c>
      <c r="F116" s="8">
        <f t="shared" si="66"/>
        <v>42722.37689</v>
      </c>
      <c r="G116" s="8">
        <f t="shared" si="66"/>
        <v>49250.07464</v>
      </c>
      <c r="H116" s="8">
        <f t="shared" si="66"/>
        <v>52422.83282</v>
      </c>
    </row>
    <row r="117">
      <c r="B117" s="3" t="s">
        <v>75</v>
      </c>
      <c r="D117" s="8">
        <f t="shared" ref="D117:H117" si="67">D49</f>
        <v>-15000</v>
      </c>
      <c r="E117" s="8">
        <f t="shared" si="67"/>
        <v>-12000</v>
      </c>
      <c r="F117" s="8">
        <f t="shared" si="67"/>
        <v>-10000</v>
      </c>
      <c r="G117" s="8">
        <f t="shared" si="67"/>
        <v>-7500</v>
      </c>
      <c r="H117" s="8">
        <f t="shared" si="67"/>
        <v>-7500</v>
      </c>
    </row>
    <row r="118">
      <c r="B118" s="3" t="s">
        <v>39</v>
      </c>
      <c r="D118" s="8">
        <f t="shared" ref="D118:G118" si="68">D79-E79</f>
        <v>0</v>
      </c>
      <c r="E118" s="8">
        <f t="shared" si="68"/>
        <v>0</v>
      </c>
      <c r="F118" s="8">
        <f t="shared" si="68"/>
        <v>0</v>
      </c>
      <c r="G118" s="8">
        <f t="shared" si="68"/>
        <v>0</v>
      </c>
      <c r="H118" s="8">
        <f>G51-H51</f>
        <v>0</v>
      </c>
    </row>
    <row r="119">
      <c r="B119" s="3" t="s">
        <v>41</v>
      </c>
      <c r="D119" s="8">
        <f t="shared" ref="D119:H119" si="69">D53-E53</f>
        <v>0</v>
      </c>
      <c r="E119" s="8">
        <f t="shared" si="69"/>
        <v>0</v>
      </c>
      <c r="F119" s="8">
        <f t="shared" si="69"/>
        <v>0</v>
      </c>
      <c r="G119" s="8">
        <f t="shared" si="69"/>
        <v>0</v>
      </c>
      <c r="H119" s="8">
        <f t="shared" si="69"/>
        <v>0</v>
      </c>
    </row>
    <row r="120">
      <c r="B120" s="3" t="s">
        <v>42</v>
      </c>
      <c r="D120" s="8">
        <f t="shared" ref="D120:H120" si="70">D110</f>
        <v>-10000</v>
      </c>
      <c r="E120" s="8">
        <f t="shared" si="70"/>
        <v>-12500</v>
      </c>
      <c r="F120" s="8">
        <f t="shared" si="70"/>
        <v>-15000</v>
      </c>
      <c r="G120" s="8">
        <f t="shared" si="70"/>
        <v>-20000</v>
      </c>
      <c r="H120" s="8">
        <f t="shared" si="70"/>
        <v>-25000</v>
      </c>
    </row>
    <row r="121">
      <c r="B121" s="14" t="s">
        <v>76</v>
      </c>
      <c r="C121" s="14"/>
      <c r="D121" s="15">
        <f t="shared" ref="D121:H121" si="71">SUM(D115:D120)</f>
        <v>21534.40543</v>
      </c>
      <c r="E121" s="15">
        <f t="shared" si="71"/>
        <v>32358.5202</v>
      </c>
      <c r="F121" s="15">
        <f t="shared" si="71"/>
        <v>50080.89709</v>
      </c>
      <c r="G121" s="15">
        <f t="shared" si="71"/>
        <v>71830.97173</v>
      </c>
      <c r="H121" s="15">
        <f t="shared" si="71"/>
        <v>91753.80455</v>
      </c>
    </row>
    <row r="123">
      <c r="B123" s="21" t="s">
        <v>23</v>
      </c>
      <c r="C123" s="22"/>
      <c r="D123" s="22"/>
      <c r="E123" s="22"/>
      <c r="F123" s="22"/>
      <c r="G123" s="22"/>
      <c r="H123" s="22"/>
    </row>
    <row r="124">
      <c r="B124" s="3" t="s">
        <v>77</v>
      </c>
      <c r="D124" s="8">
        <f t="shared" ref="D124:H124" si="72">C126</f>
        <v>0</v>
      </c>
      <c r="E124" s="8">
        <f t="shared" si="72"/>
        <v>0</v>
      </c>
      <c r="F124" s="8">
        <f t="shared" si="72"/>
        <v>0</v>
      </c>
      <c r="G124" s="8">
        <f t="shared" si="72"/>
        <v>0</v>
      </c>
      <c r="H124" s="8">
        <f t="shared" si="72"/>
        <v>0</v>
      </c>
    </row>
    <row r="125">
      <c r="B125" s="3" t="s">
        <v>40</v>
      </c>
      <c r="D125" s="8">
        <f t="shared" ref="D125:H125" si="73">-MIN(D121,D124)</f>
        <v>0</v>
      </c>
      <c r="E125" s="8">
        <f t="shared" si="73"/>
        <v>0</v>
      </c>
      <c r="F125" s="8">
        <f t="shared" si="73"/>
        <v>0</v>
      </c>
      <c r="G125" s="8">
        <f t="shared" si="73"/>
        <v>0</v>
      </c>
      <c r="H125" s="8">
        <f t="shared" si="73"/>
        <v>0</v>
      </c>
      <c r="I125" s="8"/>
    </row>
    <row r="126">
      <c r="B126" s="14" t="s">
        <v>78</v>
      </c>
      <c r="C126" s="15">
        <f>C26</f>
        <v>0</v>
      </c>
      <c r="D126" s="15">
        <f t="shared" ref="D126:H126" si="74">SUM(D124:D125)</f>
        <v>0</v>
      </c>
      <c r="E126" s="15">
        <f t="shared" si="74"/>
        <v>0</v>
      </c>
      <c r="F126" s="15">
        <f t="shared" si="74"/>
        <v>0</v>
      </c>
      <c r="G126" s="15">
        <f t="shared" si="74"/>
        <v>0</v>
      </c>
      <c r="H126" s="15">
        <f t="shared" si="74"/>
        <v>0</v>
      </c>
    </row>
    <row r="128">
      <c r="B128" s="3" t="s">
        <v>79</v>
      </c>
      <c r="D128" s="24">
        <v>0.05</v>
      </c>
      <c r="E128" s="24">
        <v>0.05</v>
      </c>
      <c r="F128" s="24">
        <v>0.05</v>
      </c>
      <c r="G128" s="24">
        <v>0.05</v>
      </c>
      <c r="H128" s="24">
        <v>0.05</v>
      </c>
    </row>
    <row r="129">
      <c r="B129" s="3" t="s">
        <v>57</v>
      </c>
      <c r="D129" s="8"/>
      <c r="E129" s="8"/>
      <c r="F129" s="8"/>
      <c r="G129" s="8"/>
      <c r="H129" s="8"/>
    </row>
    <row r="130">
      <c r="A130" s="3" t="s">
        <v>1</v>
      </c>
      <c r="B130" s="14" t="s">
        <v>80</v>
      </c>
      <c r="C130" s="15"/>
      <c r="D130" s="15">
        <f t="shared" ref="D130:H130" si="75">D128*D129+D81</f>
        <v>2800</v>
      </c>
      <c r="E130" s="15">
        <f t="shared" si="75"/>
        <v>2800</v>
      </c>
      <c r="F130" s="15">
        <f t="shared" si="75"/>
        <v>2800</v>
      </c>
      <c r="G130" s="15">
        <f t="shared" si="75"/>
        <v>2800</v>
      </c>
      <c r="H130" s="15">
        <f t="shared" si="75"/>
        <v>2800</v>
      </c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61">
      <c r="A161" s="3" t="s">
        <v>1</v>
      </c>
    </row>
  </sheetData>
  <printOptions/>
  <pageMargins bottom="0.75" footer="0.0" header="0.0" left="0.7" right="0.7" top="0.75"/>
  <pageSetup paperSize="9" orientation="portrait"/>
  <drawing r:id="rId1"/>
</worksheet>
</file>