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</workbook>
</file>

<file path=xl/sharedStrings.xml><?xml version="1.0" encoding="utf-8"?>
<sst xmlns="http://schemas.openxmlformats.org/spreadsheetml/2006/main" count="44" uniqueCount="39">
  <si>
    <t>Comparable Companies Analysis</t>
  </si>
  <si>
    <t>Market Data</t>
  </si>
  <si>
    <t>Financials</t>
  </si>
  <si>
    <t>Valuation</t>
  </si>
  <si>
    <t>Company</t>
  </si>
  <si>
    <t>Ticker</t>
  </si>
  <si>
    <t>Share 
Price</t>
  </si>
  <si>
    <t>Shares Outstanding</t>
  </si>
  <si>
    <t>Equity Value</t>
  </si>
  <si>
    <t>Net Debt</t>
  </si>
  <si>
    <t>Enterprise 
Value</t>
  </si>
  <si>
    <t>Revenue</t>
  </si>
  <si>
    <t>EBITDA</t>
  </si>
  <si>
    <t>Net Income</t>
  </si>
  <si>
    <t>EV/Revenue</t>
  </si>
  <si>
    <t>EV/EBITDA</t>
  </si>
  <si>
    <t>P/E</t>
  </si>
  <si>
    <t>Enjoy Lemon</t>
  </si>
  <si>
    <t>EYL</t>
  </si>
  <si>
    <t>Lemonly</t>
  </si>
  <si>
    <t>LMY</t>
  </si>
  <si>
    <t>The Lemon Co.</t>
  </si>
  <si>
    <t>TLNC</t>
  </si>
  <si>
    <t>Lemonicious</t>
  </si>
  <si>
    <t>LMCS</t>
  </si>
  <si>
    <t>Light Lemon</t>
  </si>
  <si>
    <t>LL</t>
  </si>
  <si>
    <t>Lemon World</t>
  </si>
  <si>
    <t>LNWD</t>
  </si>
  <si>
    <t>High</t>
  </si>
  <si>
    <t>75th Percentile</t>
  </si>
  <si>
    <t>Average</t>
  </si>
  <si>
    <t>Median</t>
  </si>
  <si>
    <t>25th Percentile</t>
  </si>
  <si>
    <t>Low</t>
  </si>
  <si>
    <t>Enjoy Lemon Valuation</t>
  </si>
  <si>
    <t>Implied Enterprise Value</t>
  </si>
  <si>
    <t>Implied Market Value</t>
  </si>
  <si>
    <t>Implied Value Per Share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</si>
</sst>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.00_-;\-* #,##0.00_-;_-* &quot;-&quot;??_-;_-@"/>
    <numFmt numFmtId="165" formatCode="_-* #,##0_-;\-* #,##0_-;_-* &quot;-&quot;??_-;_-@"/>
    <numFmt numFmtId="166" formatCode="#,##0.0\x"/>
    <numFmt numFmtId="167" formatCode="_-* #,##0.00\ _€_-;\-* #,##0.00\ _€_-;_-* &quot;-&quot;??\ _€_-;_-@"/>
  </numFmts>
  <fonts count="8">
    <font>
      <sz val="12.0"/>
      <color theme="1"/>
      <name val="Calibri"/>
      <scheme val="minor"/>
    </font>
    <font>
      <b/>
      <sz val="18.0"/>
      <color rgb="FF293D68"/>
      <name val="Calibri"/>
    </font>
    <font>
      <sz val="12.0"/>
      <color theme="1"/>
      <name val="Calibri"/>
    </font>
    <font>
      <b/>
      <sz val="12.0"/>
      <color theme="0"/>
      <name val="Calibri"/>
    </font>
    <font/>
    <font>
      <sz val="12.0"/>
      <color rgb="FF0432FF"/>
      <name val="Calibri"/>
    </font>
    <font>
      <b/>
      <sz val="12.0"/>
      <color theme="1"/>
      <name val="Calibri"/>
    </font>
    <font>
      <b/>
      <sz val="12.0"/>
      <color rgb="FF0432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293D68"/>
        <bgColor rgb="FF293D68"/>
      </patternFill>
    </fill>
    <fill>
      <patternFill patternType="solid">
        <fgColor rgb="FFD9E2F3"/>
        <bgColor rgb="FFD9E2F3"/>
      </patternFill>
    </fill>
  </fills>
  <borders count="12">
    <border/>
    <border>
      <bottom style="thin">
        <color rgb="FF293D68"/>
      </bottom>
    </border>
    <border>
      <left/>
      <right/>
      <top/>
      <bottom/>
    </border>
    <border>
      <left/>
      <top/>
      <bottom style="thin">
        <color theme="0"/>
      </bottom>
    </border>
    <border>
      <top/>
      <bottom style="thin">
        <color theme="0"/>
      </bottom>
    </border>
    <border>
      <right/>
      <top/>
      <bottom style="thin">
        <color theme="0"/>
      </bottom>
    </border>
    <border>
      <left style="thin">
        <color theme="6"/>
      </left>
      <right/>
      <top style="thin">
        <color theme="6"/>
      </top>
      <bottom style="thin">
        <color theme="6"/>
      </bottom>
    </border>
    <border>
      <left/>
      <right/>
      <top style="thin">
        <color theme="6"/>
      </top>
      <bottom style="thin">
        <color theme="6"/>
      </bottom>
    </border>
    <border>
      <left/>
      <right style="thin">
        <color theme="6"/>
      </right>
      <top style="thin">
        <color theme="6"/>
      </top>
      <bottom style="thin">
        <color theme="6"/>
      </bottom>
    </border>
    <border>
      <left/>
      <right/>
      <top style="thin">
        <color theme="6"/>
      </top>
    </border>
    <border>
      <left/>
      <right style="thin">
        <color theme="6"/>
      </right>
      <top style="thin">
        <color theme="6"/>
      </top>
    </border>
    <border>
      <left/>
      <right/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2" fillId="2" fontId="3" numFmtId="0" xfId="0" applyBorder="1" applyFill="1" applyFont="1"/>
    <xf borderId="3" fillId="2" fontId="3" numFmtId="0" xfId="0" applyAlignment="1" applyBorder="1" applyFont="1">
      <alignment horizontal="center"/>
    </xf>
    <xf borderId="4" fillId="0" fontId="4" numFmtId="0" xfId="0" applyBorder="1" applyFont="1"/>
    <xf borderId="5" fillId="0" fontId="4" numFmtId="0" xfId="0" applyBorder="1" applyFont="1"/>
    <xf borderId="2" fillId="2" fontId="3" numFmtId="0" xfId="0" applyAlignment="1" applyBorder="1" applyFont="1">
      <alignment horizontal="center"/>
    </xf>
    <xf borderId="2" fillId="2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6" fillId="3" fontId="2" numFmtId="0" xfId="0" applyBorder="1" applyFill="1" applyFont="1"/>
    <xf borderId="7" fillId="3" fontId="2" numFmtId="0" xfId="0" applyAlignment="1" applyBorder="1" applyFont="1">
      <alignment horizontal="center"/>
    </xf>
    <xf borderId="7" fillId="3" fontId="5" numFmtId="164" xfId="0" applyBorder="1" applyFont="1" applyNumberFormat="1"/>
    <xf borderId="7" fillId="3" fontId="5" numFmtId="165" xfId="0" applyBorder="1" applyFont="1" applyNumberFormat="1"/>
    <xf borderId="7" fillId="3" fontId="2" numFmtId="165" xfId="0" applyBorder="1" applyFont="1" applyNumberFormat="1"/>
    <xf borderId="7" fillId="3" fontId="2" numFmtId="166" xfId="0" applyBorder="1" applyFont="1" applyNumberFormat="1"/>
    <xf borderId="8" fillId="3" fontId="2" numFmtId="166" xfId="0" applyBorder="1" applyFont="1" applyNumberFormat="1"/>
    <xf borderId="0" fillId="0" fontId="2" numFmtId="0" xfId="0" applyFont="1"/>
    <xf borderId="0" fillId="0" fontId="2" numFmtId="0" xfId="0" applyAlignment="1" applyFont="1">
      <alignment horizontal="center"/>
    </xf>
    <xf borderId="0" fillId="0" fontId="5" numFmtId="164" xfId="0" applyFont="1" applyNumberFormat="1"/>
    <xf borderId="0" fillId="0" fontId="5" numFmtId="165" xfId="0" applyFont="1" applyNumberFormat="1"/>
    <xf borderId="9" fillId="0" fontId="2" numFmtId="165" xfId="0" applyBorder="1" applyFont="1" applyNumberFormat="1"/>
    <xf borderId="0" fillId="0" fontId="2" numFmtId="165" xfId="0" applyFont="1" applyNumberFormat="1"/>
    <xf borderId="9" fillId="0" fontId="2" numFmtId="166" xfId="0" applyBorder="1" applyFont="1" applyNumberFormat="1"/>
    <xf borderId="10" fillId="0" fontId="2" numFmtId="166" xfId="0" applyBorder="1" applyFont="1" applyNumberFormat="1"/>
    <xf borderId="0" fillId="0" fontId="2" numFmtId="166" xfId="0" applyFont="1" applyNumberFormat="1"/>
    <xf borderId="2" fillId="3" fontId="2" numFmtId="0" xfId="0" applyBorder="1" applyFont="1"/>
    <xf borderId="2" fillId="3" fontId="2" numFmtId="166" xfId="0" applyBorder="1" applyFont="1" applyNumberFormat="1"/>
    <xf borderId="2" fillId="3" fontId="6" numFmtId="0" xfId="0" applyBorder="1" applyFont="1"/>
    <xf borderId="2" fillId="3" fontId="6" numFmtId="166" xfId="0" applyBorder="1" applyFont="1" applyNumberFormat="1"/>
    <xf borderId="2" fillId="2" fontId="2" numFmtId="0" xfId="0" applyBorder="1" applyFont="1"/>
    <xf borderId="0" fillId="0" fontId="2" numFmtId="167" xfId="0" applyFont="1" applyNumberFormat="1"/>
    <xf borderId="0" fillId="0" fontId="2" numFmtId="165" xfId="0" applyAlignment="1" applyFont="1" applyNumberFormat="1">
      <alignment readingOrder="0"/>
    </xf>
    <xf borderId="11" fillId="3" fontId="6" numFmtId="0" xfId="0" applyBorder="1" applyFont="1"/>
    <xf borderId="11" fillId="3" fontId="6" numFmtId="167" xfId="0" applyBorder="1" applyFont="1" applyNumberFormat="1"/>
    <xf borderId="11" fillId="3" fontId="7" numFmtId="165" xfId="0" applyBorder="1" applyFont="1" applyNumberFormat="1"/>
    <xf borderId="11" fillId="3" fontId="6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67"/>
    <col customWidth="1" min="2" max="3" width="14.11"/>
    <col customWidth="1" min="4" max="4" width="10.33"/>
    <col customWidth="1" min="5" max="5" width="11.44"/>
    <col customWidth="1" min="6" max="7" width="11.33"/>
    <col customWidth="1" min="8" max="8" width="10.67"/>
    <col customWidth="1" min="9" max="9" width="3.78"/>
    <col customWidth="1" min="10" max="10" width="11.44"/>
    <col customWidth="1" min="11" max="12" width="10.67"/>
    <col customWidth="1" min="13" max="13" width="3.78"/>
    <col customWidth="1" min="14" max="14" width="11.44"/>
    <col customWidth="1" min="15" max="16" width="10.67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4">
      <c r="B4" s="3"/>
      <c r="C4" s="3"/>
      <c r="D4" s="4" t="s">
        <v>1</v>
      </c>
      <c r="E4" s="5"/>
      <c r="F4" s="5"/>
      <c r="G4" s="5"/>
      <c r="H4" s="6"/>
      <c r="I4" s="3"/>
      <c r="J4" s="4" t="s">
        <v>2</v>
      </c>
      <c r="K4" s="5"/>
      <c r="L4" s="6"/>
      <c r="M4" s="3"/>
      <c r="N4" s="4" t="s">
        <v>3</v>
      </c>
      <c r="O4" s="5"/>
      <c r="P4" s="6"/>
    </row>
    <row r="5">
      <c r="B5" s="7" t="s">
        <v>4</v>
      </c>
      <c r="C5" s="7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9"/>
      <c r="J5" s="9" t="s">
        <v>11</v>
      </c>
      <c r="K5" s="9" t="s">
        <v>12</v>
      </c>
      <c r="L5" s="9" t="s">
        <v>13</v>
      </c>
      <c r="M5" s="9"/>
      <c r="N5" s="9" t="s">
        <v>14</v>
      </c>
      <c r="O5" s="9" t="s">
        <v>15</v>
      </c>
      <c r="P5" s="9" t="s">
        <v>16</v>
      </c>
    </row>
    <row r="6" ht="9.0" customHeight="1">
      <c r="B6" s="10"/>
      <c r="C6" s="10"/>
      <c r="D6" s="11"/>
      <c r="E6" s="11"/>
      <c r="F6" s="11"/>
      <c r="G6" s="11"/>
      <c r="H6" s="11"/>
      <c r="I6" s="12"/>
      <c r="J6" s="12"/>
      <c r="K6" s="12"/>
      <c r="L6" s="12"/>
      <c r="M6" s="12"/>
      <c r="N6" s="12"/>
      <c r="O6" s="12"/>
      <c r="P6" s="12"/>
    </row>
    <row r="7">
      <c r="B7" s="13" t="s">
        <v>17</v>
      </c>
      <c r="C7" s="14" t="s">
        <v>18</v>
      </c>
      <c r="D7" s="15">
        <v>11.44</v>
      </c>
      <c r="E7" s="16">
        <v>125.0</v>
      </c>
      <c r="F7" s="17">
        <f t="shared" ref="F7:F12" si="2">D7*E7</f>
        <v>1430</v>
      </c>
      <c r="G7" s="16">
        <v>740.0</v>
      </c>
      <c r="H7" s="17">
        <f t="shared" ref="H7:H12" si="3">F7+G7</f>
        <v>2170</v>
      </c>
      <c r="I7" s="16"/>
      <c r="J7" s="16">
        <v>845.0</v>
      </c>
      <c r="K7" s="16">
        <v>305.0</v>
      </c>
      <c r="L7" s="16">
        <v>135.0</v>
      </c>
      <c r="M7" s="17"/>
      <c r="N7" s="18">
        <f t="shared" ref="N7:O7" si="1">$H7/J7</f>
        <v>2.568047337</v>
      </c>
      <c r="O7" s="18">
        <f t="shared" si="1"/>
        <v>7.114754098</v>
      </c>
      <c r="P7" s="19">
        <f t="shared" ref="P7:P12" si="5">F7/L7</f>
        <v>10.59259259</v>
      </c>
    </row>
    <row r="8">
      <c r="B8" s="20" t="s">
        <v>19</v>
      </c>
      <c r="C8" s="21" t="s">
        <v>20</v>
      </c>
      <c r="D8" s="22">
        <v>8.43</v>
      </c>
      <c r="E8" s="23">
        <v>150.0</v>
      </c>
      <c r="F8" s="24">
        <f t="shared" si="2"/>
        <v>1264.5</v>
      </c>
      <c r="G8" s="23">
        <v>600.0</v>
      </c>
      <c r="H8" s="24">
        <f t="shared" si="3"/>
        <v>1864.5</v>
      </c>
      <c r="I8" s="23"/>
      <c r="J8" s="23">
        <v>678.0</v>
      </c>
      <c r="K8" s="23">
        <v>220.0</v>
      </c>
      <c r="L8" s="23">
        <v>109.0</v>
      </c>
      <c r="M8" s="25"/>
      <c r="N8" s="26">
        <f t="shared" ref="N8:O8" si="4">$H8/J8</f>
        <v>2.75</v>
      </c>
      <c r="O8" s="26">
        <f t="shared" si="4"/>
        <v>8.475</v>
      </c>
      <c r="P8" s="27">
        <f t="shared" si="5"/>
        <v>11.60091743</v>
      </c>
    </row>
    <row r="9">
      <c r="B9" s="20" t="s">
        <v>21</v>
      </c>
      <c r="C9" s="21" t="s">
        <v>22</v>
      </c>
      <c r="D9" s="22">
        <v>3.19</v>
      </c>
      <c r="E9" s="23">
        <v>350.0</v>
      </c>
      <c r="F9" s="25">
        <f t="shared" si="2"/>
        <v>1116.5</v>
      </c>
      <c r="G9" s="23">
        <v>414.0</v>
      </c>
      <c r="H9" s="25">
        <f t="shared" si="3"/>
        <v>1530.5</v>
      </c>
      <c r="I9" s="23"/>
      <c r="J9" s="23">
        <v>505.0</v>
      </c>
      <c r="K9" s="23">
        <v>253.0</v>
      </c>
      <c r="L9" s="23">
        <v>112.0</v>
      </c>
      <c r="M9" s="25"/>
      <c r="N9" s="28">
        <f t="shared" ref="N9:O9" si="6">$H9/J9</f>
        <v>3.030693069</v>
      </c>
      <c r="O9" s="28">
        <f t="shared" si="6"/>
        <v>6.049407115</v>
      </c>
      <c r="P9" s="28">
        <f t="shared" si="5"/>
        <v>9.96875</v>
      </c>
    </row>
    <row r="10">
      <c r="B10" s="20" t="s">
        <v>23</v>
      </c>
      <c r="C10" s="21" t="s">
        <v>24</v>
      </c>
      <c r="D10" s="22">
        <v>7.651000000000001</v>
      </c>
      <c r="E10" s="23">
        <v>175.0</v>
      </c>
      <c r="F10" s="25">
        <f t="shared" si="2"/>
        <v>1338.925</v>
      </c>
      <c r="G10" s="23">
        <v>936.0</v>
      </c>
      <c r="H10" s="25">
        <f t="shared" si="3"/>
        <v>2274.925</v>
      </c>
      <c r="I10" s="23"/>
      <c r="J10" s="23">
        <v>1045.0</v>
      </c>
      <c r="K10" s="23">
        <v>287.0</v>
      </c>
      <c r="L10" s="23">
        <v>148.0</v>
      </c>
      <c r="M10" s="25"/>
      <c r="N10" s="28">
        <f t="shared" ref="N10:O10" si="7">$H10/J10</f>
        <v>2.176961722</v>
      </c>
      <c r="O10" s="28">
        <f t="shared" si="7"/>
        <v>7.926567944</v>
      </c>
      <c r="P10" s="28">
        <f t="shared" si="5"/>
        <v>9.046790541</v>
      </c>
    </row>
    <row r="11">
      <c r="B11" s="20" t="s">
        <v>25</v>
      </c>
      <c r="C11" s="21" t="s">
        <v>26</v>
      </c>
      <c r="D11" s="22">
        <v>23.544999999999998</v>
      </c>
      <c r="E11" s="23">
        <v>75.0</v>
      </c>
      <c r="F11" s="25">
        <f t="shared" si="2"/>
        <v>1765.875</v>
      </c>
      <c r="G11" s="23">
        <v>948.0</v>
      </c>
      <c r="H11" s="25">
        <f t="shared" si="3"/>
        <v>2713.875</v>
      </c>
      <c r="I11" s="23"/>
      <c r="J11" s="23">
        <v>1181.44</v>
      </c>
      <c r="K11" s="23">
        <v>349.0</v>
      </c>
      <c r="L11" s="23">
        <v>237.0</v>
      </c>
      <c r="M11" s="25"/>
      <c r="N11" s="28">
        <f t="shared" ref="N11:O11" si="8">$H11/J11</f>
        <v>2.297090838</v>
      </c>
      <c r="O11" s="28">
        <f t="shared" si="8"/>
        <v>7.776146132</v>
      </c>
      <c r="P11" s="28">
        <f t="shared" si="5"/>
        <v>7.450949367</v>
      </c>
    </row>
    <row r="12">
      <c r="B12" s="20" t="s">
        <v>27</v>
      </c>
      <c r="C12" s="21" t="s">
        <v>28</v>
      </c>
      <c r="D12" s="22">
        <v>12.770999999999999</v>
      </c>
      <c r="E12" s="23">
        <v>100.0</v>
      </c>
      <c r="F12" s="25">
        <f t="shared" si="2"/>
        <v>1277.1</v>
      </c>
      <c r="G12" s="23">
        <v>300.0</v>
      </c>
      <c r="H12" s="25">
        <f t="shared" si="3"/>
        <v>1577.1</v>
      </c>
      <c r="I12" s="23"/>
      <c r="J12" s="23">
        <v>1411.48</v>
      </c>
      <c r="K12" s="23">
        <v>407.0</v>
      </c>
      <c r="L12" s="23">
        <v>279.0</v>
      </c>
      <c r="M12" s="25"/>
      <c r="N12" s="28">
        <f t="shared" ref="N12:O12" si="9">$H12/J12</f>
        <v>1.11733783</v>
      </c>
      <c r="O12" s="28">
        <f t="shared" si="9"/>
        <v>3.874938575</v>
      </c>
      <c r="P12" s="28">
        <f t="shared" si="5"/>
        <v>4.577419355</v>
      </c>
    </row>
    <row r="13">
      <c r="E13" s="25"/>
    </row>
    <row r="14">
      <c r="B14" s="29" t="s">
        <v>29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0">
        <f t="shared" ref="N14:P14" si="10">MAX(N8:N12)</f>
        <v>3.030693069</v>
      </c>
      <c r="O14" s="30">
        <f t="shared" si="10"/>
        <v>8.475</v>
      </c>
      <c r="P14" s="30">
        <f t="shared" si="10"/>
        <v>11.60091743</v>
      </c>
    </row>
    <row r="15">
      <c r="B15" s="29" t="s">
        <v>30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0">
        <f t="shared" ref="N15:P15" si="11">QUARTILE(N8:N12,3)</f>
        <v>2.75</v>
      </c>
      <c r="O15" s="30">
        <f t="shared" si="11"/>
        <v>7.926567944</v>
      </c>
      <c r="P15" s="30">
        <f t="shared" si="11"/>
        <v>9.96875</v>
      </c>
    </row>
    <row r="16">
      <c r="B16" s="31" t="s">
        <v>31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2">
        <f t="shared" ref="N16:P16" si="12">AVERAGE(N8:N12)</f>
        <v>2.274416692</v>
      </c>
      <c r="O16" s="32">
        <f t="shared" si="12"/>
        <v>6.820411953</v>
      </c>
      <c r="P16" s="32">
        <f t="shared" si="12"/>
        <v>8.528965339</v>
      </c>
    </row>
    <row r="17">
      <c r="B17" s="31" t="s">
        <v>32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2">
        <f t="shared" ref="N17:P17" si="13">median(N8:N12)</f>
        <v>2.297090838</v>
      </c>
      <c r="O17" s="32">
        <f t="shared" si="13"/>
        <v>7.776146132</v>
      </c>
      <c r="P17" s="32">
        <f t="shared" si="13"/>
        <v>9.046790541</v>
      </c>
    </row>
    <row r="18">
      <c r="B18" s="29" t="s">
        <v>33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0">
        <f t="shared" ref="N18:P18" si="14">QUARTILE(N8:N12,1)</f>
        <v>2.176961722</v>
      </c>
      <c r="O18" s="30">
        <f t="shared" si="14"/>
        <v>6.049407115</v>
      </c>
      <c r="P18" s="30">
        <f t="shared" si="14"/>
        <v>7.450949367</v>
      </c>
    </row>
    <row r="19">
      <c r="B19" s="29" t="s">
        <v>34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30">
        <f t="shared" ref="N19:P19" si="15">MIN(N8:N12)</f>
        <v>1.11733783</v>
      </c>
      <c r="O19" s="30">
        <f t="shared" si="15"/>
        <v>3.874938575</v>
      </c>
      <c r="P19" s="30">
        <f t="shared" si="15"/>
        <v>4.577419355</v>
      </c>
    </row>
    <row r="21" ht="15.75" customHeight="1">
      <c r="B21" s="3" t="s">
        <v>35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9" t="s">
        <v>14</v>
      </c>
      <c r="O21" s="9" t="s">
        <v>15</v>
      </c>
      <c r="P21" s="9" t="s">
        <v>16</v>
      </c>
    </row>
    <row r="22" ht="15.75" customHeight="1">
      <c r="B22" s="20" t="s">
        <v>36</v>
      </c>
      <c r="J22" s="34"/>
      <c r="N22" s="25">
        <f t="shared" ref="N22:O22" si="16">N17*J7</f>
        <v>1941.041758</v>
      </c>
      <c r="O22" s="25">
        <f t="shared" si="16"/>
        <v>2371.72457</v>
      </c>
      <c r="P22" s="25">
        <f>sum(P23:P24)</f>
        <v>1961.316723</v>
      </c>
    </row>
    <row r="23" ht="15.75" customHeight="1">
      <c r="B23" s="20" t="s">
        <v>9</v>
      </c>
      <c r="G23" s="23"/>
      <c r="J23" s="34"/>
      <c r="N23" s="25">
        <f t="shared" ref="N23:O23" si="17">$G$7</f>
        <v>740</v>
      </c>
      <c r="O23" s="25">
        <f t="shared" si="17"/>
        <v>740</v>
      </c>
      <c r="P23" s="35">
        <v>740.0</v>
      </c>
    </row>
    <row r="24" ht="15.75" customHeight="1">
      <c r="B24" s="20" t="s">
        <v>37</v>
      </c>
      <c r="G24" s="23"/>
      <c r="J24" s="34"/>
      <c r="N24" s="25">
        <f t="shared" ref="N24:O24" si="18">N22-N23</f>
        <v>1201.041758</v>
      </c>
      <c r="O24" s="25">
        <f t="shared" si="18"/>
        <v>1631.72457</v>
      </c>
      <c r="P24" s="25">
        <f>P17*L7</f>
        <v>1221.316723</v>
      </c>
    </row>
    <row r="25" ht="15.75" customHeight="1">
      <c r="B25" s="20" t="s">
        <v>7</v>
      </c>
      <c r="G25" s="23"/>
      <c r="N25" s="25">
        <f t="shared" ref="N25:O25" si="19">$E$7</f>
        <v>125</v>
      </c>
      <c r="O25" s="25">
        <f t="shared" si="19"/>
        <v>125</v>
      </c>
      <c r="P25" s="35">
        <v>125.0</v>
      </c>
    </row>
    <row r="26" ht="15.75" customHeight="1">
      <c r="B26" s="36" t="s">
        <v>38</v>
      </c>
      <c r="C26" s="36"/>
      <c r="D26" s="37"/>
      <c r="E26" s="37"/>
      <c r="F26" s="36"/>
      <c r="G26" s="38"/>
      <c r="H26" s="36"/>
      <c r="I26" s="36"/>
      <c r="J26" s="36"/>
      <c r="K26" s="36"/>
      <c r="L26" s="36"/>
      <c r="M26" s="36"/>
      <c r="N26" s="39">
        <f t="shared" ref="N26:P26" si="20">N24/N25</f>
        <v>9.608334067</v>
      </c>
      <c r="O26" s="39">
        <f t="shared" si="20"/>
        <v>13.05379656</v>
      </c>
      <c r="P26" s="39">
        <f t="shared" si="20"/>
        <v>9.770533784</v>
      </c>
    </row>
    <row r="27" ht="15.75" customHeight="1">
      <c r="D27" s="34"/>
      <c r="E27" s="34"/>
      <c r="G27" s="23"/>
    </row>
    <row r="28" ht="15.75" customHeight="1">
      <c r="D28" s="34"/>
      <c r="E28" s="34"/>
      <c r="G28" s="23"/>
    </row>
    <row r="29" ht="15.75" customHeight="1">
      <c r="D29" s="34"/>
      <c r="E29" s="34"/>
    </row>
    <row r="30" ht="15.75" customHeight="1">
      <c r="D30" s="34"/>
      <c r="E30" s="34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4:H4"/>
    <mergeCell ref="J4:L4"/>
    <mergeCell ref="N4:P4"/>
  </mergeCells>
  <printOptions/>
  <pageMargins bottom="0.75" footer="0.0" header="0.0" left="0.7" right="0.7" top="0.75"/>
  <pageSetup orientation="landscape"/>
  <drawing r:id="rId1"/>
</worksheet>
</file>