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CF" sheetId="1" r:id="rId4"/>
    <sheet state="visible" name="WACC" sheetId="2" r:id="rId5"/>
    <sheet state="visible" name="Terminal Value" sheetId="3" r:id="rId6"/>
    <sheet state="visible" name="Discounting" sheetId="4" r:id="rId7"/>
    <sheet state="visible" name="EV to Equity Value" sheetId="5" r:id="rId8"/>
    <sheet state="visible" name="DCF Full" sheetId="6" r:id="rId9"/>
  </sheets>
  <definedNames/>
  <calcPr/>
</workbook>
</file>

<file path=xl/sharedStrings.xml><?xml version="1.0" encoding="utf-8"?>
<sst xmlns="http://schemas.openxmlformats.org/spreadsheetml/2006/main" count="100" uniqueCount="62">
  <si>
    <t>Calculate the FCF</t>
  </si>
  <si>
    <t>Assumptions</t>
  </si>
  <si>
    <t>EBIT</t>
  </si>
  <si>
    <t>Tax Rate %</t>
  </si>
  <si>
    <t>Depreciation</t>
  </si>
  <si>
    <t>Amortization</t>
  </si>
  <si>
    <t>CapEx</t>
  </si>
  <si>
    <t>Non-cash Working Capital (inc) / dec</t>
  </si>
  <si>
    <t>Free Cash Flow</t>
  </si>
  <si>
    <t>Tax</t>
  </si>
  <si>
    <t>D&amp;A</t>
  </si>
  <si>
    <t>WACC Calculation</t>
  </si>
  <si>
    <t>Equity value</t>
  </si>
  <si>
    <t>Debt value</t>
  </si>
  <si>
    <t>Cost of Debt</t>
  </si>
  <si>
    <t>Tax rate</t>
  </si>
  <si>
    <t>10y Treasury</t>
  </si>
  <si>
    <t>Beta</t>
  </si>
  <si>
    <t>Market Return</t>
  </si>
  <si>
    <t>Cost of Equity</t>
  </si>
  <si>
    <t>E / D +E</t>
  </si>
  <si>
    <t>D / D+E</t>
  </si>
  <si>
    <t>WACC</t>
  </si>
  <si>
    <t>Terminal Value Calculation</t>
  </si>
  <si>
    <t>Growth rate</t>
  </si>
  <si>
    <t>EV/EBITDA Multiple</t>
  </si>
  <si>
    <t>Period</t>
  </si>
  <si>
    <t>EBITDA</t>
  </si>
  <si>
    <t>FCF</t>
  </si>
  <si>
    <t>Perpertuity Growth TV</t>
  </si>
  <si>
    <t>EV/ EBITDA TV</t>
  </si>
  <si>
    <t>Average</t>
  </si>
  <si>
    <t>Discounting Cash Flows</t>
  </si>
  <si>
    <t>Assumption</t>
  </si>
  <si>
    <t>Terminal Value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</si>
  <si>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</si>
  <si>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</si>
  <si>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</si>
  <si>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</si>
  <si>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</si>
  <si>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</si>
  <si>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</si>
  <si>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 term debt</t>
  </si>
  <si>
    <t>Long term debt</t>
  </si>
  <si>
    <t>Equity Value</t>
  </si>
  <si>
    <t>Shares Outstanding</t>
  </si>
  <si>
    <t>Share Price</t>
  </si>
  <si>
    <t>Discounted Cash Flow Full</t>
  </si>
  <si>
    <t>Assumptions pt1</t>
  </si>
  <si>
    <t>Assumptions pt2</t>
  </si>
  <si>
    <t>Tax Rate</t>
  </si>
  <si>
    <t>Free Cash Flows</t>
  </si>
  <si>
    <t>Non-cash Work. Capital (inc) / dec</t>
  </si>
  <si>
    <t>D/D+E</t>
  </si>
  <si>
    <t>E/D+E</t>
  </si>
  <si>
    <t>Exit Multiple (EV/EBITDA)</t>
  </si>
  <si>
    <t>Perpetuity Growth</t>
  </si>
  <si>
    <t>Discounting</t>
  </si>
  <si>
    <t>Discount Factor</t>
  </si>
  <si>
    <t>Short term Debt</t>
  </si>
  <si>
    <t>Long term Debt</t>
  </si>
  <si>
    <t>Implied Share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</si>
</sst>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;\(#,##0\)"/>
    <numFmt numFmtId="165" formatCode="0.0%"/>
    <numFmt numFmtId="166" formatCode="0.00\x"/>
    <numFmt numFmtId="167" formatCode="0.0"/>
    <numFmt numFmtId="168" formatCode="#,##0.00;\(#,##0.00\)"/>
  </numFmts>
  <fonts count="8">
    <font>
      <sz val="12.0"/>
      <color theme="1"/>
      <name val="Arial"/>
      <scheme val="minor"/>
    </font>
    <font>
      <sz val="12.0"/>
      <color theme="1"/>
      <name val="Calibri"/>
    </font>
    <font>
      <b/>
      <sz val="12.0"/>
      <color theme="1"/>
      <name val="Calibri"/>
    </font>
    <font/>
    <font>
      <sz val="12.0"/>
      <color rgb="FF0432FF"/>
      <name val="Calibri"/>
    </font>
    <font>
      <b/>
      <i/>
      <sz val="12.0"/>
      <color theme="1"/>
      <name val="Calibri"/>
    </font>
    <font>
      <i/>
      <sz val="12.0"/>
      <color theme="1"/>
      <name val="Calibri"/>
    </font>
    <font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</fills>
  <borders count="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/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1" numFmtId="0" xfId="0" applyBorder="1" applyFont="1"/>
    <xf borderId="0" fillId="0" fontId="1" numFmtId="0" xfId="0" applyFont="1"/>
    <xf borderId="0" fillId="0" fontId="4" numFmtId="164" xfId="0" applyFont="1" applyNumberFormat="1"/>
    <xf borderId="0" fillId="0" fontId="1" numFmtId="164" xfId="0" applyFont="1" applyNumberFormat="1"/>
    <xf borderId="0" fillId="0" fontId="4" numFmtId="9" xfId="0" applyFont="1" applyNumberFormat="1"/>
    <xf borderId="1" fillId="3" fontId="5" numFmtId="0" xfId="0" applyBorder="1" applyFont="1"/>
    <xf borderId="1" fillId="3" fontId="5" numFmtId="164" xfId="0" applyBorder="1" applyFont="1" applyNumberFormat="1"/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readingOrder="0"/>
    </xf>
    <xf borderId="5" fillId="0" fontId="2" numFmtId="0" xfId="0" applyBorder="1" applyFont="1"/>
    <xf borderId="6" fillId="3" fontId="2" numFmtId="164" xfId="0" applyBorder="1" applyFont="1" applyNumberFormat="1"/>
    <xf borderId="0" fillId="0" fontId="4" numFmtId="0" xfId="0" applyFont="1"/>
    <xf borderId="5" fillId="0" fontId="1" numFmtId="0" xfId="0" applyBorder="1" applyFont="1"/>
    <xf borderId="5" fillId="0" fontId="1" numFmtId="9" xfId="0" applyBorder="1" applyFont="1" applyNumberFormat="1"/>
    <xf borderId="0" fillId="0" fontId="1" numFmtId="9" xfId="0" applyFont="1" applyNumberFormat="1"/>
    <xf borderId="6" fillId="3" fontId="2" numFmtId="165" xfId="0" applyBorder="1" applyFont="1" applyNumberFormat="1"/>
    <xf borderId="2" fillId="3" fontId="2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0" fillId="0" fontId="4" numFmtId="10" xfId="0" applyFont="1" applyNumberFormat="1"/>
    <xf borderId="0" fillId="0" fontId="4" numFmtId="166" xfId="0" applyFont="1" applyNumberFormat="1"/>
    <xf borderId="1" fillId="3" fontId="6" numFmtId="0" xfId="0" applyBorder="1" applyFont="1"/>
    <xf borderId="0" fillId="0" fontId="1" numFmtId="0" xfId="0" applyAlignment="1" applyFont="1">
      <alignment horizontal="right"/>
    </xf>
    <xf borderId="1" fillId="3" fontId="1" numFmtId="167" xfId="0" applyBorder="1" applyFont="1" applyNumberFormat="1"/>
    <xf borderId="4" fillId="0" fontId="1" numFmtId="0" xfId="0" applyAlignment="1" applyBorder="1" applyFont="1">
      <alignment horizontal="right"/>
    </xf>
    <xf borderId="8" fillId="3" fontId="1" numFmtId="167" xfId="0" applyBorder="1" applyFont="1" applyNumberFormat="1"/>
    <xf borderId="5" fillId="0" fontId="1" numFmtId="2" xfId="0" applyBorder="1" applyFont="1" applyNumberFormat="1"/>
    <xf borderId="5" fillId="0" fontId="1" numFmtId="167" xfId="0" applyBorder="1" applyFont="1" applyNumberFormat="1"/>
    <xf borderId="0" fillId="0" fontId="2" numFmtId="0" xfId="0" applyFont="1"/>
    <xf borderId="1" fillId="3" fontId="2" numFmtId="167" xfId="0" applyBorder="1" applyFont="1" applyNumberFormat="1"/>
    <xf borderId="6" fillId="3" fontId="2" numFmtId="0" xfId="0" applyBorder="1" applyFont="1"/>
    <xf borderId="6" fillId="3" fontId="2" numFmtId="2" xfId="0" applyBorder="1" applyFont="1" applyNumberFormat="1"/>
    <xf borderId="1" fillId="4" fontId="1" numFmtId="0" xfId="0" applyBorder="1" applyFill="1" applyFont="1"/>
    <xf borderId="1" fillId="4" fontId="2" numFmtId="0" xfId="0" applyAlignment="1" applyBorder="1" applyFont="1">
      <alignment horizontal="center"/>
    </xf>
    <xf borderId="0" fillId="0" fontId="4" numFmtId="165" xfId="0" applyFont="1" applyNumberFormat="1"/>
    <xf borderId="0" fillId="0" fontId="4" numFmtId="167" xfId="0" applyFont="1" applyNumberFormat="1"/>
    <xf borderId="0" fillId="0" fontId="7" numFmtId="0" xfId="0" applyFont="1"/>
    <xf borderId="1" fillId="3" fontId="6" numFmtId="0" xfId="0" applyAlignment="1" applyBorder="1" applyFont="1">
      <alignment horizontal="right"/>
    </xf>
    <xf borderId="0" fillId="0" fontId="6" numFmtId="0" xfId="0" applyAlignment="1" applyFont="1">
      <alignment horizontal="right"/>
    </xf>
    <xf borderId="0" fillId="0" fontId="6" numFmtId="0" xfId="0" applyFont="1"/>
    <xf borderId="1" fillId="5" fontId="1" numFmtId="164" xfId="0" applyBorder="1" applyFill="1" applyFont="1" applyNumberFormat="1"/>
    <xf borderId="5" fillId="0" fontId="2" numFmtId="0" xfId="0" applyAlignment="1" applyBorder="1" applyFont="1">
      <alignment horizontal="left"/>
    </xf>
    <xf borderId="5" fillId="0" fontId="2" numFmtId="164" xfId="0" applyBorder="1" applyFont="1" applyNumberFormat="1"/>
    <xf borderId="6" fillId="5" fontId="2" numFmtId="164" xfId="0" applyBorder="1" applyFont="1" applyNumberFormat="1"/>
    <xf borderId="1" fillId="3" fontId="1" numFmtId="164" xfId="0" applyBorder="1" applyFont="1" applyNumberFormat="1"/>
    <xf borderId="1" fillId="5" fontId="1" numFmtId="10" xfId="0" applyBorder="1" applyFont="1" applyNumberFormat="1"/>
    <xf borderId="6" fillId="5" fontId="2" numFmtId="10" xfId="0" applyBorder="1" applyFont="1" applyNumberFormat="1"/>
    <xf borderId="1" fillId="3" fontId="5" numFmtId="0" xfId="0" applyAlignment="1" applyBorder="1" applyFont="1">
      <alignment horizontal="left"/>
    </xf>
    <xf borderId="1" fillId="5" fontId="1" numFmtId="168" xfId="0" applyBorder="1" applyFont="1" applyNumberFormat="1"/>
    <xf borderId="6" fillId="5" fontId="2" numFmtId="168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0.1" defaultRowHeight="15.0"/>
  <cols>
    <col customWidth="1" min="1" max="1" width="10.6"/>
    <col customWidth="1" min="2" max="2" width="33.3"/>
    <col customWidth="1" min="3" max="18" width="10.6"/>
    <col customWidth="1" min="19" max="26" width="11.3"/>
  </cols>
  <sheetData>
    <row r="1" ht="15.75" customHeight="1">
      <c r="I1" s="1"/>
      <c r="J1" s="1"/>
      <c r="K1" s="1"/>
      <c r="L1" s="1"/>
      <c r="M1" s="1"/>
      <c r="N1" s="1"/>
      <c r="O1" s="1"/>
      <c r="P1" s="1"/>
      <c r="Q1" s="1"/>
      <c r="R1" s="1"/>
    </row>
    <row r="2" ht="15.75" customHeight="1">
      <c r="B2" s="2" t="s">
        <v>0</v>
      </c>
      <c r="C2" s="3"/>
    </row>
    <row r="3" ht="15.75" customHeight="1"/>
    <row r="4" ht="15.75" customHeight="1">
      <c r="B4" s="4" t="s">
        <v>1</v>
      </c>
      <c r="C4" s="4"/>
    </row>
    <row r="5" ht="15.75" customHeight="1">
      <c r="B5" s="5" t="s">
        <v>2</v>
      </c>
      <c r="C5" s="6">
        <v>150.0</v>
      </c>
      <c r="D5" s="7"/>
    </row>
    <row r="6" ht="15.75" customHeight="1">
      <c r="B6" s="5" t="s">
        <v>3</v>
      </c>
      <c r="C6" s="8">
        <v>0.25</v>
      </c>
      <c r="D6" s="7"/>
    </row>
    <row r="7" ht="15.75" customHeight="1">
      <c r="B7" s="5" t="s">
        <v>4</v>
      </c>
      <c r="C7" s="6">
        <v>15.0</v>
      </c>
      <c r="D7" s="7"/>
    </row>
    <row r="8" ht="15.75" customHeight="1">
      <c r="B8" s="5" t="s">
        <v>5</v>
      </c>
      <c r="C8" s="6">
        <v>20.0</v>
      </c>
      <c r="D8" s="7"/>
    </row>
    <row r="9" ht="15.75" customHeight="1">
      <c r="B9" s="5" t="s">
        <v>6</v>
      </c>
      <c r="C9" s="6">
        <v>50.0</v>
      </c>
      <c r="D9" s="7"/>
    </row>
    <row r="10" ht="15.75" customHeight="1">
      <c r="B10" s="5" t="s">
        <v>7</v>
      </c>
      <c r="C10" s="6">
        <v>-12.0</v>
      </c>
      <c r="D10" s="7"/>
    </row>
    <row r="11" ht="15.75" customHeight="1">
      <c r="B11" s="5"/>
      <c r="C11" s="6"/>
      <c r="D11" s="7"/>
    </row>
    <row r="12" ht="15.75" customHeight="1">
      <c r="B12" s="9" t="s">
        <v>8</v>
      </c>
      <c r="C12" s="10"/>
      <c r="D12" s="7"/>
    </row>
    <row r="13" ht="15.75" customHeight="1">
      <c r="B13" s="11" t="s">
        <v>2</v>
      </c>
      <c r="C13" s="7">
        <f>C5</f>
        <v>150</v>
      </c>
      <c r="D13" s="7"/>
    </row>
    <row r="14" ht="15.75" customHeight="1">
      <c r="B14" s="11" t="s">
        <v>9</v>
      </c>
      <c r="C14" s="7">
        <f>-C5*C6</f>
        <v>-37.5</v>
      </c>
      <c r="D14" s="7"/>
    </row>
    <row r="15" ht="15.75" customHeight="1">
      <c r="B15" s="11" t="s">
        <v>10</v>
      </c>
      <c r="C15" s="12">
        <v>35.0</v>
      </c>
      <c r="D15" s="7"/>
    </row>
    <row r="16" ht="15.75" customHeight="1">
      <c r="B16" s="11" t="s">
        <v>6</v>
      </c>
      <c r="C16" s="7">
        <f>-C9</f>
        <v>-50</v>
      </c>
      <c r="D16" s="7"/>
    </row>
    <row r="17" ht="15.75" customHeight="1">
      <c r="B17" s="11" t="s">
        <v>7</v>
      </c>
      <c r="C17" s="7">
        <f>C10</f>
        <v>-12</v>
      </c>
      <c r="D17" s="7"/>
    </row>
    <row r="18" ht="15.75" customHeight="1">
      <c r="B18" s="13" t="s">
        <v>8</v>
      </c>
      <c r="C18" s="14">
        <f>SUM(C13:C17)</f>
        <v>85.5</v>
      </c>
      <c r="D18" s="7"/>
    </row>
    <row r="19" ht="15.75" customHeight="1">
      <c r="C19" s="7"/>
      <c r="D19" s="7"/>
    </row>
    <row r="20" ht="15.75" customHeight="1">
      <c r="C20" s="7"/>
      <c r="D20" s="7"/>
    </row>
    <row r="21" ht="15.75" customHeight="1">
      <c r="C21" s="7"/>
      <c r="D21" s="7"/>
    </row>
    <row r="22" ht="15.75" customHeight="1">
      <c r="C22" s="7"/>
      <c r="D22" s="7"/>
    </row>
    <row r="23" ht="15.75" customHeight="1">
      <c r="C23" s="7"/>
      <c r="D23" s="7"/>
    </row>
    <row r="24" ht="15.75" customHeight="1">
      <c r="C24" s="7"/>
      <c r="D24" s="7"/>
    </row>
    <row r="25" ht="15.75" customHeight="1">
      <c r="C25" s="7"/>
      <c r="D25" s="7"/>
    </row>
    <row r="26" ht="15.75" customHeight="1">
      <c r="C26" s="7"/>
      <c r="D26" s="7"/>
    </row>
    <row r="27" ht="15.75" customHeight="1">
      <c r="C27" s="7"/>
      <c r="D27" s="7"/>
    </row>
    <row r="28" ht="15.75" customHeight="1">
      <c r="C28" s="7"/>
      <c r="D28" s="7"/>
    </row>
    <row r="29" ht="15.75" customHeight="1">
      <c r="C29" s="7"/>
      <c r="D29" s="7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0.1" defaultRowHeight="15.0"/>
  <cols>
    <col customWidth="1" min="1" max="1" width="10.6"/>
    <col customWidth="1" min="2" max="2" width="15.7"/>
    <col customWidth="1" min="3" max="3" width="11.3"/>
    <col customWidth="1" min="4" max="6" width="10.6"/>
    <col customWidth="1" min="7" max="26" width="11.3"/>
  </cols>
  <sheetData>
    <row r="1" ht="15.75" customHeight="1"/>
    <row r="2" ht="15.75" customHeight="1">
      <c r="B2" s="2" t="s">
        <v>11</v>
      </c>
      <c r="C2" s="3"/>
    </row>
    <row r="3" ht="15.75" customHeight="1"/>
    <row r="4" ht="15.75" customHeight="1">
      <c r="B4" s="5" t="s">
        <v>12</v>
      </c>
      <c r="C4" s="15">
        <v>175.0</v>
      </c>
    </row>
    <row r="5" ht="15.75" customHeight="1">
      <c r="B5" s="5" t="s">
        <v>13</v>
      </c>
      <c r="C5" s="15">
        <v>150.0</v>
      </c>
    </row>
    <row r="6" ht="15.75" customHeight="1">
      <c r="B6" s="5" t="s">
        <v>14</v>
      </c>
      <c r="C6" s="8">
        <v>0.05</v>
      </c>
    </row>
    <row r="7" ht="15.75" customHeight="1">
      <c r="B7" s="5" t="s">
        <v>15</v>
      </c>
      <c r="C7" s="8">
        <v>0.3</v>
      </c>
    </row>
    <row r="8" ht="15.75" customHeight="1">
      <c r="B8" s="5" t="s">
        <v>16</v>
      </c>
      <c r="C8" s="8">
        <v>0.02</v>
      </c>
    </row>
    <row r="9" ht="15.75" customHeight="1">
      <c r="B9" s="5" t="s">
        <v>17</v>
      </c>
      <c r="C9" s="15">
        <v>1.3</v>
      </c>
    </row>
    <row r="10" ht="15.75" customHeight="1">
      <c r="B10" s="5" t="s">
        <v>18</v>
      </c>
      <c r="C10" s="8">
        <v>0.08</v>
      </c>
    </row>
    <row r="11" ht="15.75" customHeight="1">
      <c r="B11" s="16" t="s">
        <v>19</v>
      </c>
      <c r="C11" s="17">
        <f>C8+C9*(C10-C8)</f>
        <v>0.098</v>
      </c>
    </row>
    <row r="12" ht="15.75" customHeight="1"/>
    <row r="13" ht="15.75" customHeight="1">
      <c r="B13" s="5" t="s">
        <v>20</v>
      </c>
      <c r="C13" s="18">
        <f>C4/(C4+C5)</f>
        <v>0.5384615385</v>
      </c>
    </row>
    <row r="14" ht="15.75" customHeight="1">
      <c r="B14" s="5" t="s">
        <v>21</v>
      </c>
      <c r="C14" s="18">
        <f>C5/(C5+C4)</f>
        <v>0.4615384615</v>
      </c>
    </row>
    <row r="15" ht="15.75" customHeight="1">
      <c r="B15" s="13" t="s">
        <v>22</v>
      </c>
      <c r="C15" s="19">
        <f>C13*C11+C14*C6*(1-C7)</f>
        <v>0.06892307692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0.1" defaultRowHeight="15.0"/>
  <cols>
    <col customWidth="1" min="1" max="1" width="10.6"/>
    <col customWidth="1" min="2" max="2" width="23.4"/>
    <col customWidth="1" min="3" max="6" width="10.6"/>
    <col customWidth="1" min="7" max="7" width="11.7"/>
    <col customWidth="1" min="8" max="8" width="10.6"/>
    <col customWidth="1" min="9" max="26" width="11.3"/>
  </cols>
  <sheetData>
    <row r="1" ht="15.75" customHeight="1"/>
    <row r="2" ht="16.5" customHeight="1">
      <c r="B2" s="20" t="s">
        <v>23</v>
      </c>
      <c r="C2" s="21"/>
      <c r="D2" s="21"/>
      <c r="E2" s="21"/>
      <c r="F2" s="21"/>
      <c r="G2" s="21"/>
      <c r="H2" s="3"/>
    </row>
    <row r="3" ht="15.75" customHeight="1"/>
    <row r="4" ht="15.75" customHeight="1">
      <c r="B4" s="4" t="s">
        <v>1</v>
      </c>
      <c r="C4" s="4"/>
    </row>
    <row r="5" ht="15.75" customHeight="1">
      <c r="B5" s="5" t="s">
        <v>22</v>
      </c>
      <c r="C5" s="8">
        <v>0.1</v>
      </c>
    </row>
    <row r="6" ht="15.75" customHeight="1">
      <c r="B6" s="5" t="s">
        <v>24</v>
      </c>
      <c r="C6" s="22">
        <v>0.025</v>
      </c>
    </row>
    <row r="7" ht="15.75" customHeight="1">
      <c r="B7" s="5" t="s">
        <v>25</v>
      </c>
      <c r="C7" s="23">
        <v>7.0</v>
      </c>
    </row>
    <row r="8" ht="15.75" customHeight="1"/>
    <row r="9" ht="15.75" customHeight="1">
      <c r="B9" s="24" t="s">
        <v>26</v>
      </c>
      <c r="C9" s="24">
        <v>0.0</v>
      </c>
      <c r="D9" s="24">
        <v>1.0</v>
      </c>
      <c r="E9" s="24">
        <v>2.0</v>
      </c>
      <c r="F9" s="24">
        <v>3.0</v>
      </c>
      <c r="G9" s="24">
        <v>4.0</v>
      </c>
      <c r="H9" s="24">
        <v>5.0</v>
      </c>
    </row>
    <row r="10" ht="15.75" customHeight="1">
      <c r="B10" s="5" t="s">
        <v>27</v>
      </c>
      <c r="D10" s="15">
        <v>100.0</v>
      </c>
      <c r="E10" s="15">
        <v>125.0</v>
      </c>
      <c r="F10" s="15">
        <v>135.0</v>
      </c>
      <c r="G10" s="15">
        <v>140.0</v>
      </c>
      <c r="H10" s="15">
        <v>142.0</v>
      </c>
    </row>
    <row r="11" ht="15.75" customHeight="1">
      <c r="B11" s="5" t="s">
        <v>28</v>
      </c>
      <c r="D11" s="15">
        <v>50.0</v>
      </c>
      <c r="E11" s="15">
        <v>60.0</v>
      </c>
      <c r="F11" s="15">
        <v>65.0</v>
      </c>
      <c r="G11" s="15">
        <v>70.0</v>
      </c>
      <c r="H11" s="15">
        <v>72.0</v>
      </c>
    </row>
    <row r="12" ht="15.75" customHeight="1"/>
    <row r="13" ht="15.75" customHeight="1">
      <c r="G13" s="25" t="s">
        <v>29</v>
      </c>
      <c r="H13" s="26">
        <f>H11*(1+C6)/(C5-C6)</f>
        <v>984</v>
      </c>
    </row>
    <row r="14" ht="15.75" customHeight="1">
      <c r="F14" s="4"/>
      <c r="G14" s="27" t="s">
        <v>30</v>
      </c>
      <c r="H14" s="28">
        <f>H10*C7</f>
        <v>994</v>
      </c>
    </row>
    <row r="15" ht="15.75" customHeight="1">
      <c r="G15" s="25" t="s">
        <v>31</v>
      </c>
      <c r="H15" s="26">
        <f>AVERAGE(H13:H14)</f>
        <v>989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0.1" defaultRowHeight="15.0"/>
  <cols>
    <col customWidth="1" min="1" max="1" width="10.6"/>
    <col customWidth="1" min="2" max="2" width="14.7"/>
    <col customWidth="1" min="3" max="8" width="10.6"/>
    <col customWidth="1" min="9" max="26" width="11.3"/>
  </cols>
  <sheetData>
    <row r="1" ht="15.75" customHeight="1"/>
    <row r="2" ht="15.75" customHeight="1">
      <c r="B2" s="2" t="s">
        <v>32</v>
      </c>
      <c r="C2" s="21"/>
      <c r="D2" s="21"/>
      <c r="E2" s="21"/>
      <c r="F2" s="21"/>
      <c r="G2" s="21"/>
      <c r="H2" s="3"/>
    </row>
    <row r="3" ht="15.75" customHeight="1"/>
    <row r="4" ht="15.75" customHeight="1">
      <c r="B4" s="4" t="s">
        <v>33</v>
      </c>
      <c r="C4" s="4"/>
    </row>
    <row r="5" ht="15.75" customHeight="1">
      <c r="B5" s="5" t="s">
        <v>22</v>
      </c>
      <c r="C5" s="8">
        <v>0.075</v>
      </c>
    </row>
    <row r="6" ht="15.75" customHeight="1"/>
    <row r="7" ht="15.75" customHeight="1">
      <c r="B7" s="24" t="s">
        <v>26</v>
      </c>
      <c r="C7" s="24">
        <v>0.0</v>
      </c>
      <c r="D7" s="24">
        <v>1.0</v>
      </c>
      <c r="E7" s="24">
        <v>2.0</v>
      </c>
      <c r="F7" s="24">
        <v>3.0</v>
      </c>
      <c r="G7" s="24">
        <v>4.0</v>
      </c>
      <c r="H7" s="24">
        <v>5.0</v>
      </c>
    </row>
    <row r="8" ht="15.75" customHeight="1">
      <c r="B8" s="5" t="s">
        <v>28</v>
      </c>
      <c r="D8" s="15">
        <v>100.0</v>
      </c>
      <c r="E8" s="15">
        <v>100.0</v>
      </c>
      <c r="F8" s="15">
        <v>100.0</v>
      </c>
      <c r="G8" s="15">
        <v>100.0</v>
      </c>
      <c r="H8" s="15">
        <v>100.0</v>
      </c>
    </row>
    <row r="9" ht="15.75" customHeight="1">
      <c r="B9" s="5" t="s">
        <v>34</v>
      </c>
      <c r="D9" s="15"/>
      <c r="E9" s="15"/>
      <c r="F9" s="15"/>
      <c r="G9" s="15"/>
      <c r="H9" s="15">
        <v>800.0</v>
      </c>
    </row>
    <row r="10" ht="15.75" customHeight="1">
      <c r="B10" s="16" t="s">
        <v>35</v>
      </c>
      <c r="C10" s="16"/>
      <c r="D10" s="29">
        <f t="shared" ref="D10:H10" si="1">1/(1+$C$5)^D7</f>
        <v>0.9302325581</v>
      </c>
      <c r="E10" s="29">
        <f t="shared" si="1"/>
        <v>0.8653326122</v>
      </c>
      <c r="F10" s="29">
        <f t="shared" si="1"/>
        <v>0.8049605695</v>
      </c>
      <c r="G10" s="29">
        <f t="shared" si="1"/>
        <v>0.7488005298</v>
      </c>
      <c r="H10" s="29">
        <f t="shared" si="1"/>
        <v>0.6965586324</v>
      </c>
    </row>
    <row r="11" ht="15.75" customHeight="1"/>
    <row r="12" ht="15.75" customHeight="1">
      <c r="B12" s="16" t="s">
        <v>36</v>
      </c>
      <c r="C12" s="16"/>
      <c r="D12" s="30">
        <f t="shared" ref="D12:H12" si="2">D8*D10</f>
        <v>93.02325581</v>
      </c>
      <c r="E12" s="30">
        <f t="shared" si="2"/>
        <v>86.53326122</v>
      </c>
      <c r="F12" s="30">
        <f t="shared" si="2"/>
        <v>80.49605695</v>
      </c>
      <c r="G12" s="30">
        <f t="shared" si="2"/>
        <v>74.88005298</v>
      </c>
      <c r="H12" s="30">
        <f t="shared" si="2"/>
        <v>69.65586324</v>
      </c>
    </row>
    <row r="13" ht="15.75" customHeight="1">
      <c r="B13" s="16" t="s">
        <v>37</v>
      </c>
      <c r="C13" s="16"/>
      <c r="D13" s="30"/>
      <c r="E13" s="30"/>
      <c r="F13" s="30"/>
      <c r="G13" s="30"/>
      <c r="H13" s="30">
        <f>H9*H10</f>
        <v>557.2469059</v>
      </c>
    </row>
    <row r="14" ht="15.75" customHeight="1">
      <c r="B14" s="4"/>
      <c r="C14" s="4"/>
    </row>
    <row r="15" ht="15.75" customHeight="1">
      <c r="B15" s="31" t="s">
        <v>38</v>
      </c>
      <c r="C15" s="32">
        <f>SUM(D12:H13)</f>
        <v>961.8353961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0.1" defaultRowHeight="15.0"/>
  <cols>
    <col customWidth="1" min="1" max="1" width="10.6"/>
    <col customWidth="1" min="2" max="2" width="28.0"/>
    <col customWidth="1" min="3" max="6" width="10.6"/>
    <col customWidth="1" min="7" max="26" width="11.3"/>
  </cols>
  <sheetData>
    <row r="1" ht="15.75" customHeight="1"/>
    <row r="2" ht="15.75" customHeight="1"/>
    <row r="3" ht="15.75" customHeight="1">
      <c r="B3" s="2" t="s">
        <v>39</v>
      </c>
      <c r="C3" s="3"/>
    </row>
    <row r="4" ht="15.75" customHeight="1"/>
    <row r="5" ht="15.75" customHeight="1">
      <c r="B5" s="5" t="s">
        <v>38</v>
      </c>
      <c r="C5" s="15">
        <v>2500.0</v>
      </c>
    </row>
    <row r="6" ht="15.75" customHeight="1">
      <c r="B6" s="5" t="s">
        <v>40</v>
      </c>
      <c r="C6" s="15">
        <v>50.0</v>
      </c>
    </row>
    <row r="7" ht="15.75" customHeight="1">
      <c r="B7" s="5" t="s">
        <v>41</v>
      </c>
      <c r="C7" s="15">
        <v>250.0</v>
      </c>
    </row>
    <row r="8" ht="15.75" customHeight="1">
      <c r="B8" s="5" t="s">
        <v>42</v>
      </c>
      <c r="C8" s="15">
        <v>350.0</v>
      </c>
    </row>
    <row r="9" ht="15.75" customHeight="1">
      <c r="B9" s="5" t="s">
        <v>43</v>
      </c>
      <c r="C9" s="15">
        <v>1200.0</v>
      </c>
    </row>
    <row r="10" ht="15.75" customHeight="1">
      <c r="B10" s="13" t="s">
        <v>44</v>
      </c>
      <c r="C10" s="33">
        <f>C5-SUM(C8:C9)+SUM(C6:C7)</f>
        <v>1250</v>
      </c>
    </row>
    <row r="11" ht="15.75" customHeight="1"/>
    <row r="12" ht="15.75" customHeight="1">
      <c r="B12" s="5" t="s">
        <v>45</v>
      </c>
      <c r="C12" s="15">
        <v>150.0</v>
      </c>
    </row>
    <row r="13" ht="15.75" customHeight="1">
      <c r="B13" s="13" t="s">
        <v>46</v>
      </c>
      <c r="C13" s="34">
        <f>C10/C12</f>
        <v>8.333333333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0.1" defaultRowHeight="15.0"/>
  <cols>
    <col customWidth="1" min="1" max="1" width="6.7"/>
    <col customWidth="1" min="2" max="2" width="31.1"/>
    <col customWidth="1" min="3" max="4" width="10.6"/>
    <col customWidth="1" min="5" max="5" width="13.1"/>
    <col customWidth="1" min="6" max="11" width="10.6"/>
    <col customWidth="1" min="12" max="26" width="11.3"/>
  </cols>
  <sheetData>
    <row r="1" ht="15.75" customHeight="1"/>
    <row r="2" ht="15.75" customHeight="1">
      <c r="B2" s="2" t="s">
        <v>47</v>
      </c>
      <c r="C2" s="21"/>
      <c r="D2" s="21"/>
      <c r="E2" s="21"/>
      <c r="F2" s="21"/>
      <c r="G2" s="21"/>
      <c r="H2" s="3"/>
    </row>
    <row r="3" ht="15.75" customHeight="1">
      <c r="A3" s="35"/>
      <c r="B3" s="36"/>
      <c r="C3" s="36"/>
      <c r="D3" s="36"/>
      <c r="E3" s="36"/>
      <c r="F3" s="36"/>
      <c r="G3" s="36"/>
      <c r="H3" s="36"/>
      <c r="I3" s="35"/>
    </row>
    <row r="4" ht="15.75" customHeight="1">
      <c r="B4" s="4" t="s">
        <v>48</v>
      </c>
      <c r="C4" s="4"/>
      <c r="E4" s="4" t="s">
        <v>49</v>
      </c>
      <c r="F4" s="4"/>
    </row>
    <row r="5" ht="15.75" customHeight="1">
      <c r="B5" s="5" t="s">
        <v>24</v>
      </c>
      <c r="C5" s="37">
        <v>0.017</v>
      </c>
      <c r="E5" s="5" t="s">
        <v>17</v>
      </c>
      <c r="F5" s="38">
        <v>1.3</v>
      </c>
    </row>
    <row r="6" ht="15.75" customHeight="1">
      <c r="B6" s="5" t="s">
        <v>25</v>
      </c>
      <c r="C6" s="23">
        <v>7.0</v>
      </c>
      <c r="E6" s="5" t="s">
        <v>18</v>
      </c>
      <c r="F6" s="8">
        <v>0.1</v>
      </c>
    </row>
    <row r="7" ht="15.75" customHeight="1">
      <c r="B7" s="5" t="s">
        <v>14</v>
      </c>
      <c r="C7" s="8">
        <v>0.05</v>
      </c>
      <c r="E7" s="39" t="s">
        <v>12</v>
      </c>
      <c r="F7" s="6">
        <v>17500.0</v>
      </c>
    </row>
    <row r="8" ht="15.75" customHeight="1">
      <c r="B8" s="5" t="s">
        <v>50</v>
      </c>
      <c r="C8" s="8">
        <v>0.25</v>
      </c>
      <c r="E8" s="39" t="s">
        <v>13</v>
      </c>
      <c r="F8" s="6">
        <v>15000.0</v>
      </c>
      <c r="J8" s="39"/>
      <c r="K8" s="15"/>
    </row>
    <row r="9" ht="15.75" customHeight="1">
      <c r="B9" s="5" t="s">
        <v>16</v>
      </c>
      <c r="C9" s="37">
        <v>0.015</v>
      </c>
      <c r="E9" s="5"/>
      <c r="F9" s="5"/>
      <c r="J9" s="39"/>
      <c r="K9" s="15"/>
    </row>
    <row r="10" ht="15.75" customHeight="1">
      <c r="C10" s="37"/>
      <c r="J10" s="39"/>
      <c r="K10" s="15"/>
    </row>
    <row r="11" ht="15.75" customHeight="1">
      <c r="J11" s="39"/>
      <c r="K11" s="15"/>
    </row>
    <row r="12" ht="15.75" customHeight="1">
      <c r="A12" s="11"/>
      <c r="B12" s="40" t="s">
        <v>26</v>
      </c>
      <c r="C12" s="24">
        <v>0.0</v>
      </c>
      <c r="D12" s="24">
        <v>1.0</v>
      </c>
      <c r="E12" s="24">
        <v>2.0</v>
      </c>
      <c r="F12" s="24">
        <v>3.0</v>
      </c>
      <c r="G12" s="24">
        <v>4.0</v>
      </c>
      <c r="H12" s="24">
        <v>5.0</v>
      </c>
      <c r="J12" s="39"/>
      <c r="K12" s="15"/>
    </row>
    <row r="13" ht="15.75" customHeight="1">
      <c r="A13" s="11"/>
      <c r="B13" s="41"/>
      <c r="C13" s="42"/>
      <c r="D13" s="42"/>
      <c r="E13" s="42"/>
      <c r="F13" s="42"/>
      <c r="G13" s="42"/>
      <c r="H13" s="42"/>
      <c r="I13" s="5"/>
      <c r="J13" s="39"/>
      <c r="K13" s="15"/>
    </row>
    <row r="14" ht="15.75" customHeight="1">
      <c r="B14" s="9" t="s">
        <v>51</v>
      </c>
      <c r="J14" s="39"/>
      <c r="K14" s="8"/>
    </row>
    <row r="15" ht="15.75" customHeight="1">
      <c r="B15" s="11" t="s">
        <v>2</v>
      </c>
      <c r="C15" s="7"/>
      <c r="D15" s="6">
        <v>5000.0</v>
      </c>
      <c r="E15" s="6">
        <v>5200.0</v>
      </c>
      <c r="F15" s="6">
        <v>5400.0</v>
      </c>
      <c r="G15" s="6">
        <v>5500.0</v>
      </c>
      <c r="H15" s="6">
        <v>5500.0</v>
      </c>
    </row>
    <row r="16" ht="15.75" customHeight="1">
      <c r="B16" s="11" t="s">
        <v>9</v>
      </c>
      <c r="C16" s="7"/>
      <c r="D16" s="43">
        <f t="shared" ref="D16:H16" si="1">-D15*$C$8</f>
        <v>-1250</v>
      </c>
      <c r="E16" s="43">
        <f t="shared" si="1"/>
        <v>-1300</v>
      </c>
      <c r="F16" s="43">
        <f t="shared" si="1"/>
        <v>-1350</v>
      </c>
      <c r="G16" s="43">
        <f t="shared" si="1"/>
        <v>-1375</v>
      </c>
      <c r="H16" s="43">
        <f t="shared" si="1"/>
        <v>-1375</v>
      </c>
    </row>
    <row r="17" ht="15.75" customHeight="1">
      <c r="B17" s="11" t="s">
        <v>10</v>
      </c>
      <c r="C17" s="7"/>
      <c r="D17" s="6">
        <v>325.0</v>
      </c>
      <c r="E17" s="6">
        <v>330.0</v>
      </c>
      <c r="F17" s="6">
        <v>330.0</v>
      </c>
      <c r="G17" s="6">
        <v>320.0</v>
      </c>
      <c r="H17" s="6">
        <v>320.0</v>
      </c>
    </row>
    <row r="18" ht="15.75" customHeight="1">
      <c r="B18" s="11" t="s">
        <v>6</v>
      </c>
      <c r="C18" s="7"/>
      <c r="D18" s="6">
        <v>-1550.0</v>
      </c>
      <c r="E18" s="6">
        <v>-1550.0</v>
      </c>
      <c r="F18" s="6">
        <v>-1500.0</v>
      </c>
      <c r="G18" s="6">
        <v>-1500.0</v>
      </c>
      <c r="H18" s="6">
        <v>-1500.0</v>
      </c>
    </row>
    <row r="19" ht="15.75" customHeight="1">
      <c r="B19" s="11" t="s">
        <v>52</v>
      </c>
      <c r="C19" s="7"/>
      <c r="D19" s="6">
        <v>-180.0</v>
      </c>
      <c r="E19" s="6">
        <v>-170.0</v>
      </c>
      <c r="F19" s="6">
        <v>-160.0</v>
      </c>
      <c r="G19" s="6">
        <v>-150.0</v>
      </c>
      <c r="H19" s="6">
        <v>-145.0</v>
      </c>
    </row>
    <row r="20" ht="15.75" customHeight="1">
      <c r="B20" s="44" t="s">
        <v>28</v>
      </c>
      <c r="C20" s="45"/>
      <c r="D20" s="46">
        <f t="shared" ref="D20:H20" si="2">SUM(D15:D19)</f>
        <v>2345</v>
      </c>
      <c r="E20" s="46">
        <f t="shared" si="2"/>
        <v>2510</v>
      </c>
      <c r="F20" s="46">
        <f t="shared" si="2"/>
        <v>2720</v>
      </c>
      <c r="G20" s="46">
        <f t="shared" si="2"/>
        <v>2795</v>
      </c>
      <c r="H20" s="46">
        <f t="shared" si="2"/>
        <v>2800</v>
      </c>
    </row>
    <row r="21" ht="15.75" customHeight="1">
      <c r="C21" s="7"/>
      <c r="D21" s="7"/>
      <c r="E21" s="7"/>
      <c r="F21" s="7"/>
      <c r="G21" s="7"/>
      <c r="H21" s="7"/>
    </row>
    <row r="22" ht="15.75" customHeight="1">
      <c r="B22" s="9" t="s">
        <v>22</v>
      </c>
      <c r="C22" s="47"/>
      <c r="D22" s="7"/>
      <c r="E22" s="7"/>
      <c r="F22" s="7"/>
      <c r="G22" s="7"/>
      <c r="H22" s="7"/>
    </row>
    <row r="23" ht="15.75" customHeight="1">
      <c r="B23" s="11" t="s">
        <v>19</v>
      </c>
      <c r="C23" s="48">
        <f>C9+F5*(F6-C9)</f>
        <v>0.1255</v>
      </c>
      <c r="D23" s="7"/>
      <c r="E23" s="7"/>
      <c r="F23" s="7"/>
      <c r="G23" s="7"/>
      <c r="H23" s="7"/>
    </row>
    <row r="24" ht="15.75" customHeight="1">
      <c r="B24" s="11" t="s">
        <v>53</v>
      </c>
      <c r="C24" s="48">
        <f>F8/(F8+F7)</f>
        <v>0.4615384615</v>
      </c>
      <c r="D24" s="7"/>
      <c r="E24" s="7"/>
      <c r="F24" s="7"/>
      <c r="G24" s="7"/>
      <c r="H24" s="7"/>
    </row>
    <row r="25" ht="15.75" customHeight="1">
      <c r="B25" s="11" t="s">
        <v>54</v>
      </c>
      <c r="C25" s="48">
        <f>F7/(F8+F7)</f>
        <v>0.5384615385</v>
      </c>
      <c r="D25" s="7"/>
      <c r="E25" s="7"/>
      <c r="F25" s="7"/>
      <c r="G25" s="7"/>
      <c r="H25" s="7"/>
    </row>
    <row r="26" ht="15.75" customHeight="1">
      <c r="B26" s="44" t="s">
        <v>22</v>
      </c>
      <c r="C26" s="49">
        <f>C25*C23+C24*C7*(1-C8)</f>
        <v>0.08488461538</v>
      </c>
      <c r="D26" s="7"/>
      <c r="E26" s="7"/>
      <c r="F26" s="7"/>
      <c r="G26" s="7"/>
      <c r="H26" s="7"/>
    </row>
    <row r="27" ht="15.75" customHeight="1">
      <c r="C27" s="7"/>
      <c r="D27" s="7"/>
      <c r="E27" s="7"/>
      <c r="F27" s="7"/>
      <c r="G27" s="7"/>
      <c r="H27" s="7"/>
    </row>
    <row r="28" ht="15.75" customHeight="1">
      <c r="B28" s="9" t="s">
        <v>34</v>
      </c>
      <c r="C28" s="47"/>
      <c r="D28" s="47"/>
      <c r="E28" s="47"/>
      <c r="F28" s="47"/>
      <c r="G28" s="47"/>
      <c r="H28" s="47"/>
    </row>
    <row r="29" ht="15.75" customHeight="1">
      <c r="B29" s="11" t="s">
        <v>27</v>
      </c>
      <c r="C29" s="7"/>
      <c r="D29" s="7"/>
      <c r="E29" s="7"/>
      <c r="F29" s="7"/>
      <c r="G29" s="7"/>
      <c r="H29" s="43">
        <f>H15+H17</f>
        <v>5820</v>
      </c>
    </row>
    <row r="30" ht="15.75" customHeight="1">
      <c r="B30" s="11" t="s">
        <v>55</v>
      </c>
      <c r="C30" s="7"/>
      <c r="D30" s="7"/>
      <c r="E30" s="7"/>
      <c r="F30" s="7"/>
      <c r="G30" s="7"/>
      <c r="H30" s="43">
        <f>H29*C6</f>
        <v>40740</v>
      </c>
    </row>
    <row r="31" ht="15.75" customHeight="1">
      <c r="B31" s="11" t="s">
        <v>56</v>
      </c>
      <c r="C31" s="7"/>
      <c r="D31" s="7"/>
      <c r="E31" s="7"/>
      <c r="F31" s="7"/>
      <c r="G31" s="7"/>
      <c r="H31" s="43">
        <f>H20*(1+C5)/(C26-C5)</f>
        <v>41947.64873</v>
      </c>
    </row>
    <row r="32" ht="15.75" customHeight="1">
      <c r="B32" s="44" t="s">
        <v>31</v>
      </c>
      <c r="C32" s="45"/>
      <c r="D32" s="45"/>
      <c r="E32" s="45"/>
      <c r="F32" s="45"/>
      <c r="G32" s="45"/>
      <c r="H32" s="46">
        <f>AVERAGE(H30:H31)</f>
        <v>41343.82436</v>
      </c>
    </row>
    <row r="33" ht="15.75" customHeight="1">
      <c r="C33" s="7"/>
      <c r="D33" s="7"/>
      <c r="E33" s="7"/>
      <c r="F33" s="7"/>
      <c r="G33" s="7"/>
      <c r="H33" s="7"/>
    </row>
    <row r="34" ht="15.75" customHeight="1">
      <c r="B34" s="50" t="s">
        <v>57</v>
      </c>
      <c r="C34" s="47"/>
      <c r="D34" s="47"/>
      <c r="E34" s="47"/>
      <c r="F34" s="47"/>
      <c r="G34" s="47"/>
      <c r="H34" s="47"/>
    </row>
    <row r="35" ht="15.75" customHeight="1">
      <c r="B35" s="11" t="s">
        <v>58</v>
      </c>
      <c r="C35" s="7"/>
      <c r="D35" s="51">
        <f t="shared" ref="D35:H35" si="3">1/(1+$C$26)^D12</f>
        <v>0.9217570107</v>
      </c>
      <c r="E35" s="51">
        <f t="shared" si="3"/>
        <v>0.8496359867</v>
      </c>
      <c r="F35" s="51">
        <f t="shared" si="3"/>
        <v>0.7831579273</v>
      </c>
      <c r="G35" s="51">
        <f t="shared" si="3"/>
        <v>0.7218813099</v>
      </c>
      <c r="H35" s="51">
        <f t="shared" si="3"/>
        <v>0.6653991583</v>
      </c>
    </row>
    <row r="36" ht="15.75" customHeight="1">
      <c r="B36" s="11" t="s">
        <v>36</v>
      </c>
      <c r="C36" s="7"/>
      <c r="D36" s="43">
        <f t="shared" ref="D36:H36" si="4">D35*D20</f>
        <v>2161.52019</v>
      </c>
      <c r="E36" s="43">
        <f t="shared" si="4"/>
        <v>2132.586327</v>
      </c>
      <c r="F36" s="43">
        <f t="shared" si="4"/>
        <v>2130.189562</v>
      </c>
      <c r="G36" s="43">
        <f t="shared" si="4"/>
        <v>2017.658261</v>
      </c>
      <c r="H36" s="43">
        <f t="shared" si="4"/>
        <v>1863.117643</v>
      </c>
    </row>
    <row r="37" ht="15.75" customHeight="1">
      <c r="B37" s="11" t="s">
        <v>37</v>
      </c>
      <c r="C37" s="7"/>
      <c r="D37" s="7"/>
      <c r="E37" s="7"/>
      <c r="F37" s="7"/>
      <c r="G37" s="7"/>
      <c r="H37" s="43">
        <f>H35*H32</f>
        <v>27510.14593</v>
      </c>
    </row>
    <row r="38" ht="15.75" customHeight="1">
      <c r="B38" s="44" t="s">
        <v>38</v>
      </c>
      <c r="C38" s="46">
        <f>SUM(D36:H37)</f>
        <v>37815.21792</v>
      </c>
      <c r="D38" s="7"/>
      <c r="E38" s="7"/>
      <c r="F38" s="7"/>
      <c r="G38" s="7"/>
      <c r="H38" s="7"/>
    </row>
    <row r="39" ht="15.75" customHeight="1">
      <c r="D39" s="7"/>
      <c r="E39" s="7"/>
      <c r="F39" s="7"/>
      <c r="G39" s="7"/>
      <c r="H39" s="7"/>
    </row>
    <row r="40" ht="15.75" customHeight="1">
      <c r="B40" s="9" t="s">
        <v>39</v>
      </c>
      <c r="C40" s="47"/>
      <c r="D40" s="7"/>
      <c r="E40" s="7"/>
      <c r="F40" s="7"/>
      <c r="G40" s="7"/>
      <c r="H40" s="7"/>
    </row>
    <row r="41" ht="15.75" customHeight="1">
      <c r="B41" s="11" t="s">
        <v>40</v>
      </c>
      <c r="C41" s="6">
        <v>500.0</v>
      </c>
      <c r="D41" s="7"/>
      <c r="E41" s="7"/>
      <c r="F41" s="7"/>
      <c r="G41" s="7"/>
      <c r="H41" s="7"/>
    </row>
    <row r="42" ht="15.75" customHeight="1">
      <c r="B42" s="11" t="s">
        <v>41</v>
      </c>
      <c r="C42" s="6">
        <v>4500.0</v>
      </c>
      <c r="D42" s="7"/>
      <c r="E42" s="7"/>
      <c r="F42" s="7"/>
      <c r="G42" s="7"/>
      <c r="H42" s="7"/>
    </row>
    <row r="43" ht="15.75" customHeight="1">
      <c r="B43" s="11" t="s">
        <v>59</v>
      </c>
      <c r="C43" s="6">
        <v>3650.0</v>
      </c>
      <c r="D43" s="7"/>
      <c r="E43" s="7"/>
      <c r="F43" s="7"/>
      <c r="G43" s="7"/>
      <c r="H43" s="7"/>
    </row>
    <row r="44" ht="15.75" customHeight="1">
      <c r="B44" s="11" t="s">
        <v>60</v>
      </c>
      <c r="C44" s="6">
        <v>16540.0</v>
      </c>
      <c r="D44" s="7"/>
      <c r="E44" s="7"/>
      <c r="F44" s="7"/>
      <c r="G44" s="7"/>
      <c r="H44" s="7"/>
    </row>
    <row r="45" ht="15.75" customHeight="1">
      <c r="B45" s="44" t="s">
        <v>44</v>
      </c>
      <c r="C45" s="46">
        <f>C38-SUM(C43:C44)+SUM(C41:C42)</f>
        <v>22625.21792</v>
      </c>
      <c r="D45" s="7"/>
      <c r="E45" s="7"/>
      <c r="F45" s="7"/>
      <c r="G45" s="7"/>
      <c r="H45" s="7"/>
    </row>
    <row r="46" ht="15.75" customHeight="1">
      <c r="C46" s="7"/>
      <c r="D46" s="7"/>
      <c r="E46" s="7"/>
      <c r="F46" s="7"/>
      <c r="G46" s="7"/>
      <c r="H46" s="7"/>
    </row>
    <row r="47" ht="15.75" customHeight="1">
      <c r="B47" s="11" t="s">
        <v>45</v>
      </c>
      <c r="C47" s="6">
        <v>1000.0</v>
      </c>
      <c r="D47" s="7"/>
      <c r="E47" s="7"/>
      <c r="F47" s="7"/>
      <c r="G47" s="7"/>
      <c r="H47" s="7"/>
    </row>
    <row r="48" ht="15.75" customHeight="1">
      <c r="B48" s="44" t="s">
        <v>61</v>
      </c>
      <c r="C48" s="52">
        <f>C45/C47</f>
        <v>22.62521792</v>
      </c>
      <c r="D48" s="7"/>
      <c r="E48" s="7"/>
      <c r="F48" s="7"/>
      <c r="G48" s="7"/>
      <c r="H48" s="7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2"/>
  </mergeCells>
  <printOptions/>
  <pageMargins bottom="0.75" footer="0.0" header="0.0" left="0.7" right="0.7" top="0.75"/>
  <pageSetup orientation="landscape"/>
  <drawing r:id="rId1"/>
</worksheet>
</file>