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filterPrivacy="1" codeName="ThisWorkbook"/>
  <xr:revisionPtr revIDLastSave="0" documentId="8_{6A0002AE-28A4-4B4A-84B9-54FBC2E69DD4}" xr6:coauthVersionLast="47" xr6:coauthVersionMax="47" xr10:uidLastSave="{00000000-0000-0000-0000-000000000000}"/>
  <bookViews>
    <workbookView xWindow="28800" yWindow="-3140" windowWidth="38400" windowHeight="20100" tabRatio="415" activeTab="1" xr2:uid="{00000000-000D-0000-FFFF-FFFF00000000}"/>
  </bookViews>
  <sheets>
    <sheet name="About" sheetId="12" r:id="rId1"/>
    <sheet name="Color" sheetId="18" r:id="rId2"/>
    <sheet name="Light" sheetId="17" r:id="rId3"/>
  </sheets>
  <definedNames>
    <definedName name="_xlnm.Print_Titles" localSheetId="1">Color!$6:$9</definedName>
    <definedName name="_xlnm.Print_Titles" localSheetId="2">Light!$6:$9</definedName>
    <definedName name="Project_Start" localSheetId="1">Color!$C$6</definedName>
    <definedName name="Project_Start" localSheetId="2">Light!$C$6</definedName>
    <definedName name="Project_Start">#REF!</definedName>
    <definedName name="Scrolling_Increment" localSheetId="1">Color!$C$7</definedName>
    <definedName name="Scrolling_Increment" localSheetId="2">Light!$C$7</definedName>
    <definedName name="Scrolling_Increment">#REF!</definedName>
    <definedName name="Today" localSheetId="1">TODAY()</definedName>
    <definedName name="Today" localSheetId="2">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1" i="18"/>
  <c r="J7" i="18"/>
  <c r="J33" i="18" s="1"/>
  <c r="I13" i="18"/>
  <c r="I20" i="18"/>
  <c r="I18" i="18"/>
  <c r="I23" i="18"/>
  <c r="I33" i="18"/>
  <c r="I12" i="18"/>
  <c r="I15" i="18"/>
  <c r="I16" i="18"/>
  <c r="I32" i="18"/>
  <c r="I28" i="18"/>
  <c r="I34" i="18"/>
  <c r="I17" i="18"/>
  <c r="I30" i="18"/>
  <c r="I22" i="18"/>
  <c r="I25" i="18"/>
  <c r="K35" i="17" l="1"/>
  <c r="J34"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9" i="18"/>
  <c r="J23" i="18"/>
  <c r="J22" i="18"/>
  <c r="J17" i="18"/>
  <c r="J27" i="18"/>
  <c r="J29" i="18"/>
  <c r="K34"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13" i="18"/>
  <c r="K14" i="18"/>
  <c r="K16" i="18"/>
  <c r="K22" i="18"/>
  <c r="K28" i="18"/>
  <c r="K32" i="18"/>
  <c r="K15" i="18"/>
  <c r="L7" i="18"/>
  <c r="L34"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14" i="18"/>
  <c r="L12" i="18"/>
  <c r="L24" i="18"/>
  <c r="L15" i="18"/>
  <c r="L22" i="18"/>
  <c r="L31" i="18"/>
  <c r="M34"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4" i="18" s="1"/>
  <c r="M9" i="18"/>
  <c r="M17" i="18"/>
  <c r="M27" i="18"/>
  <c r="M19"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11" i="18"/>
  <c r="O15" i="18"/>
  <c r="O16" i="18"/>
  <c r="O26" i="18"/>
  <c r="O24" i="18"/>
  <c r="O31" i="18"/>
  <c r="O34" i="18"/>
  <c r="O12" i="18"/>
  <c r="O18" i="18"/>
  <c r="O14" i="18"/>
  <c r="O17" i="18"/>
  <c r="O22" i="18"/>
  <c r="O28" i="18"/>
  <c r="P34" i="18" l="1"/>
  <c r="Q34" i="17"/>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4" i="18"/>
  <c r="R29" i="17"/>
  <c r="Q20" i="18"/>
  <c r="Q23" i="18"/>
  <c r="Q24" i="18"/>
  <c r="Q30" i="18"/>
  <c r="Q21" i="18"/>
  <c r="Q26" i="18"/>
  <c r="Q15" i="18"/>
  <c r="Q33" i="18"/>
  <c r="Q29" i="18"/>
  <c r="Q13" i="18"/>
  <c r="Q14" i="18"/>
  <c r="Q25" i="18"/>
  <c r="R7" i="18"/>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4" i="18"/>
  <c r="R11" i="18"/>
  <c r="R24" i="18"/>
  <c r="R12" i="18"/>
  <c r="R21" i="18"/>
  <c r="R31" i="18"/>
  <c r="R23" i="18"/>
  <c r="R18" i="18"/>
  <c r="R32" i="18"/>
  <c r="R14" i="18"/>
  <c r="R13" i="18"/>
  <c r="R20" i="18"/>
  <c r="R27" i="18"/>
  <c r="R29" i="18"/>
  <c r="R33" i="18"/>
  <c r="R26" i="18"/>
  <c r="R9" i="18"/>
  <c r="S7" i="18"/>
  <c r="S34" i="18" s="1"/>
  <c r="R19" i="18"/>
  <c r="R17" i="18"/>
  <c r="R30" i="18"/>
  <c r="R25" i="18"/>
  <c r="T18" i="17" l="1"/>
  <c r="T15" i="17"/>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11" i="18"/>
  <c r="S14" i="18"/>
  <c r="S16" i="18"/>
  <c r="S22" i="18"/>
  <c r="S28" i="18"/>
  <c r="S32" i="18"/>
  <c r="S15" i="18"/>
  <c r="S13" i="18"/>
  <c r="S19" i="18"/>
  <c r="S17" i="18"/>
  <c r="S23" i="18"/>
  <c r="S29" i="18"/>
  <c r="S33" i="18"/>
  <c r="U19" i="17" l="1"/>
  <c r="U15" i="17"/>
  <c r="U31" i="17"/>
  <c r="U35" i="17"/>
  <c r="U11" i="17"/>
  <c r="U32" i="17"/>
  <c r="U17" i="17"/>
  <c r="U18" i="17"/>
  <c r="U24" i="17"/>
  <c r="U34" i="17"/>
  <c r="V7" i="17"/>
  <c r="V33" i="17" s="1"/>
  <c r="U21" i="17"/>
  <c r="U22" i="17"/>
  <c r="U25" i="17"/>
  <c r="U28" i="17"/>
  <c r="U16" i="17"/>
  <c r="U14" i="17"/>
  <c r="U26" i="17"/>
  <c r="U27" i="17"/>
  <c r="U29" i="17"/>
  <c r="U12" i="17"/>
  <c r="U13" i="17"/>
  <c r="U9" i="17"/>
  <c r="U23" i="17"/>
  <c r="U20" i="17"/>
  <c r="U33" i="17"/>
  <c r="T18" i="18"/>
  <c r="T34" i="18"/>
  <c r="T26" i="18"/>
  <c r="T14" i="18"/>
  <c r="T21" i="18"/>
  <c r="T30" i="18"/>
  <c r="T25" i="18"/>
  <c r="T11" i="18"/>
  <c r="T20" i="18"/>
  <c r="T33" i="18"/>
  <c r="U7" i="18"/>
  <c r="U32" i="18" s="1"/>
  <c r="T28" i="18"/>
  <c r="T23" i="18"/>
  <c r="T13" i="18"/>
  <c r="T12" i="18"/>
  <c r="T17" i="18"/>
  <c r="T19" i="18"/>
  <c r="T29" i="18"/>
  <c r="T27" i="18"/>
  <c r="T16" i="18"/>
  <c r="T9" i="18"/>
  <c r="T24" i="18"/>
  <c r="T15" i="18"/>
  <c r="T22" i="18"/>
  <c r="T31" i="18"/>
  <c r="V11" i="17" l="1"/>
  <c r="V16" i="17"/>
  <c r="V25" i="17"/>
  <c r="V22" i="17"/>
  <c r="V24" i="17"/>
  <c r="V30" i="17"/>
  <c r="V34" i="17"/>
  <c r="V14" i="17"/>
  <c r="W7" i="17"/>
  <c r="W26"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4" i="18"/>
  <c r="W16" i="17"/>
  <c r="X7" i="17"/>
  <c r="W15" i="17"/>
  <c r="W17" i="17" l="1"/>
  <c r="W27" i="17"/>
  <c r="W30" i="17"/>
  <c r="W21" i="17"/>
  <c r="W31" i="17"/>
  <c r="W19" i="17"/>
  <c r="W24" i="17"/>
  <c r="W33" i="17"/>
  <c r="W12" i="17"/>
  <c r="W13" i="17"/>
  <c r="W18" i="17"/>
  <c r="W6" i="17"/>
  <c r="W20" i="17"/>
  <c r="W23" i="17"/>
  <c r="W34" i="17"/>
  <c r="W25" i="17"/>
  <c r="W35" i="17"/>
  <c r="W14" i="17"/>
  <c r="W32" i="17"/>
  <c r="W22" i="17"/>
  <c r="W9" i="17"/>
  <c r="W28" i="17"/>
  <c r="W11" i="17"/>
  <c r="W29" i="17"/>
  <c r="V19" i="18"/>
  <c r="V27" i="18"/>
  <c r="V12" i="18"/>
  <c r="V25" i="18"/>
  <c r="V20" i="18"/>
  <c r="V33" i="18"/>
  <c r="V22" i="18"/>
  <c r="V9" i="18"/>
  <c r="V14" i="18"/>
  <c r="V26" i="18"/>
  <c r="V23" i="18"/>
  <c r="V24" i="18"/>
  <c r="V30" i="18"/>
  <c r="V11" i="18"/>
  <c r="V16" i="18"/>
  <c r="V17" i="18"/>
  <c r="V13" i="18"/>
  <c r="V28" i="18"/>
  <c r="V31" i="18"/>
  <c r="V34" i="18"/>
  <c r="W7" i="18"/>
  <c r="V15" i="18"/>
  <c r="V21" i="18"/>
  <c r="V18" i="18"/>
  <c r="V29" i="18"/>
  <c r="X35" i="17"/>
  <c r="X34" i="17"/>
  <c r="X33" i="17"/>
  <c r="X32" i="17"/>
  <c r="X31" i="17"/>
  <c r="X30" i="17"/>
  <c r="X26" i="17"/>
  <c r="X29" i="17"/>
  <c r="X28" i="17"/>
  <c r="X21" i="17"/>
  <c r="X17" i="17"/>
  <c r="X16" i="17"/>
  <c r="X25" i="17"/>
  <c r="X20" i="17"/>
  <c r="X27" i="17"/>
  <c r="X24" i="17"/>
  <c r="X19" i="17"/>
  <c r="X12" i="17"/>
  <c r="Y7" i="17"/>
  <c r="X23" i="17"/>
  <c r="X18" i="17"/>
  <c r="X15" i="17"/>
  <c r="X11" i="17"/>
  <c r="X9" i="17"/>
  <c r="X22" i="17"/>
  <c r="X14" i="17"/>
  <c r="X13" i="17"/>
  <c r="W18" i="18" l="1"/>
  <c r="W16" i="18"/>
  <c r="W24" i="18"/>
  <c r="W17" i="18"/>
  <c r="W28" i="18"/>
  <c r="W15" i="18"/>
  <c r="W26" i="18"/>
  <c r="W32" i="18"/>
  <c r="X7" i="18"/>
  <c r="X33" i="18" s="1"/>
  <c r="W6" i="18"/>
  <c r="W14" i="18"/>
  <c r="W22" i="18"/>
  <c r="W34" i="18"/>
  <c r="W31" i="18"/>
  <c r="W9"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9" i="17"/>
  <c r="Y21" i="17"/>
  <c r="Y17" i="17"/>
  <c r="Y16" i="17"/>
  <c r="Y14" i="17"/>
  <c r="Y13" i="17"/>
  <c r="Z7" i="17"/>
  <c r="Y12" i="17"/>
  <c r="X13" i="18" l="1"/>
  <c r="X26" i="18"/>
  <c r="X30" i="18"/>
  <c r="X17" i="18"/>
  <c r="X11" i="18"/>
  <c r="X28" i="18"/>
  <c r="X16" i="18"/>
  <c r="X15" i="18"/>
  <c r="X31" i="18"/>
  <c r="X34" i="18"/>
  <c r="X25" i="18"/>
  <c r="X29" i="18"/>
  <c r="X18" i="18"/>
  <c r="X20" i="18"/>
  <c r="X23" i="18"/>
  <c r="X32" i="18"/>
  <c r="X21" i="18"/>
  <c r="X14" i="18"/>
  <c r="X22" i="18"/>
  <c r="Y7" i="18"/>
  <c r="Y31" i="18" s="1"/>
  <c r="X12" i="18"/>
  <c r="X9"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Z20" i="17"/>
  <c r="Z11" i="17"/>
  <c r="Z15" i="17"/>
  <c r="Z9" i="17"/>
  <c r="Y20" i="18" l="1"/>
  <c r="Y19" i="18"/>
  <c r="Y23" i="18"/>
  <c r="Y27" i="18"/>
  <c r="Y9" i="18"/>
  <c r="Y16" i="18"/>
  <c r="Y28" i="18"/>
  <c r="Y12" i="18"/>
  <c r="Y21" i="18"/>
  <c r="Y26" i="18"/>
  <c r="Y11" i="18"/>
  <c r="Y25" i="18"/>
  <c r="Y33" i="18"/>
  <c r="Z7" i="18"/>
  <c r="Y24" i="18"/>
  <c r="Y30" i="18"/>
  <c r="Y18" i="18"/>
  <c r="Y22" i="18"/>
  <c r="Y29" i="18"/>
  <c r="Y34"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A19" i="17"/>
  <c r="AA28" i="17"/>
  <c r="AA24" i="17"/>
  <c r="AA15" i="17"/>
  <c r="AA11" i="17"/>
  <c r="AA9" i="17"/>
  <c r="AA14" i="17"/>
  <c r="Z34" i="18" l="1"/>
  <c r="Z28" i="18"/>
  <c r="Z16" i="18"/>
  <c r="Z20" i="18"/>
  <c r="Z23" i="18"/>
  <c r="Z33" i="18"/>
  <c r="Z9" i="18"/>
  <c r="Z27" i="18"/>
  <c r="Z22" i="18"/>
  <c r="Z21" i="18"/>
  <c r="Z25" i="18"/>
  <c r="Z12" i="18"/>
  <c r="Z13" i="18"/>
  <c r="Z31" i="18"/>
  <c r="Z19" i="18"/>
  <c r="Z14" i="18"/>
  <c r="Z17" i="18"/>
  <c r="Z18" i="18"/>
  <c r="Z29" i="18"/>
  <c r="Z32" i="18"/>
  <c r="Z11" i="18"/>
  <c r="AA7" i="18"/>
  <c r="AA34"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25" i="18"/>
  <c r="AB14" i="18"/>
  <c r="AB26" i="18"/>
  <c r="AB17" i="18"/>
  <c r="AB9" i="18"/>
  <c r="AB24" i="18"/>
  <c r="AB15" i="18"/>
  <c r="AB22" i="18"/>
  <c r="AB31" i="18"/>
  <c r="AB34"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34" i="18"/>
  <c r="AC15" i="18"/>
  <c r="AC9" i="18"/>
  <c r="AC25" i="18"/>
  <c r="AC22" i="18"/>
  <c r="AC24" i="18"/>
  <c r="AC11" i="18"/>
  <c r="AC16" i="18"/>
  <c r="AC23" i="18"/>
  <c r="AC14" i="18"/>
  <c r="AC30" i="18"/>
  <c r="AC26" i="18"/>
  <c r="AD7" i="18"/>
  <c r="AD34" i="18" s="1"/>
  <c r="AC13" i="18"/>
  <c r="AC17" i="18"/>
  <c r="AC27" i="18"/>
  <c r="AC19" i="18"/>
  <c r="AC32" i="18"/>
  <c r="AC31" i="18"/>
  <c r="AC12" i="18"/>
  <c r="AC20" i="18"/>
  <c r="AC21" i="18"/>
  <c r="AC18" i="18"/>
  <c r="AC2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4" i="18" s="1"/>
  <c r="AD6" i="18"/>
  <c r="AD17" i="18"/>
  <c r="AD13" i="18"/>
  <c r="AD24" i="18"/>
  <c r="AD30"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25" i="18"/>
  <c r="AF19" i="18"/>
  <c r="AF27" i="18"/>
  <c r="AG7" i="18"/>
  <c r="AG26" i="18" s="1"/>
  <c r="AF29" i="18"/>
  <c r="AF30" i="18"/>
  <c r="AF13" i="18"/>
  <c r="AF12" i="18"/>
  <c r="AF21" i="18"/>
  <c r="AF15" i="18"/>
  <c r="AF22" i="18"/>
  <c r="AF31" i="18"/>
  <c r="AF34"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15" i="18"/>
  <c r="AG21" i="18"/>
  <c r="AG33" i="18"/>
  <c r="AG9" i="18"/>
  <c r="AG27" i="18"/>
  <c r="AG29" i="18"/>
  <c r="AH7" i="18"/>
  <c r="AG31" i="18"/>
  <c r="AG24" i="18"/>
  <c r="AG18" i="18"/>
  <c r="AG19" i="18"/>
  <c r="AG28" i="18"/>
  <c r="AG32" i="18"/>
  <c r="AG20" i="18"/>
  <c r="AG11" i="18"/>
  <c r="AG17" i="18"/>
  <c r="AG34"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34" i="18" l="1"/>
  <c r="AH20" i="18"/>
  <c r="AH18" i="18"/>
  <c r="AH22" i="18"/>
  <c r="AH29" i="18"/>
  <c r="AH12" i="18"/>
  <c r="AH32" i="18"/>
  <c r="AH9" i="18"/>
  <c r="AH14" i="18"/>
  <c r="AH26" i="18"/>
  <c r="AH17" i="18"/>
  <c r="AH27" i="18"/>
  <c r="AH25" i="18"/>
  <c r="AH33" i="18"/>
  <c r="AH11" i="18"/>
  <c r="AH23" i="18"/>
  <c r="AH19" i="18"/>
  <c r="AH21" i="18"/>
  <c r="AH24" i="18"/>
  <c r="AH30" i="18"/>
  <c r="AH16" i="18"/>
  <c r="AI7" i="18"/>
  <c r="AI34"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1" i="18" l="1"/>
  <c r="AK28" i="18"/>
  <c r="AK19" i="18"/>
  <c r="AK29" i="18"/>
  <c r="AK31" i="18"/>
  <c r="AK34" i="18"/>
  <c r="AK6" i="18"/>
  <c r="AK9" i="18"/>
  <c r="AK15" i="18"/>
  <c r="AK20" i="18"/>
  <c r="AK16" i="18"/>
  <c r="AK22" i="18"/>
  <c r="AK26" i="18"/>
  <c r="AK23" i="18"/>
  <c r="AK12" i="18"/>
  <c r="AK24" i="18"/>
  <c r="AK30" i="18"/>
  <c r="AK11" i="18"/>
  <c r="AK14" i="18"/>
  <c r="AL7" i="18"/>
  <c r="AL30"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4" i="18" l="1"/>
  <c r="AM7" i="18"/>
  <c r="AL12" i="18"/>
  <c r="AL26" i="18"/>
  <c r="AL22" i="18"/>
  <c r="AL21" i="18"/>
  <c r="AL13" i="18"/>
  <c r="AL31" i="18"/>
  <c r="AL9" i="18"/>
  <c r="AL32" i="18"/>
  <c r="AL18" i="18"/>
  <c r="AL14" i="18"/>
  <c r="AL33" i="18"/>
  <c r="AL16" i="18"/>
  <c r="AL27" i="18"/>
  <c r="AL15" i="18"/>
  <c r="AL24" i="18"/>
  <c r="AL20" i="18"/>
  <c r="AL25" i="18"/>
  <c r="AL28" i="18"/>
  <c r="AL11" i="18"/>
  <c r="AL17" i="18"/>
  <c r="AL29" i="18"/>
  <c r="AL19" i="18"/>
  <c r="AL23"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M18" i="18"/>
  <c r="AM11" i="18"/>
  <c r="AM9"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N34" i="18" l="1"/>
  <c r="AN33" i="18"/>
  <c r="AN32" i="18"/>
  <c r="AN31" i="18"/>
  <c r="AN30" i="18"/>
  <c r="AN27" i="18"/>
  <c r="AN23" i="18"/>
  <c r="AN22" i="18"/>
  <c r="AN26" i="18"/>
  <c r="AN25" i="18"/>
  <c r="AN24" i="18"/>
  <c r="AN20" i="18"/>
  <c r="AN15" i="18"/>
  <c r="AN28" i="18"/>
  <c r="AN19" i="18"/>
  <c r="AN18" i="18"/>
  <c r="AN14" i="18"/>
  <c r="AN11" i="18"/>
  <c r="AN9" i="18"/>
  <c r="AN17" i="18"/>
  <c r="AN16" i="18"/>
  <c r="AN13" i="18"/>
  <c r="AN12" i="18"/>
  <c r="AO7" i="18"/>
  <c r="AN29" i="18"/>
  <c r="AN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O26" i="18" l="1"/>
  <c r="AO34" i="18"/>
  <c r="AO33" i="18"/>
  <c r="AO31" i="18"/>
  <c r="AO25" i="18"/>
  <c r="AO29" i="18"/>
  <c r="AO28"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4" i="18" l="1"/>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4" i="18" l="1"/>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4" i="18" l="1"/>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4" i="18" l="1"/>
  <c r="AS33" i="18"/>
  <c r="AS31" i="18"/>
  <c r="AS26" i="18"/>
  <c r="AS25"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4" i="18" l="1"/>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4" i="18" l="1"/>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4" i="18" l="1"/>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2" i="18"/>
  <c r="AW30" i="18"/>
  <c r="AW25" i="18"/>
  <c r="AW29" i="18"/>
  <c r="AW28" i="18"/>
  <c r="AW34"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4" i="18" l="1"/>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4" i="18" l="1"/>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4" i="18" l="1"/>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2" i="18" l="1"/>
  <c r="BA30" i="18"/>
  <c r="BA26" i="18"/>
  <c r="BA25" i="18"/>
  <c r="BA34"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4" i="18" l="1"/>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4" i="18" l="1"/>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4" i="18" l="1"/>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4" i="18"/>
  <c r="BE33" i="18"/>
  <c r="BE31" i="18"/>
  <c r="BE25" i="18"/>
  <c r="BE29" i="18"/>
  <c r="BE28" i="18"/>
  <c r="BE23" i="18"/>
  <c r="BE22" i="18"/>
  <c r="BE19" i="18"/>
  <c r="BE14" i="18"/>
  <c r="BE30" i="18"/>
  <c r="BE18" i="18"/>
  <c r="BE32" i="18"/>
  <c r="BE17" i="18"/>
  <c r="BE16"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4" i="18" l="1"/>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4" i="18" l="1"/>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4" i="18" l="1"/>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4" i="18" l="1"/>
  <c r="BI33" i="18"/>
  <c r="BI31" i="18"/>
  <c r="BI26" i="18"/>
  <c r="BI21" i="18"/>
  <c r="BI25"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4" i="18" l="1"/>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4" i="18" l="1"/>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4" i="18" l="1"/>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<sst xmlns="http://schemas.openxmlformats.org/spreadsheetml/2006/main" count="122" uniqueCount="56">
  <si>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</si>
  <si>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</si>
  <si>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</si>
  <si>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</si>
  <si>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</si>
  <si>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</si>
  <si>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</si>
  <si>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</si>
  <si>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</si>
  <si>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</si>
  <si>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</si>
  <si>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</si>
  <si>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</si>
  <si>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</si>
  <si>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</si>
  <si>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</si>
  <si>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</si>
  <si>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</si>
  <si>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</si>
  <si>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</si>
  <si>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</si>
  <si>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</si>
  <si>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</si>
  <si>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</si>
  <si>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</si>
  <si>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</si>
  <si>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</si>
  <si>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</si>
  <si>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</si>
  <si>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</si>
  <si>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</si>
  <si>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</si>
  <si>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</si>
  <si>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</si>
  <si>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</si>
  <si>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</si>
  <si>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</si>
  <si>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Cool Contacts</t>
  </si>
  <si>
    <t>Prof. Leinecker</t>
  </si>
  <si>
    <t>Database Configuration</t>
  </si>
  <si>
    <t>Front-End Deployment</t>
  </si>
  <si>
    <t>Rest-API Build</t>
  </si>
  <si>
    <t>Documentation</t>
  </si>
  <si>
    <t>Entity Relationship Diagram</t>
  </si>
  <si>
    <t>Use Case Diagram</t>
  </si>
  <si>
    <t>PowerPoint Slides</t>
  </si>
  <si>
    <t>Gantt Chart</t>
  </si>
  <si>
    <t>Static Login Page</t>
  </si>
  <si>
    <t>Login (Credential Check)</t>
  </si>
  <si>
    <t>Create User (Add Credentials)</t>
  </si>
  <si>
    <t>Search Contacts</t>
  </si>
  <si>
    <t>Anthony Garcia</t>
  </si>
  <si>
    <t>Kier Fretenborough</t>
  </si>
  <si>
    <t>LAMP Stack Application</t>
  </si>
  <si>
    <t>Goal -&gt; Red Diamond</t>
  </si>
  <si>
    <t>Milestone -&gt; Yellow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</si>
</sst>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FF6877"/>
        <bgColor indexed="64"/>
      </patternFill>
    </fill>
    <fill>
      <patternFill patternType="solid">
        <fgColor rgb="FFFFD472"/>
        <bgColor indexed="64"/>
      </patternFill>
    </fill>
  </fills>
  <borders count="1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theme="0" tint="-0.14999847407452621"/>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4" fontId="1" fillId="11" borderId="8" xfId="0" applyNumberFormat="1" applyFont="1" applyFill="1" applyBorder="1" applyAlignment="1">
      <alignment horizontal="center" vertical="center"/>
    </xf>
    <xf numFmtId="164" fontId="1" fillId="11" borderId="5" xfId="0" applyNumberFormat="1" applyFont="1" applyFill="1" applyBorder="1" applyAlignment="1">
      <alignment horizontal="center" vertical="center"/>
    </xf>
    <xf numFmtId="164" fontId="1" fillId="11" borderId="9" xfId="0" applyNumberFormat="1" applyFont="1" applyFill="1" applyBorder="1" applyAlignment="1">
      <alignment horizontal="center" vertical="center"/>
    </xf>
    <xf numFmtId="164" fontId="1" fillId="11" borderId="2" xfId="0" applyNumberFormat="1" applyFont="1" applyFill="1" applyBorder="1" applyAlignment="1">
      <alignment horizontal="center" vertical="center"/>
    </xf>
    <xf numFmtId="164" fontId="1" fillId="11" borderId="0" xfId="0" applyNumberFormat="1" applyFont="1" applyFill="1" applyBorder="1" applyAlignment="1">
      <alignment horizontal="center" vertical="center"/>
    </xf>
    <xf numFmtId="164" fontId="1" fillId="11" borderId="11" xfId="0" applyNumberFormat="1" applyFont="1" applyFill="1" applyBorder="1" applyAlignment="1">
      <alignment horizontal="center" vertical="center"/>
    </xf>
    <xf numFmtId="164" fontId="1" fillId="11" borderId="12" xfId="0" applyNumberFormat="1" applyFont="1" applyFill="1" applyBorder="1" applyAlignment="1">
      <alignment horizontal="center" vertical="center"/>
    </xf>
    <xf numFmtId="164"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xf numFmtId="0" fontId="18" fillId="12" borderId="14" xfId="0" applyFont="1" applyFill="1" applyBorder="1" applyAlignment="1">
      <alignment horizontal="center" vertical="center"/>
    </xf>
    <xf numFmtId="0" fontId="18" fillId="12" borderId="0" xfId="0" applyFont="1" applyFill="1" applyBorder="1" applyAlignment="1">
      <alignment horizontal="center" vertical="center"/>
    </xf>
    <xf numFmtId="0" fontId="3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8"/>
      <tableStyleElement type="headerRow" dxfId="57"/>
      <tableStyleElement type="firstRowStripe" dxfId="56"/>
      <tableStyleElement type="second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D472"/>
      <color rgb="FFFF6877"/>
      <color rgb="FF000000"/>
      <color rgb="FF215881"/>
      <color rgb="FF42648A"/>
      <color rgb="FF969696"/>
      <color rgb="FFC0C0C0"/>
      <color rgb="FF427FC2"/>
      <color rgb="FF44678E"/>
      <color rgb="FF4A6F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5" totalsRowShown="0" headerRowDxfId="37">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6"/>
    <tableColumn id="2" xr3:uid="{4492A0B8-068F-4002-9E8D-E1F5FED367F0}" name="Category" dataDxfId="35"/>
    <tableColumn id="3" xr3:uid="{DF1A764E-7050-4528-B7F9-B6AB99372146}" name="Assigned to" dataDxfId="34"/>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5" dataDxfId="4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3"/>
    <tableColumn id="2" xr3:uid="{39BD914E-FB02-4352-846C-6D59624DC0B0}" name="Category" dataDxfId="42"/>
    <tableColumn id="3" xr3:uid="{D274194F-BCA0-44F3-84B2-217254EE241C}" name="Assigned to" dataDxfId="41"/>
    <tableColumn id="4" xr3:uid="{8385BC6F-56EE-4363-A106-8DB0A1E4EF5A}" name="Progress" dataDxfId="40"/>
    <tableColumn id="5" xr3:uid="{02926609-7B93-4B6F-BE96-92EC7A949E4B}" name="Start" dataDxfId="39" dataCellStyle="Date"/>
    <tableColumn id="6" xr3:uid="{8FF9BE8E-04B7-4B39-AC27-D2E534204BC3}" name="Days" dataDxfId="3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74"/>
    </row>
    <row r="2" spans="1:13" ht="50" customHeight="1" x14ac:dyDescent="0.3">
      <c r="A2" s="7"/>
      <c r="B2" s="80"/>
      <c r="C2" s="87" t="s">
        <v>34</v>
      </c>
      <c r="D2" s="87"/>
      <c r="E2" s="87"/>
      <c r="F2" s="80"/>
      <c r="G2" s="7"/>
      <c r="H2" s="7"/>
      <c r="I2" s="7"/>
      <c r="J2" s="7"/>
      <c r="K2" s="7"/>
      <c r="L2" s="7"/>
      <c r="M2" s="7"/>
    </row>
    <row r="3" spans="1:13" ht="14.5" customHeight="1" x14ac:dyDescent="0.3">
      <c r="A3" s="7"/>
      <c r="B3" s="75"/>
      <c r="C3" s="76"/>
      <c r="D3" s="77"/>
      <c r="E3" s="75"/>
      <c r="F3" s="75"/>
      <c r="G3" s="7"/>
      <c r="H3" s="7"/>
      <c r="I3" s="7"/>
      <c r="J3" s="7"/>
      <c r="K3" s="7"/>
      <c r="L3" s="7"/>
      <c r="M3" s="7"/>
    </row>
    <row r="4" spans="1:13" s="8" customFormat="1" ht="67" customHeight="1" x14ac:dyDescent="0.3">
      <c r="A4" s="7"/>
      <c r="B4" s="75"/>
      <c r="C4" s="88" t="s">
        <v>35</v>
      </c>
      <c r="D4" s="88"/>
      <c r="E4" s="88"/>
      <c r="F4" s="75"/>
      <c r="G4" s="7"/>
      <c r="H4" s="7"/>
      <c r="I4" s="7"/>
      <c r="J4" s="7"/>
      <c r="K4" s="7"/>
      <c r="L4" s="7"/>
      <c r="M4" s="7"/>
    </row>
    <row r="5" spans="1:13" s="8" customFormat="1" ht="67" customHeight="1" x14ac:dyDescent="0.3">
      <c r="A5" s="7"/>
      <c r="B5" s="75"/>
      <c r="C5" s="88" t="s">
        <v>36</v>
      </c>
      <c r="D5" s="88"/>
      <c r="E5" s="88"/>
      <c r="F5" s="75"/>
      <c r="G5" s="7"/>
      <c r="H5" s="7"/>
      <c r="I5" s="7"/>
      <c r="J5" s="7"/>
      <c r="K5" s="7"/>
      <c r="L5" s="7"/>
      <c r="M5" s="7"/>
    </row>
    <row r="6" spans="1:13" ht="15" x14ac:dyDescent="0.2">
      <c r="A6" s="6"/>
      <c r="B6" s="78"/>
      <c r="C6" s="78"/>
      <c r="D6" s="79"/>
      <c r="E6" s="78"/>
      <c r="F6" s="78"/>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7"/>
  <sheetViews>
    <sheetView showGridLines="0" tabSelected="1" showRuler="0" topLeftCell="A2" zoomScaleNormal="100" zoomScalePageLayoutView="70" workbookViewId="0">
      <selection activeCell="AV4" sqref="AV4"/>
    </sheetView>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97" t="s">
        <v>37</v>
      </c>
      <c r="C2" s="97"/>
      <c r="D2" s="97"/>
      <c r="E2" s="97"/>
      <c r="F2" s="97"/>
      <c r="G2" s="97"/>
      <c r="H2" s="97"/>
      <c r="I2" s="98"/>
      <c r="J2" s="98"/>
      <c r="K2" s="98"/>
      <c r="L2" s="98"/>
      <c r="M2" s="98"/>
      <c r="N2" s="98"/>
      <c r="O2" s="99"/>
      <c r="P2" s="99"/>
      <c r="Q2" s="99"/>
      <c r="R2" s="99"/>
      <c r="S2" s="99"/>
      <c r="T2" s="99"/>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20" customHeight="1" x14ac:dyDescent="0.2">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2">
      <c r="A4" s="10"/>
      <c r="B4" s="33" t="s">
        <v>53</v>
      </c>
      <c r="C4" s="34"/>
      <c r="D4" s="35"/>
      <c r="E4" s="36"/>
      <c r="F4" s="37"/>
      <c r="G4" s="38" t="s">
        <v>18</v>
      </c>
      <c r="H4" s="36"/>
      <c r="I4" s="94" t="s">
        <v>26</v>
      </c>
      <c r="J4" s="94"/>
      <c r="K4" s="94"/>
      <c r="L4" s="94"/>
      <c r="M4" s="51"/>
      <c r="N4" s="95" t="s">
        <v>27</v>
      </c>
      <c r="O4" s="95"/>
      <c r="P4" s="95"/>
      <c r="Q4" s="95"/>
      <c r="R4" s="51"/>
      <c r="S4" s="96" t="s">
        <v>28</v>
      </c>
      <c r="T4" s="96"/>
      <c r="U4" s="96"/>
      <c r="V4" s="96"/>
      <c r="W4" s="51"/>
      <c r="X4" s="89" t="s">
        <v>29</v>
      </c>
      <c r="Y4" s="89"/>
      <c r="Z4" s="89"/>
      <c r="AA4" s="89"/>
      <c r="AB4" s="51"/>
      <c r="AC4" s="90" t="s">
        <v>19</v>
      </c>
      <c r="AD4" s="90"/>
      <c r="AE4" s="90"/>
      <c r="AF4" s="90"/>
      <c r="AG4" s="51"/>
      <c r="AH4" s="100" t="s">
        <v>54</v>
      </c>
      <c r="AI4" s="101"/>
      <c r="AJ4" s="101"/>
      <c r="AK4" s="101"/>
      <c r="AL4" s="101"/>
      <c r="AM4" s="51"/>
      <c r="AN4" s="102" t="s">
        <v>55</v>
      </c>
      <c r="AO4" s="102"/>
      <c r="AP4" s="102"/>
      <c r="AQ4" s="102"/>
      <c r="AR4" s="102"/>
      <c r="AS4" s="102"/>
      <c r="AT4" s="51"/>
      <c r="AU4" s="51"/>
      <c r="AV4" s="51"/>
      <c r="AW4" s="51"/>
      <c r="AX4" s="51"/>
      <c r="AY4" s="51"/>
      <c r="AZ4" s="51"/>
      <c r="BA4" s="51"/>
      <c r="BB4" s="51"/>
      <c r="BC4" s="51"/>
      <c r="BD4" s="51"/>
      <c r="BE4" s="51"/>
      <c r="BF4" s="51"/>
      <c r="BG4" s="51"/>
      <c r="BH4" s="51"/>
      <c r="BI4" s="51"/>
      <c r="BJ4" s="51"/>
      <c r="BK4" s="51"/>
      <c r="BL4" s="51"/>
      <c r="BM4" s="51"/>
    </row>
    <row r="5" spans="1:68" ht="30" customHeight="1" x14ac:dyDescent="0.2">
      <c r="A5" s="10"/>
      <c r="B5" s="39" t="s">
        <v>38</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25">
      <c r="A6" s="10"/>
      <c r="B6" s="41" t="s">
        <v>17</v>
      </c>
      <c r="C6" s="42" cm="1">
        <f t="array" aca="1" ref="C6" ca="1">IFERROR(IF(MIN(Milestones43524[Start])=0,TODAY(),B11(Milestones43524[Start])),TODAY())</f>
        <v>44433</v>
      </c>
      <c r="D6" s="43"/>
      <c r="E6" s="36"/>
      <c r="F6" s="44"/>
      <c r="G6" s="36"/>
      <c r="H6" s="36"/>
      <c r="I6" s="61" t="str">
        <f ca="1">TEXT(I7,"mmmm")</f>
        <v>August</v>
      </c>
      <c r="J6" s="61"/>
      <c r="K6" s="61"/>
      <c r="L6" s="61"/>
      <c r="M6" s="61"/>
      <c r="N6" s="61"/>
      <c r="O6" s="61"/>
      <c r="P6" s="61" t="str">
        <f ca="1">IF(TEXT(P7,"mmmm")=I6,"",TEXT(P7,"mmmm"))</f>
        <v>September</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October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2">
      <c r="A7" s="10"/>
      <c r="B7" s="41" t="s">
        <v>12</v>
      </c>
      <c r="C7" s="45">
        <v>5</v>
      </c>
      <c r="D7" s="35"/>
      <c r="E7" s="36"/>
      <c r="F7" s="40"/>
      <c r="G7" s="40"/>
      <c r="H7" s="46"/>
      <c r="I7" s="65">
        <f ca="1">IFERROR(Project_Start+Scrolling_Increment,TODAY())</f>
        <v>44438</v>
      </c>
      <c r="J7" s="66">
        <f ca="1">I7+1</f>
        <v>44439</v>
      </c>
      <c r="K7" s="66">
        <f t="shared" ref="K7:AX7" ca="1" si="0">J7+1</f>
        <v>44440</v>
      </c>
      <c r="L7" s="66">
        <f t="shared" ca="1" si="0"/>
        <v>44441</v>
      </c>
      <c r="M7" s="66">
        <f t="shared" ca="1" si="0"/>
        <v>44442</v>
      </c>
      <c r="N7" s="66">
        <f t="shared" ca="1" si="0"/>
        <v>44443</v>
      </c>
      <c r="O7" s="67">
        <f t="shared" ca="1" si="0"/>
        <v>44444</v>
      </c>
      <c r="P7" s="66">
        <f ca="1">O7+1</f>
        <v>44445</v>
      </c>
      <c r="Q7" s="66">
        <f ca="1">P7+1</f>
        <v>44446</v>
      </c>
      <c r="R7" s="66">
        <f t="shared" ca="1" si="0"/>
        <v>44447</v>
      </c>
      <c r="S7" s="66">
        <f t="shared" ca="1" si="0"/>
        <v>44448</v>
      </c>
      <c r="T7" s="66">
        <f t="shared" ca="1" si="0"/>
        <v>44449</v>
      </c>
      <c r="U7" s="66">
        <f t="shared" ca="1" si="0"/>
        <v>44450</v>
      </c>
      <c r="V7" s="67">
        <f t="shared" ca="1" si="0"/>
        <v>44451</v>
      </c>
      <c r="W7" s="66">
        <f ca="1">V7+1</f>
        <v>44452</v>
      </c>
      <c r="X7" s="66">
        <f ca="1">W7+1</f>
        <v>44453</v>
      </c>
      <c r="Y7" s="66">
        <f t="shared" ca="1" si="0"/>
        <v>44454</v>
      </c>
      <c r="Z7" s="66">
        <f t="shared" ca="1" si="0"/>
        <v>44455</v>
      </c>
      <c r="AA7" s="66">
        <f t="shared" ca="1" si="0"/>
        <v>44456</v>
      </c>
      <c r="AB7" s="66">
        <f t="shared" ca="1" si="0"/>
        <v>44457</v>
      </c>
      <c r="AC7" s="67">
        <f t="shared" ca="1" si="0"/>
        <v>44458</v>
      </c>
      <c r="AD7" s="66">
        <f ca="1">AC7+1</f>
        <v>44459</v>
      </c>
      <c r="AE7" s="66">
        <f ca="1">AD7+1</f>
        <v>44460</v>
      </c>
      <c r="AF7" s="66">
        <f t="shared" ca="1" si="0"/>
        <v>44461</v>
      </c>
      <c r="AG7" s="66">
        <f t="shared" ca="1" si="0"/>
        <v>44462</v>
      </c>
      <c r="AH7" s="66">
        <f t="shared" ca="1" si="0"/>
        <v>44463</v>
      </c>
      <c r="AI7" s="66">
        <f t="shared" ca="1" si="0"/>
        <v>44464</v>
      </c>
      <c r="AJ7" s="67">
        <f t="shared" ca="1" si="0"/>
        <v>44465</v>
      </c>
      <c r="AK7" s="66">
        <f ca="1">AJ7+1</f>
        <v>44466</v>
      </c>
      <c r="AL7" s="66">
        <f ca="1">AK7+1</f>
        <v>44467</v>
      </c>
      <c r="AM7" s="66">
        <f t="shared" ca="1" si="0"/>
        <v>44468</v>
      </c>
      <c r="AN7" s="66">
        <f t="shared" ca="1" si="0"/>
        <v>44469</v>
      </c>
      <c r="AO7" s="66">
        <f t="shared" ca="1" si="0"/>
        <v>44470</v>
      </c>
      <c r="AP7" s="66">
        <f t="shared" ca="1" si="0"/>
        <v>44471</v>
      </c>
      <c r="AQ7" s="67">
        <f t="shared" ca="1" si="0"/>
        <v>44472</v>
      </c>
      <c r="AR7" s="66">
        <f ca="1">AQ7+1</f>
        <v>44473</v>
      </c>
      <c r="AS7" s="66">
        <f ca="1">AR7+1</f>
        <v>44474</v>
      </c>
      <c r="AT7" s="66">
        <f t="shared" ca="1" si="0"/>
        <v>44475</v>
      </c>
      <c r="AU7" s="66">
        <f t="shared" ca="1" si="0"/>
        <v>44476</v>
      </c>
      <c r="AV7" s="66">
        <f t="shared" ca="1" si="0"/>
        <v>44477</v>
      </c>
      <c r="AW7" s="66">
        <f t="shared" ca="1" si="0"/>
        <v>44478</v>
      </c>
      <c r="AX7" s="67">
        <f t="shared" ca="1" si="0"/>
        <v>44479</v>
      </c>
      <c r="AY7" s="66">
        <f ca="1">AX7+1</f>
        <v>44480</v>
      </c>
      <c r="AZ7" s="66">
        <f ca="1">AY7+1</f>
        <v>44481</v>
      </c>
      <c r="BA7" s="66">
        <f t="shared" ref="BA7:BE7" ca="1" si="1">AZ7+1</f>
        <v>44482</v>
      </c>
      <c r="BB7" s="66">
        <f t="shared" ca="1" si="1"/>
        <v>44483</v>
      </c>
      <c r="BC7" s="66">
        <f t="shared" ca="1" si="1"/>
        <v>44484</v>
      </c>
      <c r="BD7" s="66">
        <f t="shared" ca="1" si="1"/>
        <v>44485</v>
      </c>
      <c r="BE7" s="67">
        <f t="shared" ca="1" si="1"/>
        <v>44486</v>
      </c>
      <c r="BF7" s="66">
        <f ca="1">BE7+1</f>
        <v>44487</v>
      </c>
      <c r="BG7" s="66">
        <f ca="1">BF7+1</f>
        <v>44488</v>
      </c>
      <c r="BH7" s="66">
        <f t="shared" ref="BH7:BL7" ca="1" si="2">BG7+1</f>
        <v>44489</v>
      </c>
      <c r="BI7" s="66">
        <f t="shared" ca="1" si="2"/>
        <v>44490</v>
      </c>
      <c r="BJ7" s="66">
        <f t="shared" ca="1" si="2"/>
        <v>44491</v>
      </c>
      <c r="BK7" s="66">
        <f t="shared" ca="1" si="2"/>
        <v>44492</v>
      </c>
      <c r="BL7" s="67">
        <f t="shared" ca="1" si="2"/>
        <v>44493</v>
      </c>
      <c r="BM7" s="51"/>
    </row>
    <row r="8" spans="1:68" ht="20" customHeight="1" x14ac:dyDescent="0.2">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 customHeight="1" x14ac:dyDescent="0.2">
      <c r="A9" s="10"/>
      <c r="B9" s="85" t="s">
        <v>23</v>
      </c>
      <c r="C9" s="86" t="s">
        <v>7</v>
      </c>
      <c r="D9" s="86" t="s">
        <v>24</v>
      </c>
      <c r="E9" s="86" t="s">
        <v>10</v>
      </c>
      <c r="F9" s="86" t="s">
        <v>11</v>
      </c>
      <c r="G9" s="86" t="s">
        <v>25</v>
      </c>
      <c r="H9" s="57"/>
      <c r="I9" s="73" t="str">
        <f t="shared" ref="I9:BL9" ca="1" si="3">LEFT(TEXT(I7,"ddd"),1)</f>
        <v>M</v>
      </c>
      <c r="J9" s="73" t="str">
        <f t="shared" ca="1" si="3"/>
        <v>T</v>
      </c>
      <c r="K9" s="73" t="str">
        <f t="shared" ca="1" si="3"/>
        <v>W</v>
      </c>
      <c r="L9" s="73" t="str">
        <f t="shared" ca="1" si="3"/>
        <v>T</v>
      </c>
      <c r="M9" s="73" t="str">
        <f t="shared" ca="1" si="3"/>
        <v>F</v>
      </c>
      <c r="N9" s="73" t="str">
        <f t="shared" ca="1" si="3"/>
        <v>S</v>
      </c>
      <c r="O9" s="73" t="str">
        <f t="shared" ca="1" si="3"/>
        <v>S</v>
      </c>
      <c r="P9" s="73" t="str">
        <f t="shared" ca="1" si="3"/>
        <v>M</v>
      </c>
      <c r="Q9" s="73" t="str">
        <f t="shared" ca="1" si="3"/>
        <v>T</v>
      </c>
      <c r="R9" s="73" t="str">
        <f t="shared" ca="1" si="3"/>
        <v>W</v>
      </c>
      <c r="S9" s="73" t="str">
        <f t="shared" ca="1" si="3"/>
        <v>T</v>
      </c>
      <c r="T9" s="73" t="str">
        <f t="shared" ca="1" si="3"/>
        <v>F</v>
      </c>
      <c r="U9" s="73" t="str">
        <f t="shared" ca="1" si="3"/>
        <v>S</v>
      </c>
      <c r="V9" s="73" t="str">
        <f t="shared" ca="1" si="3"/>
        <v>S</v>
      </c>
      <c r="W9" s="73" t="str">
        <f t="shared" ca="1" si="3"/>
        <v>M</v>
      </c>
      <c r="X9" s="73" t="str">
        <f t="shared" ca="1" si="3"/>
        <v>T</v>
      </c>
      <c r="Y9" s="73" t="str">
        <f t="shared" ca="1" si="3"/>
        <v>W</v>
      </c>
      <c r="Z9" s="73" t="str">
        <f t="shared" ca="1" si="3"/>
        <v>T</v>
      </c>
      <c r="AA9" s="73" t="str">
        <f t="shared" ca="1" si="3"/>
        <v>F</v>
      </c>
      <c r="AB9" s="73" t="str">
        <f t="shared" ca="1" si="3"/>
        <v>S</v>
      </c>
      <c r="AC9" s="73" t="str">
        <f t="shared" ca="1" si="3"/>
        <v>S</v>
      </c>
      <c r="AD9" s="73" t="str">
        <f t="shared" ca="1" si="3"/>
        <v>M</v>
      </c>
      <c r="AE9" s="73" t="str">
        <f t="shared" ca="1" si="3"/>
        <v>T</v>
      </c>
      <c r="AF9" s="73" t="str">
        <f t="shared" ca="1" si="3"/>
        <v>W</v>
      </c>
      <c r="AG9" s="73" t="str">
        <f t="shared" ca="1" si="3"/>
        <v>T</v>
      </c>
      <c r="AH9" s="73" t="str">
        <f t="shared" ca="1" si="3"/>
        <v>F</v>
      </c>
      <c r="AI9" s="73" t="str">
        <f t="shared" ca="1" si="3"/>
        <v>S</v>
      </c>
      <c r="AJ9" s="73" t="str">
        <f t="shared" ca="1" si="3"/>
        <v>S</v>
      </c>
      <c r="AK9" s="73" t="str">
        <f t="shared" ca="1" si="3"/>
        <v>M</v>
      </c>
      <c r="AL9" s="73" t="str">
        <f t="shared" ca="1" si="3"/>
        <v>T</v>
      </c>
      <c r="AM9" s="73" t="str">
        <f t="shared" ca="1" si="3"/>
        <v>W</v>
      </c>
      <c r="AN9" s="73" t="str">
        <f t="shared" ca="1" si="3"/>
        <v>T</v>
      </c>
      <c r="AO9" s="73" t="str">
        <f t="shared" ca="1" si="3"/>
        <v>F</v>
      </c>
      <c r="AP9" s="73" t="str">
        <f t="shared" ca="1" si="3"/>
        <v>S</v>
      </c>
      <c r="AQ9" s="73" t="str">
        <f t="shared" ca="1" si="3"/>
        <v>S</v>
      </c>
      <c r="AR9" s="73" t="str">
        <f t="shared" ca="1" si="3"/>
        <v>M</v>
      </c>
      <c r="AS9" s="73" t="str">
        <f t="shared" ca="1" si="3"/>
        <v>T</v>
      </c>
      <c r="AT9" s="73" t="str">
        <f t="shared" ca="1" si="3"/>
        <v>W</v>
      </c>
      <c r="AU9" s="73" t="str">
        <f t="shared" ca="1" si="3"/>
        <v>T</v>
      </c>
      <c r="AV9" s="73" t="str">
        <f t="shared" ca="1" si="3"/>
        <v>F</v>
      </c>
      <c r="AW9" s="73" t="str">
        <f t="shared" ca="1" si="3"/>
        <v>S</v>
      </c>
      <c r="AX9" s="73" t="str">
        <f t="shared" ca="1" si="3"/>
        <v>S</v>
      </c>
      <c r="AY9" s="73" t="str">
        <f t="shared" ca="1" si="3"/>
        <v>M</v>
      </c>
      <c r="AZ9" s="73" t="str">
        <f t="shared" ca="1" si="3"/>
        <v>T</v>
      </c>
      <c r="BA9" s="73" t="str">
        <f t="shared" ca="1" si="3"/>
        <v>W</v>
      </c>
      <c r="BB9" s="73" t="str">
        <f t="shared" ca="1" si="3"/>
        <v>T</v>
      </c>
      <c r="BC9" s="73" t="str">
        <f t="shared" ca="1" si="3"/>
        <v>F</v>
      </c>
      <c r="BD9" s="73" t="str">
        <f t="shared" ca="1" si="3"/>
        <v>S</v>
      </c>
      <c r="BE9" s="73" t="str">
        <f t="shared" ca="1" si="3"/>
        <v>S</v>
      </c>
      <c r="BF9" s="73" t="str">
        <f t="shared" ca="1" si="3"/>
        <v>M</v>
      </c>
      <c r="BG9" s="73" t="str">
        <f t="shared" ca="1" si="3"/>
        <v>T</v>
      </c>
      <c r="BH9" s="73" t="str">
        <f t="shared" ca="1" si="3"/>
        <v>W</v>
      </c>
      <c r="BI9" s="73" t="str">
        <f t="shared" ca="1" si="3"/>
        <v>T</v>
      </c>
      <c r="BJ9" s="73" t="str">
        <f t="shared" ca="1" si="3"/>
        <v>F</v>
      </c>
      <c r="BK9" s="73" t="str">
        <f t="shared" ca="1" si="3"/>
        <v>S</v>
      </c>
      <c r="BL9" s="73" t="str">
        <f t="shared" ca="1" si="3"/>
        <v>S</v>
      </c>
      <c r="BM9" s="51"/>
    </row>
    <row r="10" spans="1:68" ht="30" hidden="1" customHeight="1" thickBot="1" x14ac:dyDescent="0.2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 customHeight="1" x14ac:dyDescent="0.2">
      <c r="A11" s="10"/>
      <c r="B11" s="83" t="s">
        <v>39</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 customHeight="1" x14ac:dyDescent="0.2">
      <c r="A12" s="10"/>
      <c r="B12" s="27" t="s">
        <v>3</v>
      </c>
      <c r="C12" s="23" t="s">
        <v>8</v>
      </c>
      <c r="D12" s="23" t="s">
        <v>6</v>
      </c>
      <c r="E12" s="24">
        <v>0.25</v>
      </c>
      <c r="F12" s="25">
        <f ca="1">TODAY()</f>
        <v>44433</v>
      </c>
      <c r="G12" s="26">
        <v>20</v>
      </c>
      <c r="H12" s="55"/>
      <c r="I12" s="20">
        <f ca="1">IF(AND($C12="Goal",I$7&gt;=$F12,I$7&lt;=$F12+$G12-1),2,IF(AND($C12="Milestone",I$7&gt;=$F12,I$7&lt;=$F12+$G12-1),1,""))</f>
        <v>2</v>
      </c>
      <c r="J12" s="20">
        <f t="shared" ca="1" si="4"/>
        <v>2</v>
      </c>
      <c r="K12" s="20">
        <f t="shared" ca="1" si="4"/>
        <v>2</v>
      </c>
      <c r="L12" s="20">
        <f t="shared" ca="1" si="4"/>
        <v>2</v>
      </c>
      <c r="M12" s="20">
        <f t="shared" ca="1" si="4"/>
        <v>2</v>
      </c>
      <c r="N12" s="20">
        <f t="shared" ca="1" si="4"/>
        <v>2</v>
      </c>
      <c r="O12" s="20">
        <f t="shared" ca="1" si="4"/>
        <v>2</v>
      </c>
      <c r="P12" s="20">
        <f t="shared" ca="1" si="4"/>
        <v>2</v>
      </c>
      <c r="Q12" s="20">
        <f t="shared" ca="1" si="4"/>
        <v>2</v>
      </c>
      <c r="R12" s="59">
        <f t="shared" ca="1" si="4"/>
        <v>2</v>
      </c>
      <c r="S12" s="20">
        <f t="shared" ca="1" si="4"/>
        <v>2</v>
      </c>
      <c r="T12" s="20">
        <f t="shared" ca="1" si="4"/>
        <v>2</v>
      </c>
      <c r="U12" s="20">
        <f t="shared" ca="1" si="4"/>
        <v>2</v>
      </c>
      <c r="V12" s="20">
        <f t="shared" ca="1" si="4"/>
        <v>2</v>
      </c>
      <c r="W12" s="20">
        <f t="shared" ca="1" si="4"/>
        <v>2</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 customHeight="1" x14ac:dyDescent="0.2">
      <c r="A13" s="10"/>
      <c r="B13" s="27" t="s">
        <v>4</v>
      </c>
      <c r="C13" s="23" t="s">
        <v>9</v>
      </c>
      <c r="D13" s="23"/>
      <c r="E13" s="24"/>
      <c r="F13" s="25">
        <f ca="1">TODAY()+5</f>
        <v>44438</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 customHeight="1" x14ac:dyDescent="0.2">
      <c r="A14" s="9"/>
      <c r="B14" s="27" t="s">
        <v>0</v>
      </c>
      <c r="C14" s="23" t="s">
        <v>14</v>
      </c>
      <c r="D14" s="23"/>
      <c r="E14" s="24">
        <v>0.01</v>
      </c>
      <c r="F14" s="25">
        <f ca="1">F12-3</f>
        <v>44430</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 customHeight="1" x14ac:dyDescent="0.2">
      <c r="A15" s="9"/>
      <c r="B15" s="27" t="s">
        <v>1</v>
      </c>
      <c r="C15" s="23" t="s">
        <v>9</v>
      </c>
      <c r="D15" s="23"/>
      <c r="E15" s="24"/>
      <c r="F15" s="25">
        <f ca="1">F12+20</f>
        <v>44453</v>
      </c>
      <c r="G15" s="26">
        <v>1</v>
      </c>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f t="shared" ca="1" si="4"/>
        <v>1</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 customHeight="1" x14ac:dyDescent="0.2">
      <c r="A16" s="9"/>
      <c r="B16" s="27" t="s">
        <v>2</v>
      </c>
      <c r="C16" s="23" t="s">
        <v>13</v>
      </c>
      <c r="D16" s="23"/>
      <c r="E16" s="24">
        <v>0.01</v>
      </c>
      <c r="F16" s="25">
        <f ca="1">F12+6</f>
        <v>44439</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 customHeight="1" x14ac:dyDescent="0.2">
      <c r="A17" s="10"/>
      <c r="B17" s="83" t="s">
        <v>41</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 customHeight="1" x14ac:dyDescent="0.2">
      <c r="A18" s="10"/>
      <c r="B18" s="27" t="s">
        <v>48</v>
      </c>
      <c r="C18" s="23" t="s">
        <v>15</v>
      </c>
      <c r="D18" s="23" t="s">
        <v>52</v>
      </c>
      <c r="E18" s="24">
        <v>0.01</v>
      </c>
      <c r="F18" s="25">
        <f ca="1">F12+6</f>
        <v>44439</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 customHeight="1" x14ac:dyDescent="0.2">
      <c r="A19" s="9"/>
      <c r="B19" s="27" t="s">
        <v>49</v>
      </c>
      <c r="C19" s="23" t="s">
        <v>16</v>
      </c>
      <c r="D19" s="23"/>
      <c r="E19" s="24">
        <v>0.01</v>
      </c>
      <c r="F19" s="25">
        <f ca="1">F18+2</f>
        <v>44441</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 customHeight="1" x14ac:dyDescent="0.2">
      <c r="A20" s="9"/>
      <c r="B20" s="27" t="s">
        <v>50</v>
      </c>
      <c r="C20" s="23" t="s">
        <v>14</v>
      </c>
      <c r="D20" s="23"/>
      <c r="E20" s="24">
        <v>0.01</v>
      </c>
      <c r="F20" s="25">
        <f ca="1">F19+5</f>
        <v>44446</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 customHeight="1" x14ac:dyDescent="0.2">
      <c r="A21" s="9"/>
      <c r="B21" s="27" t="s">
        <v>1</v>
      </c>
      <c r="C21" s="23" t="s">
        <v>9</v>
      </c>
      <c r="D21" s="23"/>
      <c r="E21" s="24"/>
      <c r="F21" s="25">
        <f ca="1">F20+2</f>
        <v>44448</v>
      </c>
      <c r="G21" s="26">
        <v>1</v>
      </c>
      <c r="H21" s="55"/>
      <c r="I21" s="20" t="str">
        <f t="shared" ca="1" si="8"/>
        <v/>
      </c>
      <c r="J21" s="20" t="str">
        <f t="shared" ca="1" si="4"/>
        <v/>
      </c>
      <c r="K21" s="20" t="str">
        <f t="shared" ca="1" si="4"/>
        <v/>
      </c>
      <c r="L21" s="20" t="str">
        <f t="shared" ca="1" si="4"/>
        <v/>
      </c>
      <c r="M21" s="20" t="str">
        <f t="shared" ca="1" si="4"/>
        <v/>
      </c>
      <c r="N21" s="20" t="str">
        <f t="shared" ca="1" si="4"/>
        <v/>
      </c>
      <c r="O21" s="20" t="str">
        <f t="shared" ca="1" si="4"/>
        <v/>
      </c>
      <c r="P21" s="20" t="str">
        <f t="shared" ca="1" si="4"/>
        <v/>
      </c>
      <c r="Q21" s="20" t="str">
        <f t="shared" ca="1" si="4"/>
        <v/>
      </c>
      <c r="R21" s="20" t="str">
        <f t="shared" ca="1" si="4"/>
        <v/>
      </c>
      <c r="S21" s="20">
        <f t="shared" ca="1" si="4"/>
        <v>1</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 customHeight="1" x14ac:dyDescent="0.2">
      <c r="A22" s="9"/>
      <c r="B22" s="27" t="s">
        <v>2</v>
      </c>
      <c r="C22" s="23"/>
      <c r="D22" s="23"/>
      <c r="E22" s="24"/>
      <c r="F22" s="25">
        <f ca="1">F21+1</f>
        <v>44449</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 customHeight="1" x14ac:dyDescent="0.2">
      <c r="A23" s="9"/>
      <c r="B23" s="83" t="s">
        <v>40</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 customHeight="1" x14ac:dyDescent="0.2">
      <c r="A24" s="9"/>
      <c r="B24" s="27" t="s">
        <v>47</v>
      </c>
      <c r="C24" s="23" t="s">
        <v>16</v>
      </c>
      <c r="D24" s="23" t="s">
        <v>51</v>
      </c>
      <c r="E24" s="24">
        <v>0.01</v>
      </c>
      <c r="F24" s="25">
        <f ca="1">F12+15</f>
        <v>44448</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 customHeight="1" x14ac:dyDescent="0.2">
      <c r="A25" s="9"/>
      <c r="B25" s="27" t="s">
        <v>4</v>
      </c>
      <c r="C25" s="23" t="s">
        <v>13</v>
      </c>
      <c r="D25" s="23"/>
      <c r="E25" s="24"/>
      <c r="F25" s="25">
        <f ca="1">F24+3</f>
        <v>44451</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 customHeight="1" x14ac:dyDescent="0.2">
      <c r="A26" s="9"/>
      <c r="B26" s="27" t="s">
        <v>0</v>
      </c>
      <c r="C26" s="23" t="s">
        <v>16</v>
      </c>
      <c r="D26" s="23"/>
      <c r="E26" s="24"/>
      <c r="F26" s="25">
        <f ca="1">F25+15</f>
        <v>44466</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4"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4"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 customHeight="1" x14ac:dyDescent="0.2">
      <c r="A27" s="9"/>
      <c r="B27" s="27" t="s">
        <v>1</v>
      </c>
      <c r="C27" s="23" t="s">
        <v>8</v>
      </c>
      <c r="D27" s="23"/>
      <c r="E27" s="24"/>
      <c r="F27" s="25">
        <f ca="1">F21+22</f>
        <v>44470</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4"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t="str">
        <f t="shared" ca="1" si="11"/>
        <v/>
      </c>
      <c r="AI27" s="20" t="str">
        <f t="shared" ca="1" si="11"/>
        <v/>
      </c>
      <c r="AJ27" s="20" t="str">
        <f t="shared" ca="1" si="11"/>
        <v/>
      </c>
      <c r="AK27" s="20" t="str">
        <f t="shared" ca="1" si="11"/>
        <v/>
      </c>
      <c r="AL27" s="20" t="str">
        <f t="shared" ca="1" si="11"/>
        <v/>
      </c>
      <c r="AM27" s="20" t="str">
        <f t="shared" ca="1" si="11"/>
        <v/>
      </c>
      <c r="AN27" s="20" t="str">
        <f t="shared" ca="1" si="9"/>
        <v/>
      </c>
      <c r="AO27" s="20">
        <f t="shared" ca="1" si="9"/>
        <v>2</v>
      </c>
      <c r="AP27" s="20">
        <f t="shared" ca="1" si="9"/>
        <v>2</v>
      </c>
      <c r="AQ27" s="20">
        <f t="shared" ca="1" si="9"/>
        <v>2</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 customHeight="1" x14ac:dyDescent="0.2">
      <c r="A28" s="9"/>
      <c r="B28" s="27" t="s">
        <v>2</v>
      </c>
      <c r="C28" s="23" t="s">
        <v>14</v>
      </c>
      <c r="D28" s="23"/>
      <c r="E28" s="24"/>
      <c r="F28" s="25">
        <f ca="1">F16</f>
        <v>44439</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 customHeight="1" x14ac:dyDescent="0.2">
      <c r="A29" s="9"/>
      <c r="B29" s="83" t="s">
        <v>42</v>
      </c>
      <c r="C29" s="23"/>
      <c r="D29" s="23"/>
      <c r="E29" s="24"/>
      <c r="F29" s="25"/>
      <c r="G29" s="26"/>
      <c r="H29" s="55"/>
      <c r="I29" s="20" t="str">
        <f t="shared" ref="I29:X34"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 customHeight="1" x14ac:dyDescent="0.2">
      <c r="A30" s="9"/>
      <c r="B30" s="27" t="s">
        <v>43</v>
      </c>
      <c r="C30" s="23"/>
      <c r="D30" s="23"/>
      <c r="E30" s="24"/>
      <c r="F30" s="25">
        <f ca="1">F27+3</f>
        <v>44473</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 customHeight="1" x14ac:dyDescent="0.2">
      <c r="A31" s="9"/>
      <c r="B31" s="27" t="s">
        <v>44</v>
      </c>
      <c r="C31" s="23"/>
      <c r="D31" s="23"/>
      <c r="E31" s="24"/>
      <c r="F31" s="25">
        <f ca="1">F30+14</f>
        <v>44487</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 customHeight="1" x14ac:dyDescent="0.2">
      <c r="A32" s="9"/>
      <c r="B32" s="27" t="s">
        <v>45</v>
      </c>
      <c r="C32" s="23" t="s">
        <v>9</v>
      </c>
      <c r="D32" s="23"/>
      <c r="E32" s="24"/>
      <c r="F32" s="25">
        <f ca="1">F31+42</f>
        <v>44529</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 customHeight="1" x14ac:dyDescent="0.2">
      <c r="A33" s="9"/>
      <c r="B33" s="27" t="s">
        <v>46</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 customHeight="1" x14ac:dyDescent="0.2">
      <c r="A34" s="9"/>
      <c r="B34" s="27"/>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58"/>
    </row>
    <row r="35" spans="1:65" s="1" customFormat="1" ht="40" customHeight="1" x14ac:dyDescent="0.2">
      <c r="A35" s="10"/>
      <c r="B35" s="84" t="s">
        <v>20</v>
      </c>
      <c r="C35" s="52"/>
      <c r="D35" s="52"/>
      <c r="E35" s="36"/>
      <c r="F35" s="53"/>
      <c r="G35" s="54"/>
      <c r="H35" s="55"/>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49"/>
    </row>
    <row r="36" spans="1:65" ht="30" customHeight="1" x14ac:dyDescent="0.2">
      <c r="D36" s="4"/>
      <c r="G36" s="11"/>
      <c r="H36" s="3"/>
    </row>
    <row r="37" spans="1:65" ht="30" customHeight="1" x14ac:dyDescent="0.2">
      <c r="D37" s="5"/>
    </row>
  </sheetData>
  <mergeCells count="10">
    <mergeCell ref="AH4:AL4"/>
    <mergeCell ref="AN4:AS4"/>
    <mergeCell ref="X4:AA4"/>
    <mergeCell ref="AC4:AF4"/>
    <mergeCell ref="B2:H2"/>
    <mergeCell ref="I2:N2"/>
    <mergeCell ref="O2:T2"/>
    <mergeCell ref="I4:L4"/>
    <mergeCell ref="N4:Q4"/>
    <mergeCell ref="S4:V4"/>
  </mergeCells>
  <conditionalFormatting sqref="E9:E35">
    <cfRule type="dataBar" priority="12">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5">
    <cfRule type="expression" dxfId="33" priority="8">
      <formula>AND(TODAY()&gt;=I$7,TODAY()&lt;J$7)</formula>
    </cfRule>
  </conditionalFormatting>
  <conditionalFormatting sqref="I6:AM6">
    <cfRule type="expression" dxfId="32" priority="11">
      <formula>I$7&lt;=EOMONTH($I$7,0)</formula>
    </cfRule>
  </conditionalFormatting>
  <conditionalFormatting sqref="J6:BL6">
    <cfRule type="expression" dxfId="31" priority="10">
      <formula>AND(J$7&lt;=EOMONTH($I$7,2),J$7&gt;EOMONTH($I$7,0),J$7&gt;EOMONTH($I$7,1))</formula>
    </cfRule>
  </conditionalFormatting>
  <conditionalFormatting sqref="I6:BL6">
    <cfRule type="expression" dxfId="30" priority="9">
      <formula>AND(I$7&lt;=EOMONTH($I$7,1),I$7&gt;EOMONTH($I$7,0))</formula>
    </cfRule>
  </conditionalFormatting>
  <conditionalFormatting sqref="I10:BL34">
    <cfRule type="expression" dxfId="29" priority="14" stopIfTrue="1">
      <formula>AND($C10="Low Risk",I$7&gt;=$F10,I$7&lt;=$F10+$G10-1)</formula>
    </cfRule>
    <cfRule type="expression" dxfId="28" priority="15" stopIfTrue="1">
      <formula>AND($C10="High Risk",I$7&gt;=$F10,I$7&lt;=$F10+$G10-1)</formula>
    </cfRule>
    <cfRule type="expression" dxfId="27" priority="16" stopIfTrue="1">
      <formula>AND($C10="On Track",I$7&gt;=$F10,I$7&lt;=$F10+$G10-1)</formula>
    </cfRule>
    <cfRule type="expression" dxfId="26" priority="17" stopIfTrue="1">
      <formula>AND($C10="Med Risk",I$7&gt;=$F10,I$7&lt;=$F10+$G10-1)</formula>
    </cfRule>
    <cfRule type="expression" dxfId="25" priority="18" stopIfTrue="1">
      <formula>AND(LEN($C10)=0,I$7&gt;=$F10,I$7&lt;=$F10+$G10-1)</formula>
    </cfRule>
  </conditionalFormatting>
  <conditionalFormatting sqref="I35:BL35">
    <cfRule type="expression" dxfId="24" priority="20" stopIfTrue="1">
      <formula>AND(#REF!="Low Risk",I$7&gt;=#REF!,I$7&lt;=#REF!+#REF!-1)</formula>
    </cfRule>
    <cfRule type="expression" dxfId="23" priority="21" stopIfTrue="1">
      <formula>AND(#REF!="High Risk",I$7&gt;=#REF!,I$7&lt;=#REF!+#REF!-1)</formula>
    </cfRule>
    <cfRule type="expression" dxfId="22" priority="22" stopIfTrue="1">
      <formula>AND(#REF!="On Track",I$7&gt;=#REF!,I$7&lt;=#REF!+#REF!-1)</formula>
    </cfRule>
    <cfRule type="expression" dxfId="21" priority="23" stopIfTrue="1">
      <formula>AND(#REF!="Med Risk",I$7&gt;=#REF!,I$7&lt;=#REF!+#REF!-1)</formula>
    </cfRule>
    <cfRule type="expression" dxfId="20" priority="24" stopIfTrue="1">
      <formula>AND(LEN(#REF!)=0,I$7&gt;=#REF!,I$7&lt;=#REF!+#REF!-1)</formula>
    </cfRule>
  </conditionalFormatting>
  <conditionalFormatting sqref="AH4">
    <cfRule type="expression" dxfId="19" priority="1">
      <formula>AND(TODAY()&gt;=AH$7,TODAY()&lt;AI$7)</formula>
    </cfRule>
  </conditionalFormatting>
  <conditionalFormatting sqref="AH4">
    <cfRule type="expression" dxfId="18" priority="2" stopIfTrue="1">
      <formula>AND($C4="Low Risk",AH$7&gt;=$F4,AH$7&lt;=$F4+$G4-1)</formula>
    </cfRule>
    <cfRule type="expression" dxfId="17" priority="3" stopIfTrue="1">
      <formula>AND($C4="High Risk",AH$7&gt;=$F4,AH$7&lt;=$F4+$G4-1)</formula>
    </cfRule>
    <cfRule type="expression" dxfId="16" priority="4" stopIfTrue="1">
      <formula>AND($C4="On Track",AH$7&gt;=$F4,AH$7&lt;=$F4+$G4-1)</formula>
    </cfRule>
    <cfRule type="expression" dxfId="15" priority="5" stopIfTrue="1">
      <formula>AND($C4="Med Risk",AH$7&gt;=$F4,AH$7&lt;=$F4+$G4-1)</formula>
    </cfRule>
    <cfRule type="expression" dxfId="14" priority="6" stopIfTrue="1">
      <formula>AND(LEN($C4)=0,AH$7&gt;=$F4,AH$7&lt;=$F4+$G4-1)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4"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4" xr:uid="{008E5CA1-A949-4186-A5FB-74F6E9478170}"/>
    <dataValidation allowBlank="1" showInputMessage="1" showErrorMessage="1" prompt="This row marks the end of the Gantt milestone data. DO NOT enter anything in this row. _x000a_To add more items, insert new rows above this one._x000a_" sqref="A35"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19"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39"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 xmlns:xm="http://schemas.microsoft.com/office/excel/2006/main">
          <x14:cfRule type="iconSet" priority="7" id="{467A484A-094D-4340-B8A5-372462DC3D6E}">
            <x14:iconSet iconSet="3Stars" showValue="0" custom="1">
              <x14:cfvo type="percent">
                <xm:f>0</xm:f>
              </x14:cfvo>
              <x14:cfvo type="num">
                <xm:f>1</xm:f>
              </x14:cfvo>
              <x14:cfvo type="num">
                <xm:f>2</xm:f>
              </x14:cfvo>
              <x14:cfIcon iconSet="NoIcons" iconId="0"/>
              <x14:cfIcon iconSet="3Flags" iconId="1"/>
              <x14:cfIcon iconSet="3Signs" iconId="0"/>
            </x14:iconSet>
          </x14:cfRule>
          <xm:sqref>AH4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91" t="s">
        <v>5</v>
      </c>
      <c r="C2" s="91"/>
      <c r="D2" s="91"/>
      <c r="E2" s="91"/>
      <c r="F2" s="91"/>
      <c r="G2" s="91"/>
      <c r="H2" s="91"/>
      <c r="I2" s="92"/>
      <c r="J2" s="92"/>
      <c r="K2" s="92"/>
      <c r="L2" s="92"/>
      <c r="M2" s="92"/>
      <c r="N2" s="92"/>
      <c r="O2" s="93"/>
      <c r="P2" s="93"/>
      <c r="Q2" s="93"/>
      <c r="R2" s="93"/>
      <c r="S2" s="93"/>
      <c r="T2" s="93"/>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20" customHeight="1" x14ac:dyDescent="0.2">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2">
      <c r="A4" s="10"/>
      <c r="B4" s="33" t="s">
        <v>22</v>
      </c>
      <c r="C4" s="34"/>
      <c r="D4" s="35"/>
      <c r="E4" s="36"/>
      <c r="F4" s="37"/>
      <c r="G4" s="38" t="s">
        <v>18</v>
      </c>
      <c r="H4" s="36"/>
      <c r="I4" s="94" t="s">
        <v>26</v>
      </c>
      <c r="J4" s="94"/>
      <c r="K4" s="94"/>
      <c r="L4" s="94"/>
      <c r="M4" s="51"/>
      <c r="N4" s="95" t="s">
        <v>27</v>
      </c>
      <c r="O4" s="95"/>
      <c r="P4" s="95"/>
      <c r="Q4" s="95"/>
      <c r="R4" s="51"/>
      <c r="S4" s="96" t="s">
        <v>28</v>
      </c>
      <c r="T4" s="96"/>
      <c r="U4" s="96"/>
      <c r="V4" s="96"/>
      <c r="W4" s="51"/>
      <c r="X4" s="89" t="s">
        <v>29</v>
      </c>
      <c r="Y4" s="89"/>
      <c r="Z4" s="89"/>
      <c r="AA4" s="89"/>
      <c r="AB4" s="51"/>
      <c r="AC4" s="90" t="s">
        <v>19</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2">
      <c r="A5" s="10"/>
      <c r="B5" s="39" t="s">
        <v>21</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25">
      <c r="A6" s="10"/>
      <c r="B6" s="41" t="s">
        <v>17</v>
      </c>
      <c r="C6" s="42" cm="1">
        <f t="array" aca="1" ref="C6" ca="1">IFERROR(IF(MIN(Milestones4352[Start])=0,TODAY(),B11(Milestones4352[Start])),TODAY())</f>
        <v>44433</v>
      </c>
      <c r="D6" s="43"/>
      <c r="E6" s="36"/>
      <c r="F6" s="44"/>
      <c r="G6" s="36"/>
      <c r="H6" s="36"/>
      <c r="I6" s="61" t="str">
        <f ca="1">TEXT(I7,"mmmm")</f>
        <v>August</v>
      </c>
      <c r="J6" s="61"/>
      <c r="K6" s="61"/>
      <c r="L6" s="61"/>
      <c r="M6" s="61"/>
      <c r="N6" s="61"/>
      <c r="O6" s="61"/>
      <c r="P6" s="61" t="str">
        <f ca="1">IF(TEXT(P7,"mmmm")=I6,"",TEXT(P7,"mmmm"))</f>
        <v>September</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October</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2">
      <c r="A7" s="10"/>
      <c r="B7" s="41" t="s">
        <v>12</v>
      </c>
      <c r="C7" s="45">
        <v>1</v>
      </c>
      <c r="D7" s="35"/>
      <c r="E7" s="36"/>
      <c r="F7" s="40"/>
      <c r="G7" s="40"/>
      <c r="H7" s="46"/>
      <c r="I7" s="65">
        <f ca="1">IFERROR(Project_Start+Scrolling_Increment,TODAY())</f>
        <v>44434</v>
      </c>
      <c r="J7" s="66">
        <f ca="1">I7+1</f>
        <v>44435</v>
      </c>
      <c r="K7" s="66">
        <f t="shared" ref="K7:AX7" ca="1" si="0">J7+1</f>
        <v>44436</v>
      </c>
      <c r="L7" s="66">
        <f t="shared" ca="1" si="0"/>
        <v>44437</v>
      </c>
      <c r="M7" s="66">
        <f t="shared" ca="1" si="0"/>
        <v>44438</v>
      </c>
      <c r="N7" s="66">
        <f t="shared" ca="1" si="0"/>
        <v>44439</v>
      </c>
      <c r="O7" s="67">
        <f t="shared" ca="1" si="0"/>
        <v>44440</v>
      </c>
      <c r="P7" s="66">
        <f ca="1">O7+1</f>
        <v>44441</v>
      </c>
      <c r="Q7" s="66">
        <f ca="1">P7+1</f>
        <v>44442</v>
      </c>
      <c r="R7" s="66">
        <f t="shared" ca="1" si="0"/>
        <v>44443</v>
      </c>
      <c r="S7" s="66">
        <f t="shared" ca="1" si="0"/>
        <v>44444</v>
      </c>
      <c r="T7" s="66">
        <f t="shared" ca="1" si="0"/>
        <v>44445</v>
      </c>
      <c r="U7" s="66">
        <f t="shared" ca="1" si="0"/>
        <v>44446</v>
      </c>
      <c r="V7" s="67">
        <f t="shared" ca="1" si="0"/>
        <v>44447</v>
      </c>
      <c r="W7" s="66">
        <f ca="1">V7+1</f>
        <v>44448</v>
      </c>
      <c r="X7" s="66">
        <f ca="1">W7+1</f>
        <v>44449</v>
      </c>
      <c r="Y7" s="66">
        <f t="shared" ca="1" si="0"/>
        <v>44450</v>
      </c>
      <c r="Z7" s="66">
        <f t="shared" ca="1" si="0"/>
        <v>44451</v>
      </c>
      <c r="AA7" s="66">
        <f t="shared" ca="1" si="0"/>
        <v>44452</v>
      </c>
      <c r="AB7" s="66">
        <f t="shared" ca="1" si="0"/>
        <v>44453</v>
      </c>
      <c r="AC7" s="67">
        <f t="shared" ca="1" si="0"/>
        <v>44454</v>
      </c>
      <c r="AD7" s="66">
        <f ca="1">AC7+1</f>
        <v>44455</v>
      </c>
      <c r="AE7" s="66">
        <f ca="1">AD7+1</f>
        <v>44456</v>
      </c>
      <c r="AF7" s="66">
        <f t="shared" ca="1" si="0"/>
        <v>44457</v>
      </c>
      <c r="AG7" s="66">
        <f t="shared" ca="1" si="0"/>
        <v>44458</v>
      </c>
      <c r="AH7" s="66">
        <f t="shared" ca="1" si="0"/>
        <v>44459</v>
      </c>
      <c r="AI7" s="66">
        <f t="shared" ca="1" si="0"/>
        <v>44460</v>
      </c>
      <c r="AJ7" s="67">
        <f t="shared" ca="1" si="0"/>
        <v>44461</v>
      </c>
      <c r="AK7" s="66">
        <f ca="1">AJ7+1</f>
        <v>44462</v>
      </c>
      <c r="AL7" s="66">
        <f ca="1">AK7+1</f>
        <v>44463</v>
      </c>
      <c r="AM7" s="66">
        <f t="shared" ca="1" si="0"/>
        <v>44464</v>
      </c>
      <c r="AN7" s="66">
        <f t="shared" ca="1" si="0"/>
        <v>44465</v>
      </c>
      <c r="AO7" s="66">
        <f t="shared" ca="1" si="0"/>
        <v>44466</v>
      </c>
      <c r="AP7" s="66">
        <f t="shared" ca="1" si="0"/>
        <v>44467</v>
      </c>
      <c r="AQ7" s="67">
        <f t="shared" ca="1" si="0"/>
        <v>44468</v>
      </c>
      <c r="AR7" s="66">
        <f ca="1">AQ7+1</f>
        <v>44469</v>
      </c>
      <c r="AS7" s="66">
        <f ca="1">AR7+1</f>
        <v>44470</v>
      </c>
      <c r="AT7" s="66">
        <f t="shared" ca="1" si="0"/>
        <v>44471</v>
      </c>
      <c r="AU7" s="66">
        <f t="shared" ca="1" si="0"/>
        <v>44472</v>
      </c>
      <c r="AV7" s="66">
        <f t="shared" ca="1" si="0"/>
        <v>44473</v>
      </c>
      <c r="AW7" s="66">
        <f t="shared" ca="1" si="0"/>
        <v>44474</v>
      </c>
      <c r="AX7" s="67">
        <f t="shared" ca="1" si="0"/>
        <v>44475</v>
      </c>
      <c r="AY7" s="66">
        <f ca="1">AX7+1</f>
        <v>44476</v>
      </c>
      <c r="AZ7" s="66">
        <f ca="1">AY7+1</f>
        <v>44477</v>
      </c>
      <c r="BA7" s="66">
        <f t="shared" ref="BA7:BE7" ca="1" si="1">AZ7+1</f>
        <v>44478</v>
      </c>
      <c r="BB7" s="66">
        <f t="shared" ca="1" si="1"/>
        <v>44479</v>
      </c>
      <c r="BC7" s="66">
        <f t="shared" ca="1" si="1"/>
        <v>44480</v>
      </c>
      <c r="BD7" s="66">
        <f t="shared" ca="1" si="1"/>
        <v>44481</v>
      </c>
      <c r="BE7" s="67">
        <f t="shared" ca="1" si="1"/>
        <v>44482</v>
      </c>
      <c r="BF7" s="66">
        <f ca="1">BE7+1</f>
        <v>44483</v>
      </c>
      <c r="BG7" s="66">
        <f ca="1">BF7+1</f>
        <v>44484</v>
      </c>
      <c r="BH7" s="66">
        <f t="shared" ref="BH7:BL7" ca="1" si="2">BG7+1</f>
        <v>44485</v>
      </c>
      <c r="BI7" s="66">
        <f t="shared" ca="1" si="2"/>
        <v>44486</v>
      </c>
      <c r="BJ7" s="66">
        <f t="shared" ca="1" si="2"/>
        <v>44487</v>
      </c>
      <c r="BK7" s="66">
        <f t="shared" ca="1" si="2"/>
        <v>44488</v>
      </c>
      <c r="BL7" s="67">
        <f t="shared" ca="1" si="2"/>
        <v>44489</v>
      </c>
      <c r="BM7" s="51"/>
    </row>
    <row r="8" spans="1:68" ht="20" customHeight="1" x14ac:dyDescent="0.2">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 customHeight="1" x14ac:dyDescent="0.2">
      <c r="A9" s="10"/>
      <c r="B9" s="81" t="s">
        <v>23</v>
      </c>
      <c r="C9" s="82" t="s">
        <v>7</v>
      </c>
      <c r="D9" s="82" t="s">
        <v>24</v>
      </c>
      <c r="E9" s="82" t="s">
        <v>10</v>
      </c>
      <c r="F9" s="82" t="s">
        <v>11</v>
      </c>
      <c r="G9" s="82" t="s">
        <v>25</v>
      </c>
      <c r="H9" s="57"/>
      <c r="I9" s="73" t="str">
        <f t="shared" ref="I9:BL9" ca="1" si="3">LEFT(TEXT(I7,"ddd"),1)</f>
        <v>T</v>
      </c>
      <c r="J9" s="73" t="str">
        <f t="shared" ca="1" si="3"/>
        <v>F</v>
      </c>
      <c r="K9" s="73" t="str">
        <f t="shared" ca="1" si="3"/>
        <v>S</v>
      </c>
      <c r="L9" s="73" t="str">
        <f t="shared" ca="1" si="3"/>
        <v>S</v>
      </c>
      <c r="M9" s="73" t="str">
        <f t="shared" ca="1" si="3"/>
        <v>M</v>
      </c>
      <c r="N9" s="73" t="str">
        <f t="shared" ca="1" si="3"/>
        <v>T</v>
      </c>
      <c r="O9" s="73" t="str">
        <f t="shared" ca="1" si="3"/>
        <v>W</v>
      </c>
      <c r="P9" s="73" t="str">
        <f t="shared" ca="1" si="3"/>
        <v>T</v>
      </c>
      <c r="Q9" s="73" t="str">
        <f t="shared" ca="1" si="3"/>
        <v>F</v>
      </c>
      <c r="R9" s="73" t="str">
        <f t="shared" ca="1" si="3"/>
        <v>S</v>
      </c>
      <c r="S9" s="73" t="str">
        <f t="shared" ca="1" si="3"/>
        <v>S</v>
      </c>
      <c r="T9" s="73" t="str">
        <f t="shared" ca="1" si="3"/>
        <v>M</v>
      </c>
      <c r="U9" s="73" t="str">
        <f t="shared" ca="1" si="3"/>
        <v>T</v>
      </c>
      <c r="V9" s="73" t="str">
        <f t="shared" ca="1" si="3"/>
        <v>W</v>
      </c>
      <c r="W9" s="73" t="str">
        <f t="shared" ca="1" si="3"/>
        <v>T</v>
      </c>
      <c r="X9" s="73" t="str">
        <f t="shared" ca="1" si="3"/>
        <v>F</v>
      </c>
      <c r="Y9" s="73" t="str">
        <f t="shared" ca="1" si="3"/>
        <v>S</v>
      </c>
      <c r="Z9" s="73" t="str">
        <f t="shared" ca="1" si="3"/>
        <v>S</v>
      </c>
      <c r="AA9" s="73" t="str">
        <f t="shared" ca="1" si="3"/>
        <v>M</v>
      </c>
      <c r="AB9" s="73" t="str">
        <f t="shared" ca="1" si="3"/>
        <v>T</v>
      </c>
      <c r="AC9" s="73" t="str">
        <f t="shared" ca="1" si="3"/>
        <v>W</v>
      </c>
      <c r="AD9" s="73" t="str">
        <f t="shared" ca="1" si="3"/>
        <v>T</v>
      </c>
      <c r="AE9" s="73" t="str">
        <f t="shared" ca="1" si="3"/>
        <v>F</v>
      </c>
      <c r="AF9" s="73" t="str">
        <f t="shared" ca="1" si="3"/>
        <v>S</v>
      </c>
      <c r="AG9" s="73" t="str">
        <f t="shared" ca="1" si="3"/>
        <v>S</v>
      </c>
      <c r="AH9" s="73" t="str">
        <f t="shared" ca="1" si="3"/>
        <v>M</v>
      </c>
      <c r="AI9" s="73" t="str">
        <f t="shared" ca="1" si="3"/>
        <v>T</v>
      </c>
      <c r="AJ9" s="73" t="str">
        <f t="shared" ca="1" si="3"/>
        <v>W</v>
      </c>
      <c r="AK9" s="73" t="str">
        <f t="shared" ca="1" si="3"/>
        <v>T</v>
      </c>
      <c r="AL9" s="73" t="str">
        <f t="shared" ca="1" si="3"/>
        <v>F</v>
      </c>
      <c r="AM9" s="73" t="str">
        <f t="shared" ca="1" si="3"/>
        <v>S</v>
      </c>
      <c r="AN9" s="73" t="str">
        <f t="shared" ca="1" si="3"/>
        <v>S</v>
      </c>
      <c r="AO9" s="73" t="str">
        <f t="shared" ca="1" si="3"/>
        <v>M</v>
      </c>
      <c r="AP9" s="73" t="str">
        <f t="shared" ca="1" si="3"/>
        <v>T</v>
      </c>
      <c r="AQ9" s="73" t="str">
        <f t="shared" ca="1" si="3"/>
        <v>W</v>
      </c>
      <c r="AR9" s="73" t="str">
        <f t="shared" ca="1" si="3"/>
        <v>T</v>
      </c>
      <c r="AS9" s="73" t="str">
        <f t="shared" ca="1" si="3"/>
        <v>F</v>
      </c>
      <c r="AT9" s="73" t="str">
        <f t="shared" ca="1" si="3"/>
        <v>S</v>
      </c>
      <c r="AU9" s="73" t="str">
        <f t="shared" ca="1" si="3"/>
        <v>S</v>
      </c>
      <c r="AV9" s="73" t="str">
        <f t="shared" ca="1" si="3"/>
        <v>M</v>
      </c>
      <c r="AW9" s="73" t="str">
        <f t="shared" ca="1" si="3"/>
        <v>T</v>
      </c>
      <c r="AX9" s="73" t="str">
        <f t="shared" ca="1" si="3"/>
        <v>W</v>
      </c>
      <c r="AY9" s="73" t="str">
        <f t="shared" ca="1" si="3"/>
        <v>T</v>
      </c>
      <c r="AZ9" s="73" t="str">
        <f t="shared" ca="1" si="3"/>
        <v>F</v>
      </c>
      <c r="BA9" s="73" t="str">
        <f t="shared" ca="1" si="3"/>
        <v>S</v>
      </c>
      <c r="BB9" s="73" t="str">
        <f t="shared" ca="1" si="3"/>
        <v>S</v>
      </c>
      <c r="BC9" s="73" t="str">
        <f t="shared" ca="1" si="3"/>
        <v>M</v>
      </c>
      <c r="BD9" s="73" t="str">
        <f t="shared" ca="1" si="3"/>
        <v>T</v>
      </c>
      <c r="BE9" s="73" t="str">
        <f t="shared" ca="1" si="3"/>
        <v>W</v>
      </c>
      <c r="BF9" s="73" t="str">
        <f t="shared" ca="1" si="3"/>
        <v>T</v>
      </c>
      <c r="BG9" s="73" t="str">
        <f t="shared" ca="1" si="3"/>
        <v>F</v>
      </c>
      <c r="BH9" s="73" t="str">
        <f t="shared" ca="1" si="3"/>
        <v>S</v>
      </c>
      <c r="BI9" s="73" t="str">
        <f t="shared" ca="1" si="3"/>
        <v>S</v>
      </c>
      <c r="BJ9" s="73" t="str">
        <f t="shared" ca="1" si="3"/>
        <v>M</v>
      </c>
      <c r="BK9" s="73" t="str">
        <f t="shared" ca="1" si="3"/>
        <v>T</v>
      </c>
      <c r="BL9" s="73" t="str">
        <f t="shared" ca="1" si="3"/>
        <v>W</v>
      </c>
      <c r="BM9" s="51"/>
    </row>
    <row r="10" spans="1:68" ht="30" hidden="1" customHeight="1" thickBot="1" x14ac:dyDescent="0.2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 customHeight="1" x14ac:dyDescent="0.2">
      <c r="A11" s="10"/>
      <c r="B11" s="83" t="s">
        <v>30</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 customHeight="1" x14ac:dyDescent="0.2">
      <c r="A12" s="10"/>
      <c r="B12" s="27" t="s">
        <v>3</v>
      </c>
      <c r="C12" s="23" t="s">
        <v>8</v>
      </c>
      <c r="D12" s="23" t="s">
        <v>6</v>
      </c>
      <c r="E12" s="24">
        <v>0.25</v>
      </c>
      <c r="F12" s="25">
        <f ca="1">TODAY()</f>
        <v>44433</v>
      </c>
      <c r="G12" s="26">
        <v>3</v>
      </c>
      <c r="H12" s="55"/>
      <c r="I12" s="20">
        <f ca="1">IF(AND($C12="Goal",I$7&gt;=$F12,I$7&lt;=$F12+$G12-1),2,IF(AND($C12="Milestone",I$7&gt;=$F12,I$7&lt;=$F12+$G12-1),1,""))</f>
        <v>2</v>
      </c>
      <c r="J12" s="20">
        <f t="shared" ca="1" si="4"/>
        <v>2</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 customHeight="1" x14ac:dyDescent="0.2">
      <c r="A13" s="10"/>
      <c r="B13" s="27" t="s">
        <v>4</v>
      </c>
      <c r="C13" s="23" t="s">
        <v>9</v>
      </c>
      <c r="D13" s="23"/>
      <c r="E13" s="24"/>
      <c r="F13" s="25">
        <f ca="1">TODAY()+5</f>
        <v>44438</v>
      </c>
      <c r="G13" s="26">
        <v>1</v>
      </c>
      <c r="H13" s="55"/>
      <c r="I13" s="20" t="str">
        <f t="shared" ref="I13:X28" ca="1" si="8">IF(AND($C13="Goal",I$7&gt;=$F13,I$7&lt;=$F13+$G13-1),2,IF(AND($C13="Milestone",I$7&gt;=$F13,I$7&lt;=$F13+$G13-1),1,""))</f>
        <v/>
      </c>
      <c r="J13" s="20" t="str">
        <f t="shared" ca="1" si="4"/>
        <v/>
      </c>
      <c r="K13" s="20" t="str">
        <f t="shared" ca="1" si="4"/>
        <v/>
      </c>
      <c r="L13" s="20" t="str">
        <f t="shared" ca="1" si="4"/>
        <v/>
      </c>
      <c r="M13" s="20">
        <f t="shared" ca="1" si="4"/>
        <v>1</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 customHeight="1" x14ac:dyDescent="0.2">
      <c r="A14" s="9"/>
      <c r="B14" s="27" t="s">
        <v>0</v>
      </c>
      <c r="C14" s="23" t="s">
        <v>14</v>
      </c>
      <c r="D14" s="23"/>
      <c r="E14" s="24">
        <v>0.5</v>
      </c>
      <c r="F14" s="25">
        <f ca="1">F12-3</f>
        <v>44430</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 customHeight="1" x14ac:dyDescent="0.2">
      <c r="A15" s="9"/>
      <c r="B15" s="27" t="s">
        <v>1</v>
      </c>
      <c r="C15" s="23" t="s">
        <v>9</v>
      </c>
      <c r="D15" s="23"/>
      <c r="E15" s="24"/>
      <c r="F15" s="25">
        <f ca="1">F12+20</f>
        <v>44453</v>
      </c>
      <c r="G15" s="26">
        <v>1</v>
      </c>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f t="shared" ca="1" si="5"/>
        <v>1</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 customHeight="1" x14ac:dyDescent="0.2">
      <c r="A16" s="9"/>
      <c r="B16" s="27" t="s">
        <v>2</v>
      </c>
      <c r="C16" s="23" t="s">
        <v>13</v>
      </c>
      <c r="D16" s="23"/>
      <c r="E16" s="24">
        <v>0.1</v>
      </c>
      <c r="F16" s="25">
        <f ca="1">F12+6</f>
        <v>44439</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 customHeight="1" x14ac:dyDescent="0.2">
      <c r="A17" s="10"/>
      <c r="B17" s="83" t="s">
        <v>31</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 customHeight="1" x14ac:dyDescent="0.2">
      <c r="A18" s="10"/>
      <c r="B18" s="27" t="s">
        <v>3</v>
      </c>
      <c r="C18" s="23" t="s">
        <v>15</v>
      </c>
      <c r="D18" s="23"/>
      <c r="E18" s="24">
        <v>0.6</v>
      </c>
      <c r="F18" s="25">
        <f ca="1">F12+6</f>
        <v>44439</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 customHeight="1" x14ac:dyDescent="0.2">
      <c r="A19" s="9"/>
      <c r="B19" s="27" t="s">
        <v>4</v>
      </c>
      <c r="C19" s="23" t="s">
        <v>16</v>
      </c>
      <c r="D19" s="23"/>
      <c r="E19" s="24">
        <v>0.5</v>
      </c>
      <c r="F19" s="25">
        <f ca="1">F18+2</f>
        <v>44441</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 customHeight="1" x14ac:dyDescent="0.2">
      <c r="A20" s="9"/>
      <c r="B20" s="27" t="s">
        <v>0</v>
      </c>
      <c r="C20" s="23" t="s">
        <v>14</v>
      </c>
      <c r="D20" s="23"/>
      <c r="E20" s="24">
        <v>0.33</v>
      </c>
      <c r="F20" s="25">
        <f ca="1">F19+5</f>
        <v>44446</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 customHeight="1" x14ac:dyDescent="0.2">
      <c r="A21" s="9"/>
      <c r="B21" s="27" t="s">
        <v>1</v>
      </c>
      <c r="C21" s="23" t="s">
        <v>9</v>
      </c>
      <c r="D21" s="23"/>
      <c r="E21" s="24"/>
      <c r="F21" s="25">
        <f ca="1">F20+2</f>
        <v>44448</v>
      </c>
      <c r="G21" s="26">
        <v>1</v>
      </c>
      <c r="H21" s="55"/>
      <c r="I21" s="20" t="str">
        <f t="shared" ca="1" si="8"/>
        <v/>
      </c>
      <c r="J21" s="20" t="str">
        <f t="shared" ca="1" si="4"/>
        <v/>
      </c>
      <c r="K21" s="20" t="str">
        <f t="shared" ca="1" si="4"/>
        <v/>
      </c>
      <c r="L21" s="20" t="str">
        <f t="shared" ca="1" si="4"/>
        <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f t="shared" ca="1" si="4"/>
        <v>1</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 customHeight="1" x14ac:dyDescent="0.2">
      <c r="A22" s="9"/>
      <c r="B22" s="27" t="s">
        <v>2</v>
      </c>
      <c r="C22" s="23"/>
      <c r="D22" s="23"/>
      <c r="E22" s="24"/>
      <c r="F22" s="25">
        <f ca="1">F21+1</f>
        <v>44449</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 customHeight="1" x14ac:dyDescent="0.2">
      <c r="A23" s="9"/>
      <c r="B23" s="83" t="s">
        <v>32</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 customHeight="1" x14ac:dyDescent="0.2">
      <c r="A24" s="9"/>
      <c r="B24" s="27" t="s">
        <v>3</v>
      </c>
      <c r="C24" s="23" t="s">
        <v>16</v>
      </c>
      <c r="D24" s="23"/>
      <c r="E24" s="24"/>
      <c r="F24" s="25">
        <f ca="1">F12+15</f>
        <v>44448</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 customHeight="1" x14ac:dyDescent="0.2">
      <c r="A25" s="9"/>
      <c r="B25" s="27" t="s">
        <v>4</v>
      </c>
      <c r="C25" s="23" t="s">
        <v>13</v>
      </c>
      <c r="D25" s="23"/>
      <c r="E25" s="24"/>
      <c r="F25" s="25">
        <f ca="1">F24+3</f>
        <v>44451</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 customHeight="1" x14ac:dyDescent="0.2">
      <c r="A26" s="9"/>
      <c r="B26" s="27" t="s">
        <v>0</v>
      </c>
      <c r="C26" s="23" t="s">
        <v>16</v>
      </c>
      <c r="D26" s="23"/>
      <c r="E26" s="24"/>
      <c r="F26" s="25">
        <f ca="1">F25+15</f>
        <v>44466</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 customHeight="1" x14ac:dyDescent="0.2">
      <c r="A27" s="9"/>
      <c r="B27" s="27" t="s">
        <v>1</v>
      </c>
      <c r="C27" s="23" t="s">
        <v>8</v>
      </c>
      <c r="D27" s="23"/>
      <c r="E27" s="24"/>
      <c r="F27" s="25">
        <f ca="1">F21+22</f>
        <v>44470</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t="str">
        <f t="shared" ca="1" si="11"/>
        <v/>
      </c>
      <c r="AI27" s="20" t="str">
        <f t="shared" ca="1" si="11"/>
        <v/>
      </c>
      <c r="AJ27" s="20" t="str">
        <f t="shared" ca="1" si="11"/>
        <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f t="shared" ca="1" si="9"/>
        <v>2</v>
      </c>
      <c r="AT27" s="20">
        <f t="shared" ca="1" si="9"/>
        <v>2</v>
      </c>
      <c r="AU27" s="20">
        <f t="shared" ca="1" si="9"/>
        <v>2</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 customHeight="1" x14ac:dyDescent="0.2">
      <c r="A28" s="9"/>
      <c r="B28" s="27" t="s">
        <v>2</v>
      </c>
      <c r="C28" s="23" t="s">
        <v>14</v>
      </c>
      <c r="D28" s="23"/>
      <c r="E28" s="24"/>
      <c r="F28" s="25">
        <f ca="1">F16</f>
        <v>44439</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 customHeight="1" x14ac:dyDescent="0.2">
      <c r="A29" s="9"/>
      <c r="B29" s="83" t="s">
        <v>33</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 customHeight="1" x14ac:dyDescent="0.2">
      <c r="A30" s="9"/>
      <c r="B30" s="27" t="s">
        <v>3</v>
      </c>
      <c r="C30" s="23"/>
      <c r="D30" s="23"/>
      <c r="E30" s="24"/>
      <c r="F30" s="25">
        <f ca="1">F27+3</f>
        <v>44473</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 customHeight="1" x14ac:dyDescent="0.2">
      <c r="A31" s="9"/>
      <c r="B31" s="27" t="s">
        <v>4</v>
      </c>
      <c r="C31" s="23"/>
      <c r="D31" s="23"/>
      <c r="E31" s="24"/>
      <c r="F31" s="25">
        <f ca="1">F30+14</f>
        <v>44487</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 customHeight="1" x14ac:dyDescent="0.2">
      <c r="A32" s="9"/>
      <c r="B32" s="27" t="s">
        <v>0</v>
      </c>
      <c r="C32" s="23" t="s">
        <v>9</v>
      </c>
      <c r="D32" s="23"/>
      <c r="E32" s="24"/>
      <c r="F32" s="25">
        <f ca="1">F31+42</f>
        <v>44529</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 customHeight="1" x14ac:dyDescent="0.2">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 customHeight="1" x14ac:dyDescent="0.2">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 customHeight="1" x14ac:dyDescent="0.2">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 customHeight="1" x14ac:dyDescent="0.2">
      <c r="A36" s="10"/>
      <c r="B36" s="84" t="s">
        <v>20</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Color</vt:lpstr>
      <vt:lpstr>Light</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2021-08-26T02:43:50Z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