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10" windowWidth="27015" windowHeight="10425"/>
  </bookViews>
  <sheets>
    <sheet name="World Phosphate Rock Production" sheetId="1" r:id="rId1"/>
    <sheet name="World Phosphate Rock Producti.1" sheetId="2" r:id="rId2"/>
    <sheet name="World Phosphate Production by G" sheetId="3" r:id="rId3"/>
    <sheet name="World Phosphate Rock Deliveries" sheetId="4" r:id="rId4"/>
    <sheet name="World Phosphate Rock Home Deliv" sheetId="5" r:id="rId5"/>
    <sheet name="World Phosphate Rock Exports by" sheetId="6" r:id="rId6"/>
    <sheet name="World Phosphate Rock Imports by" sheetId="7" r:id="rId7"/>
    <sheet name="Phosphate Rock Exports by Desti" sheetId="8" r:id="rId8"/>
    <sheet name="Phosphate Rock Exports by Des.1" sheetId="9" r:id="rId9"/>
    <sheet name="Phosphate Rock Exports by Des.2" sheetId="10" r:id="rId10"/>
    <sheet name="Phosphate Rock Exports by Des.3" sheetId="11" r:id="rId11"/>
    <sheet name="Phosphate Rock Exports by Des.4" sheetId="12" r:id="rId12"/>
    <sheet name="Phosphate Rock Exports by Des.5" sheetId="13" r:id="rId13"/>
  </sheets>
  <calcPr calcId="145621"/>
</workbook>
</file>

<file path=xl/calcChain.xml><?xml version="1.0" encoding="utf-8"?>
<calcChain xmlns="http://schemas.openxmlformats.org/spreadsheetml/2006/main">
  <c r="T81" i="13" l="1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R79" i="13"/>
  <c r="Q79" i="13"/>
  <c r="P79" i="13"/>
  <c r="O79" i="13"/>
  <c r="N79" i="13"/>
  <c r="M79" i="13"/>
  <c r="L79" i="13"/>
  <c r="H79" i="13"/>
  <c r="G79" i="13"/>
  <c r="F79" i="13"/>
  <c r="D79" i="13"/>
  <c r="W74" i="13"/>
  <c r="V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U73" i="13"/>
  <c r="U74" i="13" s="1"/>
  <c r="W70" i="13"/>
  <c r="V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U69" i="13"/>
  <c r="U68" i="13"/>
  <c r="U70" i="13" s="1"/>
  <c r="W65" i="13"/>
  <c r="V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U64" i="13"/>
  <c r="U63" i="13"/>
  <c r="U62" i="13"/>
  <c r="U61" i="13"/>
  <c r="U65" i="13" s="1"/>
  <c r="W58" i="13"/>
  <c r="V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U57" i="13"/>
  <c r="U56" i="13"/>
  <c r="U58" i="13" s="1"/>
  <c r="W53" i="13"/>
  <c r="V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U51" i="13"/>
  <c r="U50" i="13"/>
  <c r="U49" i="13"/>
  <c r="U53" i="13" s="1"/>
  <c r="W46" i="13"/>
  <c r="V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U44" i="13"/>
  <c r="U46" i="13" s="1"/>
  <c r="W41" i="13"/>
  <c r="V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U40" i="13"/>
  <c r="U39" i="13"/>
  <c r="U38" i="13"/>
  <c r="U37" i="13"/>
  <c r="U36" i="13"/>
  <c r="U41" i="13" s="1"/>
  <c r="W33" i="13"/>
  <c r="V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U31" i="13"/>
  <c r="U33" i="13" s="1"/>
  <c r="W28" i="13"/>
  <c r="V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U26" i="13"/>
  <c r="U25" i="13"/>
  <c r="U24" i="13"/>
  <c r="U23" i="13"/>
  <c r="U22" i="13"/>
  <c r="U28" i="13" s="1"/>
  <c r="W19" i="13"/>
  <c r="V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U17" i="13"/>
  <c r="U19" i="13" s="1"/>
  <c r="W14" i="13"/>
  <c r="W76" i="13" s="1"/>
  <c r="W80" i="13" s="1"/>
  <c r="V14" i="13"/>
  <c r="V76" i="13" s="1"/>
  <c r="T14" i="13"/>
  <c r="T76" i="13" s="1"/>
  <c r="T79" i="13" s="1"/>
  <c r="S14" i="13"/>
  <c r="S76" i="13" s="1"/>
  <c r="S79" i="13" s="1"/>
  <c r="R14" i="13"/>
  <c r="R76" i="13" s="1"/>
  <c r="Q14" i="13"/>
  <c r="Q76" i="13" s="1"/>
  <c r="P14" i="13"/>
  <c r="P76" i="13" s="1"/>
  <c r="O14" i="13"/>
  <c r="O76" i="13" s="1"/>
  <c r="N14" i="13"/>
  <c r="N76" i="13" s="1"/>
  <c r="M14" i="13"/>
  <c r="M76" i="13" s="1"/>
  <c r="L14" i="13"/>
  <c r="L76" i="13" s="1"/>
  <c r="K14" i="13"/>
  <c r="K76" i="13" s="1"/>
  <c r="K79" i="13" s="1"/>
  <c r="J14" i="13"/>
  <c r="J76" i="13" s="1"/>
  <c r="J79" i="13" s="1"/>
  <c r="I14" i="13"/>
  <c r="I76" i="13" s="1"/>
  <c r="I79" i="13" s="1"/>
  <c r="H14" i="13"/>
  <c r="H76" i="13" s="1"/>
  <c r="G14" i="13"/>
  <c r="G76" i="13" s="1"/>
  <c r="F14" i="13"/>
  <c r="F76" i="13" s="1"/>
  <c r="E14" i="13"/>
  <c r="E76" i="13" s="1"/>
  <c r="E79" i="13" s="1"/>
  <c r="D14" i="13"/>
  <c r="D76" i="13" s="1"/>
  <c r="U13" i="13"/>
  <c r="U12" i="13"/>
  <c r="U11" i="13"/>
  <c r="U10" i="13"/>
  <c r="U9" i="13"/>
  <c r="U14" i="13" s="1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T34" i="12"/>
  <c r="S34" i="12"/>
  <c r="R34" i="12"/>
  <c r="Q34" i="12"/>
  <c r="P34" i="12"/>
  <c r="O34" i="12"/>
  <c r="M34" i="12"/>
  <c r="L34" i="12"/>
  <c r="K34" i="12"/>
  <c r="J34" i="12"/>
  <c r="H34" i="12"/>
  <c r="G34" i="12"/>
  <c r="F34" i="12"/>
  <c r="E34" i="12"/>
  <c r="D34" i="12"/>
  <c r="W29" i="12"/>
  <c r="V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U27" i="12"/>
  <c r="U29" i="12" s="1"/>
  <c r="W24" i="12"/>
  <c r="V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U22" i="12"/>
  <c r="U24" i="12" s="1"/>
  <c r="W19" i="12"/>
  <c r="V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U17" i="12"/>
  <c r="U19" i="12" s="1"/>
  <c r="W14" i="12"/>
  <c r="V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U13" i="12"/>
  <c r="U14" i="12" s="1"/>
  <c r="W10" i="12"/>
  <c r="W31" i="12" s="1"/>
  <c r="V10" i="12"/>
  <c r="V31" i="12" s="1"/>
  <c r="T10" i="12"/>
  <c r="T31" i="12" s="1"/>
  <c r="S10" i="12"/>
  <c r="S31" i="12" s="1"/>
  <c r="R10" i="12"/>
  <c r="R31" i="12" s="1"/>
  <c r="Q10" i="12"/>
  <c r="Q31" i="12" s="1"/>
  <c r="P10" i="12"/>
  <c r="P31" i="12" s="1"/>
  <c r="O10" i="12"/>
  <c r="O31" i="12" s="1"/>
  <c r="N10" i="12"/>
  <c r="N31" i="12" s="1"/>
  <c r="N34" i="12" s="1"/>
  <c r="M10" i="12"/>
  <c r="M31" i="12" s="1"/>
  <c r="L10" i="12"/>
  <c r="L31" i="12" s="1"/>
  <c r="K10" i="12"/>
  <c r="K31" i="12" s="1"/>
  <c r="J10" i="12"/>
  <c r="J31" i="12" s="1"/>
  <c r="I10" i="12"/>
  <c r="I31" i="12" s="1"/>
  <c r="I34" i="12" s="1"/>
  <c r="H10" i="12"/>
  <c r="H31" i="12" s="1"/>
  <c r="G10" i="12"/>
  <c r="G31" i="12" s="1"/>
  <c r="F10" i="12"/>
  <c r="F31" i="12" s="1"/>
  <c r="E10" i="12"/>
  <c r="E31" i="12" s="1"/>
  <c r="D10" i="12"/>
  <c r="D31" i="12" s="1"/>
  <c r="U9" i="12"/>
  <c r="U10" i="12" s="1"/>
  <c r="U31" i="12" s="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S92" i="11"/>
  <c r="R92" i="11"/>
  <c r="Q92" i="11"/>
  <c r="P92" i="11"/>
  <c r="O92" i="11"/>
  <c r="L92" i="11"/>
  <c r="K92" i="11"/>
  <c r="J92" i="11"/>
  <c r="H92" i="11"/>
  <c r="G92" i="11"/>
  <c r="F92" i="11"/>
  <c r="E92" i="11"/>
  <c r="D92" i="11"/>
  <c r="W87" i="11"/>
  <c r="V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U86" i="11"/>
  <c r="U87" i="11" s="1"/>
  <c r="W83" i="11"/>
  <c r="V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U82" i="11"/>
  <c r="U81" i="11"/>
  <c r="U83" i="11" s="1"/>
  <c r="W78" i="11"/>
  <c r="V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U77" i="11"/>
  <c r="U76" i="11"/>
  <c r="U75" i="11"/>
  <c r="U74" i="11"/>
  <c r="U73" i="11"/>
  <c r="U78" i="11" s="1"/>
  <c r="W70" i="11"/>
  <c r="V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U69" i="11"/>
  <c r="U68" i="11"/>
  <c r="U67" i="11"/>
  <c r="U70" i="11" s="1"/>
  <c r="W64" i="11"/>
  <c r="V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U63" i="11"/>
  <c r="U62" i="11"/>
  <c r="U61" i="11"/>
  <c r="U64" i="11" s="1"/>
  <c r="W58" i="11"/>
  <c r="V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U57" i="11"/>
  <c r="U56" i="11"/>
  <c r="U55" i="11"/>
  <c r="U54" i="11"/>
  <c r="U53" i="11"/>
  <c r="U52" i="11"/>
  <c r="U51" i="11"/>
  <c r="U50" i="11"/>
  <c r="U49" i="11"/>
  <c r="U48" i="11"/>
  <c r="U47" i="11"/>
  <c r="U58" i="11" s="1"/>
  <c r="W44" i="11"/>
  <c r="V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U43" i="11"/>
  <c r="U42" i="11"/>
  <c r="U41" i="11"/>
  <c r="U40" i="11"/>
  <c r="U39" i="11"/>
  <c r="U44" i="11" s="1"/>
  <c r="W36" i="11"/>
  <c r="V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U36" i="11" s="1"/>
  <c r="W32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U32" i="11" s="1"/>
  <c r="W28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U26" i="11"/>
  <c r="U25" i="11"/>
  <c r="U24" i="11"/>
  <c r="U23" i="11"/>
  <c r="U28" i="11" s="1"/>
  <c r="W20" i="11"/>
  <c r="W89" i="11" s="1"/>
  <c r="W93" i="11" s="1"/>
  <c r="V20" i="11"/>
  <c r="V89" i="11" s="1"/>
  <c r="T20" i="11"/>
  <c r="T89" i="11" s="1"/>
  <c r="T92" i="11" s="1"/>
  <c r="S20" i="11"/>
  <c r="S89" i="11" s="1"/>
  <c r="R20" i="11"/>
  <c r="R89" i="11" s="1"/>
  <c r="Q20" i="11"/>
  <c r="Q89" i="11" s="1"/>
  <c r="P20" i="11"/>
  <c r="P89" i="11" s="1"/>
  <c r="O20" i="11"/>
  <c r="O89" i="11" s="1"/>
  <c r="N20" i="11"/>
  <c r="N89" i="11" s="1"/>
  <c r="N92" i="11" s="1"/>
  <c r="M20" i="11"/>
  <c r="M89" i="11" s="1"/>
  <c r="M92" i="11" s="1"/>
  <c r="L20" i="11"/>
  <c r="L89" i="11" s="1"/>
  <c r="K20" i="11"/>
  <c r="K89" i="11" s="1"/>
  <c r="J20" i="11"/>
  <c r="J89" i="11" s="1"/>
  <c r="I20" i="11"/>
  <c r="I89" i="11" s="1"/>
  <c r="I92" i="11" s="1"/>
  <c r="H20" i="11"/>
  <c r="H89" i="11" s="1"/>
  <c r="G20" i="11"/>
  <c r="G89" i="11" s="1"/>
  <c r="F20" i="11"/>
  <c r="F89" i="11" s="1"/>
  <c r="E20" i="11"/>
  <c r="E89" i="11" s="1"/>
  <c r="D20" i="11"/>
  <c r="D89" i="11" s="1"/>
  <c r="U19" i="11"/>
  <c r="U18" i="11"/>
  <c r="U17" i="11"/>
  <c r="U16" i="11"/>
  <c r="U15" i="11"/>
  <c r="U14" i="11"/>
  <c r="U13" i="11"/>
  <c r="U12" i="11"/>
  <c r="U11" i="11"/>
  <c r="U10" i="11"/>
  <c r="U9" i="11"/>
  <c r="U20" i="11" s="1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S93" i="10"/>
  <c r="Q93" i="10"/>
  <c r="M93" i="10"/>
  <c r="L93" i="10"/>
  <c r="K93" i="10"/>
  <c r="J93" i="10"/>
  <c r="E93" i="10"/>
  <c r="D93" i="10"/>
  <c r="W88" i="10"/>
  <c r="V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U87" i="10"/>
  <c r="U88" i="10" s="1"/>
  <c r="W84" i="10"/>
  <c r="V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U83" i="10"/>
  <c r="U82" i="10"/>
  <c r="U84" i="10" s="1"/>
  <c r="W79" i="10"/>
  <c r="V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U78" i="10"/>
  <c r="U77" i="10"/>
  <c r="U76" i="10"/>
  <c r="U75" i="10"/>
  <c r="U74" i="10"/>
  <c r="U73" i="10"/>
  <c r="U72" i="10"/>
  <c r="U71" i="10"/>
  <c r="U70" i="10"/>
  <c r="U79" i="10" s="1"/>
  <c r="W67" i="10"/>
  <c r="V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U66" i="10"/>
  <c r="U65" i="10"/>
  <c r="U67" i="10" s="1"/>
  <c r="W62" i="10"/>
  <c r="V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U61" i="10"/>
  <c r="U60" i="10"/>
  <c r="U59" i="10"/>
  <c r="U58" i="10"/>
  <c r="U62" i="10" s="1"/>
  <c r="W55" i="10"/>
  <c r="V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U53" i="10"/>
  <c r="U52" i="10"/>
  <c r="U55" i="10" s="1"/>
  <c r="W49" i="10"/>
  <c r="V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U47" i="10"/>
  <c r="U46" i="10"/>
  <c r="U45" i="10"/>
  <c r="U44" i="10"/>
  <c r="U43" i="10"/>
  <c r="U42" i="10"/>
  <c r="U41" i="10"/>
  <c r="U40" i="10"/>
  <c r="U49" i="10" s="1"/>
  <c r="W37" i="10"/>
  <c r="V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U37" i="10" s="1"/>
  <c r="W33" i="10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U31" i="10"/>
  <c r="U33" i="10" s="1"/>
  <c r="W28" i="10"/>
  <c r="V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U26" i="10"/>
  <c r="U25" i="10"/>
  <c r="U24" i="10"/>
  <c r="U23" i="10"/>
  <c r="U28" i="10" s="1"/>
  <c r="W20" i="10"/>
  <c r="W90" i="10" s="1"/>
  <c r="V20" i="10"/>
  <c r="V90" i="10" s="1"/>
  <c r="T20" i="10"/>
  <c r="T90" i="10" s="1"/>
  <c r="T93" i="10" s="1"/>
  <c r="S20" i="10"/>
  <c r="S90" i="10" s="1"/>
  <c r="R20" i="10"/>
  <c r="R90" i="10" s="1"/>
  <c r="R93" i="10" s="1"/>
  <c r="Q20" i="10"/>
  <c r="Q90" i="10" s="1"/>
  <c r="P20" i="10"/>
  <c r="P90" i="10" s="1"/>
  <c r="P93" i="10" s="1"/>
  <c r="O20" i="10"/>
  <c r="O90" i="10" s="1"/>
  <c r="O93" i="10" s="1"/>
  <c r="N20" i="10"/>
  <c r="N90" i="10" s="1"/>
  <c r="N93" i="10" s="1"/>
  <c r="M20" i="10"/>
  <c r="M90" i="10" s="1"/>
  <c r="L20" i="10"/>
  <c r="L90" i="10" s="1"/>
  <c r="K20" i="10"/>
  <c r="K90" i="10" s="1"/>
  <c r="J20" i="10"/>
  <c r="J90" i="10" s="1"/>
  <c r="I20" i="10"/>
  <c r="I90" i="10" s="1"/>
  <c r="I93" i="10" s="1"/>
  <c r="H20" i="10"/>
  <c r="H90" i="10" s="1"/>
  <c r="H93" i="10" s="1"/>
  <c r="G20" i="10"/>
  <c r="G90" i="10" s="1"/>
  <c r="G93" i="10" s="1"/>
  <c r="F20" i="10"/>
  <c r="F90" i="10" s="1"/>
  <c r="F93" i="10" s="1"/>
  <c r="E20" i="10"/>
  <c r="E90" i="10" s="1"/>
  <c r="D20" i="10"/>
  <c r="D90" i="10" s="1"/>
  <c r="U19" i="10"/>
  <c r="U18" i="10"/>
  <c r="U17" i="10"/>
  <c r="U16" i="10"/>
  <c r="U15" i="10"/>
  <c r="U14" i="10"/>
  <c r="U13" i="10"/>
  <c r="U12" i="10"/>
  <c r="U11" i="10"/>
  <c r="U10" i="10"/>
  <c r="U9" i="10"/>
  <c r="U20" i="10" s="1"/>
  <c r="U90" i="10" s="1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S103" i="9"/>
  <c r="R103" i="9"/>
  <c r="P103" i="9"/>
  <c r="N103" i="9"/>
  <c r="M103" i="9"/>
  <c r="K103" i="9"/>
  <c r="J103" i="9"/>
  <c r="F103" i="9"/>
  <c r="E103" i="9"/>
  <c r="W98" i="9"/>
  <c r="V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U97" i="9"/>
  <c r="U98" i="9" s="1"/>
  <c r="W94" i="9"/>
  <c r="V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U93" i="9"/>
  <c r="U92" i="9"/>
  <c r="U94" i="9" s="1"/>
  <c r="W89" i="9"/>
  <c r="V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U88" i="9"/>
  <c r="U87" i="9"/>
  <c r="U86" i="9"/>
  <c r="U85" i="9"/>
  <c r="U84" i="9"/>
  <c r="U83" i="9"/>
  <c r="U89" i="9" s="1"/>
  <c r="W80" i="9"/>
  <c r="V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U79" i="9"/>
  <c r="U78" i="9"/>
  <c r="U80" i="9" s="1"/>
  <c r="W75" i="9"/>
  <c r="V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U74" i="9"/>
  <c r="U73" i="9"/>
  <c r="U72" i="9"/>
  <c r="U71" i="9"/>
  <c r="U70" i="9"/>
  <c r="U69" i="9"/>
  <c r="U75" i="9" s="1"/>
  <c r="W66" i="9"/>
  <c r="V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66" i="9" s="1"/>
  <c r="W50" i="9"/>
  <c r="V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U48" i="9"/>
  <c r="U47" i="9"/>
  <c r="U46" i="9"/>
  <c r="U50" i="9" s="1"/>
  <c r="W43" i="9"/>
  <c r="V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U42" i="9"/>
  <c r="U43" i="9" s="1"/>
  <c r="W39" i="9"/>
  <c r="V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U37" i="9"/>
  <c r="U36" i="9"/>
  <c r="U35" i="9"/>
  <c r="U34" i="9"/>
  <c r="U33" i="9"/>
  <c r="U32" i="9"/>
  <c r="U39" i="9" s="1"/>
  <c r="W29" i="9"/>
  <c r="V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U27" i="9"/>
  <c r="U26" i="9"/>
  <c r="U25" i="9"/>
  <c r="U24" i="9"/>
  <c r="U23" i="9"/>
  <c r="U29" i="9" s="1"/>
  <c r="W20" i="9"/>
  <c r="W100" i="9" s="1"/>
  <c r="V20" i="9"/>
  <c r="V100" i="9" s="1"/>
  <c r="T20" i="9"/>
  <c r="T100" i="9" s="1"/>
  <c r="T103" i="9" s="1"/>
  <c r="S20" i="9"/>
  <c r="S100" i="9" s="1"/>
  <c r="R20" i="9"/>
  <c r="R100" i="9" s="1"/>
  <c r="Q20" i="9"/>
  <c r="Q100" i="9" s="1"/>
  <c r="Q103" i="9" s="1"/>
  <c r="P20" i="9"/>
  <c r="P100" i="9" s="1"/>
  <c r="O20" i="9"/>
  <c r="O100" i="9" s="1"/>
  <c r="O103" i="9" s="1"/>
  <c r="N20" i="9"/>
  <c r="N100" i="9" s="1"/>
  <c r="M20" i="9"/>
  <c r="M100" i="9" s="1"/>
  <c r="L20" i="9"/>
  <c r="L100" i="9" s="1"/>
  <c r="L103" i="9" s="1"/>
  <c r="K20" i="9"/>
  <c r="K100" i="9" s="1"/>
  <c r="J20" i="9"/>
  <c r="J100" i="9" s="1"/>
  <c r="I20" i="9"/>
  <c r="I100" i="9" s="1"/>
  <c r="I103" i="9" s="1"/>
  <c r="H20" i="9"/>
  <c r="H100" i="9" s="1"/>
  <c r="H103" i="9" s="1"/>
  <c r="G20" i="9"/>
  <c r="G100" i="9" s="1"/>
  <c r="G103" i="9" s="1"/>
  <c r="F20" i="9"/>
  <c r="F100" i="9" s="1"/>
  <c r="E20" i="9"/>
  <c r="E100" i="9" s="1"/>
  <c r="D20" i="9"/>
  <c r="D100" i="9" s="1"/>
  <c r="D103" i="9" s="1"/>
  <c r="U19" i="9"/>
  <c r="U18" i="9"/>
  <c r="U17" i="9"/>
  <c r="U16" i="9"/>
  <c r="U15" i="9"/>
  <c r="U14" i="9"/>
  <c r="U13" i="9"/>
  <c r="U12" i="9"/>
  <c r="U11" i="9"/>
  <c r="U10" i="9"/>
  <c r="U9" i="9"/>
  <c r="U20" i="9" s="1"/>
  <c r="U100" i="9" s="1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W129" i="8"/>
  <c r="V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U128" i="8"/>
  <c r="U129" i="8" s="1"/>
  <c r="W125" i="8"/>
  <c r="V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U124" i="8"/>
  <c r="U123" i="8"/>
  <c r="U125" i="8" s="1"/>
  <c r="W120" i="8"/>
  <c r="V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U119" i="8"/>
  <c r="U118" i="8"/>
  <c r="U117" i="8"/>
  <c r="U116" i="8"/>
  <c r="U115" i="8"/>
  <c r="U114" i="8"/>
  <c r="U113" i="8"/>
  <c r="U112" i="8"/>
  <c r="U111" i="8"/>
  <c r="U110" i="8"/>
  <c r="U120" i="8" s="1"/>
  <c r="W107" i="8"/>
  <c r="V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U106" i="8"/>
  <c r="U105" i="8"/>
  <c r="U104" i="8"/>
  <c r="U107" i="8" s="1"/>
  <c r="W101" i="8"/>
  <c r="V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U100" i="8"/>
  <c r="U99" i="8"/>
  <c r="U98" i="8"/>
  <c r="U97" i="8"/>
  <c r="U96" i="8"/>
  <c r="U95" i="8"/>
  <c r="U94" i="8"/>
  <c r="U93" i="8"/>
  <c r="U101" i="8" s="1"/>
  <c r="W90" i="8"/>
  <c r="V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90" i="8" s="1"/>
  <c r="W67" i="8"/>
  <c r="V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67" i="8" s="1"/>
  <c r="W51" i="8"/>
  <c r="V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U49" i="8"/>
  <c r="U51" i="8" s="1"/>
  <c r="W46" i="8"/>
  <c r="V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U44" i="8"/>
  <c r="U43" i="8"/>
  <c r="U42" i="8"/>
  <c r="U41" i="8"/>
  <c r="U40" i="8"/>
  <c r="U39" i="8"/>
  <c r="U38" i="8"/>
  <c r="U37" i="8"/>
  <c r="U36" i="8"/>
  <c r="U46" i="8" s="1"/>
  <c r="W33" i="8"/>
  <c r="V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U31" i="8"/>
  <c r="U30" i="8"/>
  <c r="U29" i="8"/>
  <c r="U28" i="8"/>
  <c r="U27" i="8"/>
  <c r="U33" i="8" s="1"/>
  <c r="W24" i="8"/>
  <c r="W131" i="8" s="1"/>
  <c r="V24" i="8"/>
  <c r="V131" i="8" s="1"/>
  <c r="T24" i="8"/>
  <c r="T131" i="8" s="1"/>
  <c r="T134" i="8" s="1"/>
  <c r="S24" i="8"/>
  <c r="S131" i="8" s="1"/>
  <c r="S134" i="8" s="1"/>
  <c r="R24" i="8"/>
  <c r="R131" i="8" s="1"/>
  <c r="R134" i="8" s="1"/>
  <c r="Q24" i="8"/>
  <c r="Q131" i="8" s="1"/>
  <c r="Q134" i="8" s="1"/>
  <c r="P24" i="8"/>
  <c r="P131" i="8" s="1"/>
  <c r="P134" i="8" s="1"/>
  <c r="O24" i="8"/>
  <c r="O131" i="8" s="1"/>
  <c r="O134" i="8" s="1"/>
  <c r="N24" i="8"/>
  <c r="N131" i="8" s="1"/>
  <c r="N134" i="8" s="1"/>
  <c r="M24" i="8"/>
  <c r="M131" i="8" s="1"/>
  <c r="M134" i="8" s="1"/>
  <c r="L24" i="8"/>
  <c r="L131" i="8" s="1"/>
  <c r="L134" i="8" s="1"/>
  <c r="K24" i="8"/>
  <c r="K131" i="8" s="1"/>
  <c r="K134" i="8" s="1"/>
  <c r="J24" i="8"/>
  <c r="J131" i="8" s="1"/>
  <c r="J134" i="8" s="1"/>
  <c r="I24" i="8"/>
  <c r="I131" i="8" s="1"/>
  <c r="I134" i="8" s="1"/>
  <c r="H24" i="8"/>
  <c r="H131" i="8" s="1"/>
  <c r="H134" i="8" s="1"/>
  <c r="G24" i="8"/>
  <c r="G131" i="8" s="1"/>
  <c r="G134" i="8" s="1"/>
  <c r="F24" i="8"/>
  <c r="F131" i="8" s="1"/>
  <c r="F134" i="8" s="1"/>
  <c r="E24" i="8"/>
  <c r="E131" i="8" s="1"/>
  <c r="E134" i="8" s="1"/>
  <c r="D24" i="8"/>
  <c r="D131" i="8" s="1"/>
  <c r="D134" i="8" s="1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24" i="8" s="1"/>
  <c r="U131" i="8" s="1"/>
  <c r="R135" i="7"/>
  <c r="P135" i="7"/>
  <c r="K135" i="7"/>
  <c r="M135" i="7" s="1"/>
  <c r="I135" i="7"/>
  <c r="G135" i="7"/>
  <c r="E135" i="7"/>
  <c r="C135" i="7"/>
  <c r="R131" i="7"/>
  <c r="P131" i="7"/>
  <c r="K131" i="7"/>
  <c r="M131" i="7" s="1"/>
  <c r="I131" i="7"/>
  <c r="G131" i="7"/>
  <c r="E131" i="7"/>
  <c r="C131" i="7"/>
  <c r="M130" i="7"/>
  <c r="R127" i="7"/>
  <c r="P127" i="7"/>
  <c r="K127" i="7"/>
  <c r="M127" i="7" s="1"/>
  <c r="I127" i="7"/>
  <c r="G127" i="7"/>
  <c r="E127" i="7"/>
  <c r="C127" i="7"/>
  <c r="M126" i="7"/>
  <c r="M125" i="7"/>
  <c r="R122" i="7"/>
  <c r="P122" i="7"/>
  <c r="K122" i="7"/>
  <c r="M122" i="7" s="1"/>
  <c r="I122" i="7"/>
  <c r="G122" i="7"/>
  <c r="E122" i="7"/>
  <c r="C122" i="7"/>
  <c r="M121" i="7"/>
  <c r="M120" i="7"/>
  <c r="M119" i="7"/>
  <c r="M118" i="7"/>
  <c r="M117" i="7"/>
  <c r="M116" i="7"/>
  <c r="M115" i="7"/>
  <c r="M114" i="7"/>
  <c r="M113" i="7"/>
  <c r="M112" i="7"/>
  <c r="R109" i="7"/>
  <c r="P109" i="7"/>
  <c r="K109" i="7"/>
  <c r="M109" i="7" s="1"/>
  <c r="I109" i="7"/>
  <c r="G109" i="7"/>
  <c r="E109" i="7"/>
  <c r="C109" i="7"/>
  <c r="M108" i="7"/>
  <c r="M107" i="7"/>
  <c r="M106" i="7"/>
  <c r="R103" i="7"/>
  <c r="P103" i="7"/>
  <c r="K103" i="7"/>
  <c r="M103" i="7" s="1"/>
  <c r="I103" i="7"/>
  <c r="G103" i="7"/>
  <c r="E103" i="7"/>
  <c r="C103" i="7"/>
  <c r="M102" i="7"/>
  <c r="M101" i="7"/>
  <c r="M100" i="7"/>
  <c r="M99" i="7"/>
  <c r="M98" i="7"/>
  <c r="M97" i="7"/>
  <c r="M96" i="7"/>
  <c r="M95" i="7"/>
  <c r="R92" i="7"/>
  <c r="P92" i="7"/>
  <c r="K92" i="7"/>
  <c r="M92" i="7" s="1"/>
  <c r="I92" i="7"/>
  <c r="G92" i="7"/>
  <c r="E92" i="7"/>
  <c r="C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R69" i="7"/>
  <c r="P69" i="7"/>
  <c r="K69" i="7"/>
  <c r="M69" i="7" s="1"/>
  <c r="I69" i="7"/>
  <c r="G69" i="7"/>
  <c r="E69" i="7"/>
  <c r="C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R53" i="7"/>
  <c r="P53" i="7"/>
  <c r="K53" i="7"/>
  <c r="M53" i="7" s="1"/>
  <c r="I53" i="7"/>
  <c r="G53" i="7"/>
  <c r="E53" i="7"/>
  <c r="C53" i="7"/>
  <c r="M52" i="7"/>
  <c r="M51" i="7"/>
  <c r="R48" i="7"/>
  <c r="P48" i="7"/>
  <c r="K48" i="7"/>
  <c r="I48" i="7"/>
  <c r="M48" i="7" s="1"/>
  <c r="G48" i="7"/>
  <c r="E48" i="7"/>
  <c r="C48" i="7"/>
  <c r="M47" i="7"/>
  <c r="M46" i="7"/>
  <c r="M45" i="7"/>
  <c r="M44" i="7"/>
  <c r="M43" i="7"/>
  <c r="M42" i="7"/>
  <c r="M41" i="7"/>
  <c r="M40" i="7"/>
  <c r="M39" i="7"/>
  <c r="M38" i="7"/>
  <c r="R35" i="7"/>
  <c r="P35" i="7"/>
  <c r="K35" i="7"/>
  <c r="M35" i="7" s="1"/>
  <c r="I35" i="7"/>
  <c r="G35" i="7"/>
  <c r="E35" i="7"/>
  <c r="C35" i="7"/>
  <c r="M34" i="7"/>
  <c r="M33" i="7"/>
  <c r="M32" i="7"/>
  <c r="M31" i="7"/>
  <c r="M30" i="7"/>
  <c r="M29" i="7"/>
  <c r="R26" i="7"/>
  <c r="R133" i="7" s="1"/>
  <c r="P26" i="7"/>
  <c r="P133" i="7" s="1"/>
  <c r="K26" i="7"/>
  <c r="K133" i="7" s="1"/>
  <c r="I26" i="7"/>
  <c r="I133" i="7" s="1"/>
  <c r="G26" i="7"/>
  <c r="G133" i="7" s="1"/>
  <c r="E26" i="7"/>
  <c r="E133" i="7" s="1"/>
  <c r="C26" i="7"/>
  <c r="C133" i="7" s="1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Q53" i="6"/>
  <c r="O53" i="6"/>
  <c r="K53" i="6"/>
  <c r="I53" i="6"/>
  <c r="G53" i="6"/>
  <c r="E53" i="6"/>
  <c r="M53" i="6" s="1"/>
  <c r="C53" i="6"/>
  <c r="Q49" i="6"/>
  <c r="O49" i="6"/>
  <c r="K49" i="6"/>
  <c r="I49" i="6"/>
  <c r="G49" i="6"/>
  <c r="E49" i="6"/>
  <c r="M49" i="6" s="1"/>
  <c r="C49" i="6"/>
  <c r="M48" i="6"/>
  <c r="M47" i="6"/>
  <c r="Q44" i="6"/>
  <c r="O44" i="6"/>
  <c r="K44" i="6"/>
  <c r="M44" i="6" s="1"/>
  <c r="I44" i="6"/>
  <c r="G44" i="6"/>
  <c r="E44" i="6"/>
  <c r="C44" i="6"/>
  <c r="M43" i="6"/>
  <c r="M42" i="6"/>
  <c r="Q39" i="6"/>
  <c r="O39" i="6"/>
  <c r="K39" i="6"/>
  <c r="I39" i="6"/>
  <c r="G39" i="6"/>
  <c r="M39" i="6" s="1"/>
  <c r="E39" i="6"/>
  <c r="C39" i="6"/>
  <c r="M38" i="6"/>
  <c r="M37" i="6"/>
  <c r="M36" i="6"/>
  <c r="M35" i="6"/>
  <c r="Q32" i="6"/>
  <c r="O32" i="6"/>
  <c r="K32" i="6"/>
  <c r="I32" i="6"/>
  <c r="G32" i="6"/>
  <c r="M32" i="6" s="1"/>
  <c r="E32" i="6"/>
  <c r="C32" i="6"/>
  <c r="M31" i="6"/>
  <c r="M30" i="6"/>
  <c r="M29" i="6"/>
  <c r="M28" i="6"/>
  <c r="M27" i="6"/>
  <c r="M26" i="6"/>
  <c r="M25" i="6"/>
  <c r="M24" i="6"/>
  <c r="Q21" i="6"/>
  <c r="O21" i="6"/>
  <c r="K21" i="6"/>
  <c r="I21" i="6"/>
  <c r="G21" i="6"/>
  <c r="M21" i="6" s="1"/>
  <c r="E21" i="6"/>
  <c r="C21" i="6"/>
  <c r="M20" i="6"/>
  <c r="Q17" i="6"/>
  <c r="O17" i="6"/>
  <c r="K17" i="6"/>
  <c r="I17" i="6"/>
  <c r="M17" i="6" s="1"/>
  <c r="G17" i="6"/>
  <c r="E17" i="6"/>
  <c r="C17" i="6"/>
  <c r="M16" i="6"/>
  <c r="M15" i="6"/>
  <c r="Q12" i="6"/>
  <c r="Q51" i="6" s="1"/>
  <c r="O12" i="6"/>
  <c r="O51" i="6" s="1"/>
  <c r="K12" i="6"/>
  <c r="M12" i="6" s="1"/>
  <c r="I12" i="6"/>
  <c r="I51" i="6" s="1"/>
  <c r="G12" i="6"/>
  <c r="G51" i="6" s="1"/>
  <c r="E12" i="6"/>
  <c r="E51" i="6" s="1"/>
  <c r="C12" i="6"/>
  <c r="C51" i="6" s="1"/>
  <c r="M11" i="6"/>
  <c r="Q70" i="5"/>
  <c r="O70" i="5"/>
  <c r="K70" i="5"/>
  <c r="I70" i="5"/>
  <c r="G70" i="5"/>
  <c r="E70" i="5"/>
  <c r="M70" i="5" s="1"/>
  <c r="C70" i="5"/>
  <c r="Q66" i="5"/>
  <c r="O66" i="5"/>
  <c r="K66" i="5"/>
  <c r="I66" i="5"/>
  <c r="G66" i="5"/>
  <c r="E66" i="5"/>
  <c r="M66" i="5" s="1"/>
  <c r="C66" i="5"/>
  <c r="M65" i="5"/>
  <c r="Q62" i="5"/>
  <c r="O62" i="5"/>
  <c r="K62" i="5"/>
  <c r="I62" i="5"/>
  <c r="M62" i="5" s="1"/>
  <c r="G62" i="5"/>
  <c r="E62" i="5"/>
  <c r="C62" i="5"/>
  <c r="M61" i="5"/>
  <c r="M60" i="5"/>
  <c r="Q57" i="5"/>
  <c r="O57" i="5"/>
  <c r="K57" i="5"/>
  <c r="M57" i="5" s="1"/>
  <c r="I57" i="5"/>
  <c r="G57" i="5"/>
  <c r="E57" i="5"/>
  <c r="C57" i="5"/>
  <c r="M56" i="5"/>
  <c r="M55" i="5"/>
  <c r="M54" i="5"/>
  <c r="Q51" i="5"/>
  <c r="O51" i="5"/>
  <c r="K51" i="5"/>
  <c r="M51" i="5" s="1"/>
  <c r="I51" i="5"/>
  <c r="G51" i="5"/>
  <c r="E51" i="5"/>
  <c r="C51" i="5"/>
  <c r="M50" i="5"/>
  <c r="M49" i="5"/>
  <c r="M48" i="5"/>
  <c r="M47" i="5"/>
  <c r="M46" i="5"/>
  <c r="M45" i="5"/>
  <c r="Q42" i="5"/>
  <c r="O42" i="5"/>
  <c r="K42" i="5"/>
  <c r="M42" i="5" s="1"/>
  <c r="I42" i="5"/>
  <c r="G42" i="5"/>
  <c r="E42" i="5"/>
  <c r="C42" i="5"/>
  <c r="M41" i="5"/>
  <c r="M40" i="5"/>
  <c r="M39" i="5"/>
  <c r="M38" i="5"/>
  <c r="M37" i="5"/>
  <c r="M36" i="5"/>
  <c r="M35" i="5"/>
  <c r="M34" i="5"/>
  <c r="M33" i="5"/>
  <c r="Q30" i="5"/>
  <c r="O30" i="5"/>
  <c r="K30" i="5"/>
  <c r="I30" i="5"/>
  <c r="M30" i="5" s="1"/>
  <c r="G30" i="5"/>
  <c r="E30" i="5"/>
  <c r="C30" i="5"/>
  <c r="M29" i="5"/>
  <c r="M28" i="5"/>
  <c r="M27" i="5"/>
  <c r="M26" i="5"/>
  <c r="Q23" i="5"/>
  <c r="O23" i="5"/>
  <c r="K23" i="5"/>
  <c r="I23" i="5"/>
  <c r="M23" i="5" s="1"/>
  <c r="G23" i="5"/>
  <c r="E23" i="5"/>
  <c r="C23" i="5"/>
  <c r="M22" i="5"/>
  <c r="M21" i="5"/>
  <c r="Q18" i="5"/>
  <c r="O18" i="5"/>
  <c r="K18" i="5"/>
  <c r="I18" i="5"/>
  <c r="G18" i="5"/>
  <c r="E18" i="5"/>
  <c r="M18" i="5" s="1"/>
  <c r="C18" i="5"/>
  <c r="M17" i="5"/>
  <c r="M16" i="5"/>
  <c r="M15" i="5"/>
  <c r="Q12" i="5"/>
  <c r="Q68" i="5" s="1"/>
  <c r="O12" i="5"/>
  <c r="O68" i="5" s="1"/>
  <c r="K12" i="5"/>
  <c r="K68" i="5" s="1"/>
  <c r="I12" i="5"/>
  <c r="I68" i="5" s="1"/>
  <c r="G12" i="5"/>
  <c r="G68" i="5" s="1"/>
  <c r="E12" i="5"/>
  <c r="E68" i="5" s="1"/>
  <c r="C12" i="5"/>
  <c r="C68" i="5" s="1"/>
  <c r="M11" i="5"/>
  <c r="Q73" i="4"/>
  <c r="O73" i="4"/>
  <c r="K73" i="4"/>
  <c r="I73" i="4"/>
  <c r="G73" i="4"/>
  <c r="E73" i="4"/>
  <c r="M73" i="4" s="1"/>
  <c r="C73" i="4"/>
  <c r="Q69" i="4"/>
  <c r="O69" i="4"/>
  <c r="K69" i="4"/>
  <c r="I69" i="4"/>
  <c r="G69" i="4"/>
  <c r="E69" i="4"/>
  <c r="M69" i="4" s="1"/>
  <c r="C69" i="4"/>
  <c r="M68" i="4"/>
  <c r="M67" i="4"/>
  <c r="M66" i="4"/>
  <c r="Q63" i="4"/>
  <c r="O63" i="4"/>
  <c r="K63" i="4"/>
  <c r="M63" i="4" s="1"/>
  <c r="I63" i="4"/>
  <c r="G63" i="4"/>
  <c r="E63" i="4"/>
  <c r="C63" i="4"/>
  <c r="M62" i="4"/>
  <c r="M61" i="4"/>
  <c r="Q58" i="4"/>
  <c r="O58" i="4"/>
  <c r="K58" i="4"/>
  <c r="M58" i="4" s="1"/>
  <c r="I58" i="4"/>
  <c r="G58" i="4"/>
  <c r="E58" i="4"/>
  <c r="C58" i="4"/>
  <c r="M57" i="4"/>
  <c r="M56" i="4"/>
  <c r="M55" i="4"/>
  <c r="Q52" i="4"/>
  <c r="O52" i="4"/>
  <c r="K52" i="4"/>
  <c r="M52" i="4" s="1"/>
  <c r="I52" i="4"/>
  <c r="G52" i="4"/>
  <c r="E52" i="4"/>
  <c r="C52" i="4"/>
  <c r="M51" i="4"/>
  <c r="M50" i="4"/>
  <c r="M49" i="4"/>
  <c r="M48" i="4"/>
  <c r="M47" i="4"/>
  <c r="M46" i="4"/>
  <c r="Q43" i="4"/>
  <c r="O43" i="4"/>
  <c r="K43" i="4"/>
  <c r="M43" i="4" s="1"/>
  <c r="I43" i="4"/>
  <c r="G43" i="4"/>
  <c r="E43" i="4"/>
  <c r="C43" i="4"/>
  <c r="M42" i="4"/>
  <c r="M41" i="4"/>
  <c r="M40" i="4"/>
  <c r="M39" i="4"/>
  <c r="M38" i="4"/>
  <c r="M37" i="4"/>
  <c r="M36" i="4"/>
  <c r="M35" i="4"/>
  <c r="M34" i="4"/>
  <c r="Q31" i="4"/>
  <c r="O31" i="4"/>
  <c r="K31" i="4"/>
  <c r="M31" i="4" s="1"/>
  <c r="I31" i="4"/>
  <c r="G31" i="4"/>
  <c r="E31" i="4"/>
  <c r="C31" i="4"/>
  <c r="M30" i="4"/>
  <c r="M29" i="4"/>
  <c r="M28" i="4"/>
  <c r="M27" i="4"/>
  <c r="M26" i="4"/>
  <c r="Q23" i="4"/>
  <c r="O23" i="4"/>
  <c r="K23" i="4"/>
  <c r="M23" i="4" s="1"/>
  <c r="I23" i="4"/>
  <c r="G23" i="4"/>
  <c r="E23" i="4"/>
  <c r="C23" i="4"/>
  <c r="M22" i="4"/>
  <c r="M21" i="4"/>
  <c r="Q18" i="4"/>
  <c r="O18" i="4"/>
  <c r="K18" i="4"/>
  <c r="I18" i="4"/>
  <c r="G18" i="4"/>
  <c r="M18" i="4" s="1"/>
  <c r="E18" i="4"/>
  <c r="C18" i="4"/>
  <c r="M17" i="4"/>
  <c r="M16" i="4"/>
  <c r="M15" i="4"/>
  <c r="Q12" i="4"/>
  <c r="Q71" i="4" s="1"/>
  <c r="O12" i="4"/>
  <c r="O71" i="4" s="1"/>
  <c r="K12" i="4"/>
  <c r="K71" i="4" s="1"/>
  <c r="I12" i="4"/>
  <c r="I71" i="4" s="1"/>
  <c r="G12" i="4"/>
  <c r="G71" i="4" s="1"/>
  <c r="E12" i="4"/>
  <c r="E71" i="4" s="1"/>
  <c r="C12" i="4"/>
  <c r="C71" i="4" s="1"/>
  <c r="M11" i="4"/>
  <c r="Q73" i="3"/>
  <c r="O73" i="3"/>
  <c r="K73" i="3"/>
  <c r="I73" i="3"/>
  <c r="G73" i="3"/>
  <c r="E73" i="3"/>
  <c r="M73" i="3" s="1"/>
  <c r="C73" i="3"/>
  <c r="Q69" i="3"/>
  <c r="O69" i="3"/>
  <c r="K69" i="3"/>
  <c r="I69" i="3"/>
  <c r="M69" i="3" s="1"/>
  <c r="G69" i="3"/>
  <c r="E69" i="3"/>
  <c r="C69" i="3"/>
  <c r="M68" i="3"/>
  <c r="M67" i="3"/>
  <c r="M66" i="3"/>
  <c r="Q63" i="3"/>
  <c r="O63" i="3"/>
  <c r="K63" i="3"/>
  <c r="M63" i="3" s="1"/>
  <c r="I63" i="3"/>
  <c r="G63" i="3"/>
  <c r="E63" i="3"/>
  <c r="C63" i="3"/>
  <c r="M62" i="3"/>
  <c r="M61" i="3"/>
  <c r="Q58" i="3"/>
  <c r="O58" i="3"/>
  <c r="K58" i="3"/>
  <c r="M58" i="3" s="1"/>
  <c r="I58" i="3"/>
  <c r="G58" i="3"/>
  <c r="E58" i="3"/>
  <c r="C58" i="3"/>
  <c r="M57" i="3"/>
  <c r="M56" i="3"/>
  <c r="M55" i="3"/>
  <c r="Q52" i="3"/>
  <c r="O52" i="3"/>
  <c r="K52" i="3"/>
  <c r="M52" i="3" s="1"/>
  <c r="I52" i="3"/>
  <c r="G52" i="3"/>
  <c r="E52" i="3"/>
  <c r="C52" i="3"/>
  <c r="M51" i="3"/>
  <c r="M50" i="3"/>
  <c r="M49" i="3"/>
  <c r="M48" i="3"/>
  <c r="M47" i="3"/>
  <c r="M46" i="3"/>
  <c r="Q43" i="3"/>
  <c r="O43" i="3"/>
  <c r="K43" i="3"/>
  <c r="M43" i="3" s="1"/>
  <c r="I43" i="3"/>
  <c r="G43" i="3"/>
  <c r="E43" i="3"/>
  <c r="C43" i="3"/>
  <c r="M42" i="3"/>
  <c r="M41" i="3"/>
  <c r="M40" i="3"/>
  <c r="M39" i="3"/>
  <c r="M38" i="3"/>
  <c r="M37" i="3"/>
  <c r="M36" i="3"/>
  <c r="M35" i="3"/>
  <c r="M34" i="3"/>
  <c r="Q31" i="3"/>
  <c r="O31" i="3"/>
  <c r="K31" i="3"/>
  <c r="M31" i="3" s="1"/>
  <c r="I31" i="3"/>
  <c r="G31" i="3"/>
  <c r="E31" i="3"/>
  <c r="C31" i="3"/>
  <c r="M30" i="3"/>
  <c r="M29" i="3"/>
  <c r="M28" i="3"/>
  <c r="M27" i="3"/>
  <c r="M26" i="3"/>
  <c r="Q23" i="3"/>
  <c r="O23" i="3"/>
  <c r="K23" i="3"/>
  <c r="M23" i="3" s="1"/>
  <c r="I23" i="3"/>
  <c r="G23" i="3"/>
  <c r="E23" i="3"/>
  <c r="C23" i="3"/>
  <c r="M22" i="3"/>
  <c r="M21" i="3"/>
  <c r="Q18" i="3"/>
  <c r="O18" i="3"/>
  <c r="K18" i="3"/>
  <c r="I18" i="3"/>
  <c r="M18" i="3" s="1"/>
  <c r="G18" i="3"/>
  <c r="E18" i="3"/>
  <c r="C18" i="3"/>
  <c r="M17" i="3"/>
  <c r="M16" i="3"/>
  <c r="M15" i="3"/>
  <c r="Q12" i="3"/>
  <c r="Q71" i="3" s="1"/>
  <c r="O12" i="3"/>
  <c r="O71" i="3" s="1"/>
  <c r="K12" i="3"/>
  <c r="K71" i="3" s="1"/>
  <c r="I12" i="3"/>
  <c r="I71" i="3" s="1"/>
  <c r="G12" i="3"/>
  <c r="G71" i="3" s="1"/>
  <c r="E12" i="3"/>
  <c r="E71" i="3" s="1"/>
  <c r="C12" i="3"/>
  <c r="C71" i="3" s="1"/>
  <c r="M11" i="3"/>
  <c r="O70" i="2"/>
  <c r="M70" i="2"/>
  <c r="K70" i="2"/>
  <c r="G70" i="2"/>
  <c r="E70" i="2"/>
  <c r="I70" i="2" s="1"/>
  <c r="C70" i="2"/>
  <c r="O66" i="2"/>
  <c r="M66" i="2"/>
  <c r="K66" i="2"/>
  <c r="I66" i="2"/>
  <c r="G66" i="2"/>
  <c r="E66" i="2"/>
  <c r="C66" i="2"/>
  <c r="I65" i="2"/>
  <c r="I64" i="2"/>
  <c r="I63" i="2"/>
  <c r="O60" i="2"/>
  <c r="M60" i="2"/>
  <c r="K60" i="2"/>
  <c r="G60" i="2"/>
  <c r="E60" i="2"/>
  <c r="I60" i="2" s="1"/>
  <c r="C60" i="2"/>
  <c r="I59" i="2"/>
  <c r="I58" i="2"/>
  <c r="O55" i="2"/>
  <c r="M55" i="2"/>
  <c r="K55" i="2"/>
  <c r="G55" i="2"/>
  <c r="I55" i="2" s="1"/>
  <c r="E55" i="2"/>
  <c r="C55" i="2"/>
  <c r="I54" i="2"/>
  <c r="I53" i="2"/>
  <c r="I52" i="2"/>
  <c r="O49" i="2"/>
  <c r="M49" i="2"/>
  <c r="K49" i="2"/>
  <c r="G49" i="2"/>
  <c r="E49" i="2"/>
  <c r="I49" i="2" s="1"/>
  <c r="C49" i="2"/>
  <c r="I48" i="2"/>
  <c r="I47" i="2"/>
  <c r="I46" i="2"/>
  <c r="I45" i="2"/>
  <c r="I44" i="2"/>
  <c r="I43" i="2"/>
  <c r="O40" i="2"/>
  <c r="M40" i="2"/>
  <c r="K40" i="2"/>
  <c r="G40" i="2"/>
  <c r="E40" i="2"/>
  <c r="I40" i="2" s="1"/>
  <c r="C40" i="2"/>
  <c r="I39" i="2"/>
  <c r="I38" i="2"/>
  <c r="I37" i="2"/>
  <c r="I36" i="2"/>
  <c r="I35" i="2"/>
  <c r="I34" i="2"/>
  <c r="I33" i="2"/>
  <c r="I32" i="2"/>
  <c r="I31" i="2"/>
  <c r="O28" i="2"/>
  <c r="M28" i="2"/>
  <c r="K28" i="2"/>
  <c r="G28" i="2"/>
  <c r="E28" i="2"/>
  <c r="I28" i="2" s="1"/>
  <c r="C28" i="2"/>
  <c r="I27" i="2"/>
  <c r="I26" i="2"/>
  <c r="I25" i="2"/>
  <c r="I24" i="2"/>
  <c r="I23" i="2"/>
  <c r="O20" i="2"/>
  <c r="M20" i="2"/>
  <c r="K20" i="2"/>
  <c r="G20" i="2"/>
  <c r="E20" i="2"/>
  <c r="I20" i="2" s="1"/>
  <c r="C20" i="2"/>
  <c r="I19" i="2"/>
  <c r="I18" i="2"/>
  <c r="O15" i="2"/>
  <c r="M15" i="2"/>
  <c r="K15" i="2"/>
  <c r="G15" i="2"/>
  <c r="I15" i="2" s="1"/>
  <c r="E15" i="2"/>
  <c r="C15" i="2"/>
  <c r="I14" i="2"/>
  <c r="I13" i="2"/>
  <c r="I12" i="2"/>
  <c r="O9" i="2"/>
  <c r="O68" i="2" s="1"/>
  <c r="M9" i="2"/>
  <c r="M68" i="2" s="1"/>
  <c r="K9" i="2"/>
  <c r="K68" i="2" s="1"/>
  <c r="G9" i="2"/>
  <c r="G68" i="2" s="1"/>
  <c r="E9" i="2"/>
  <c r="E68" i="2" s="1"/>
  <c r="I68" i="2" s="1"/>
  <c r="C9" i="2"/>
  <c r="C68" i="2" s="1"/>
  <c r="I8" i="2"/>
  <c r="AE70" i="1"/>
  <c r="AC70" i="1"/>
  <c r="AG70" i="1" s="1"/>
  <c r="AA70" i="1"/>
  <c r="W70" i="1"/>
  <c r="U70" i="1"/>
  <c r="Y70" i="1" s="1"/>
  <c r="S70" i="1"/>
  <c r="O70" i="1"/>
  <c r="M70" i="1"/>
  <c r="Q70" i="1" s="1"/>
  <c r="K70" i="1"/>
  <c r="G70" i="1"/>
  <c r="E70" i="1"/>
  <c r="I70" i="1" s="1"/>
  <c r="C70" i="1"/>
  <c r="AE66" i="1"/>
  <c r="AC66" i="1"/>
  <c r="AG66" i="1" s="1"/>
  <c r="AA66" i="1"/>
  <c r="W66" i="1"/>
  <c r="U66" i="1"/>
  <c r="Y66" i="1" s="1"/>
  <c r="S66" i="1"/>
  <c r="O66" i="1"/>
  <c r="M66" i="1"/>
  <c r="Q66" i="1" s="1"/>
  <c r="K66" i="1"/>
  <c r="G66" i="1"/>
  <c r="E66" i="1"/>
  <c r="I66" i="1" s="1"/>
  <c r="C66" i="1"/>
  <c r="AG65" i="1"/>
  <c r="Y65" i="1"/>
  <c r="Q65" i="1"/>
  <c r="I65" i="1"/>
  <c r="AG64" i="1"/>
  <c r="Y64" i="1"/>
  <c r="Q64" i="1"/>
  <c r="I64" i="1"/>
  <c r="AG63" i="1"/>
  <c r="Y63" i="1"/>
  <c r="Q63" i="1"/>
  <c r="I63" i="1"/>
  <c r="AE60" i="1"/>
  <c r="AC60" i="1"/>
  <c r="AG60" i="1" s="1"/>
  <c r="AA60" i="1"/>
  <c r="W60" i="1"/>
  <c r="U60" i="1"/>
  <c r="Y60" i="1" s="1"/>
  <c r="S60" i="1"/>
  <c r="O60" i="1"/>
  <c r="M60" i="1"/>
  <c r="Q60" i="1" s="1"/>
  <c r="K60" i="1"/>
  <c r="G60" i="1"/>
  <c r="E60" i="1"/>
  <c r="I60" i="1" s="1"/>
  <c r="C60" i="1"/>
  <c r="AG59" i="1"/>
  <c r="Y59" i="1"/>
  <c r="Q59" i="1"/>
  <c r="I59" i="1"/>
  <c r="AG58" i="1"/>
  <c r="Y58" i="1"/>
  <c r="Q58" i="1"/>
  <c r="I58" i="1"/>
  <c r="AE55" i="1"/>
  <c r="AC55" i="1"/>
  <c r="AG55" i="1" s="1"/>
  <c r="AA55" i="1"/>
  <c r="W55" i="1"/>
  <c r="U55" i="1"/>
  <c r="Y55" i="1" s="1"/>
  <c r="S55" i="1"/>
  <c r="O55" i="1"/>
  <c r="M55" i="1"/>
  <c r="Q55" i="1" s="1"/>
  <c r="K55" i="1"/>
  <c r="G55" i="1"/>
  <c r="E55" i="1"/>
  <c r="I55" i="1" s="1"/>
  <c r="C55" i="1"/>
  <c r="AG54" i="1"/>
  <c r="Y54" i="1"/>
  <c r="Q54" i="1"/>
  <c r="I54" i="1"/>
  <c r="AG53" i="1"/>
  <c r="Y53" i="1"/>
  <c r="Q53" i="1"/>
  <c r="I53" i="1"/>
  <c r="AG52" i="1"/>
  <c r="Y52" i="1"/>
  <c r="Q52" i="1"/>
  <c r="I52" i="1"/>
  <c r="AE49" i="1"/>
  <c r="AC49" i="1"/>
  <c r="AG49" i="1" s="1"/>
  <c r="AA49" i="1"/>
  <c r="W49" i="1"/>
  <c r="U49" i="1"/>
  <c r="Y49" i="1" s="1"/>
  <c r="S49" i="1"/>
  <c r="O49" i="1"/>
  <c r="M49" i="1"/>
  <c r="Q49" i="1" s="1"/>
  <c r="K49" i="1"/>
  <c r="G49" i="1"/>
  <c r="E49" i="1"/>
  <c r="I49" i="1" s="1"/>
  <c r="C49" i="1"/>
  <c r="AG48" i="1"/>
  <c r="Y48" i="1"/>
  <c r="Q48" i="1"/>
  <c r="I48" i="1"/>
  <c r="AG47" i="1"/>
  <c r="Y47" i="1"/>
  <c r="Q47" i="1"/>
  <c r="I47" i="1"/>
  <c r="AG46" i="1"/>
  <c r="Y46" i="1"/>
  <c r="Q46" i="1"/>
  <c r="I46" i="1"/>
  <c r="AG45" i="1"/>
  <c r="Y45" i="1"/>
  <c r="Q45" i="1"/>
  <c r="I45" i="1"/>
  <c r="AG44" i="1"/>
  <c r="Y44" i="1"/>
  <c r="Q44" i="1"/>
  <c r="I44" i="1"/>
  <c r="AG43" i="1"/>
  <c r="Y43" i="1"/>
  <c r="Q43" i="1"/>
  <c r="I43" i="1"/>
  <c r="AE40" i="1"/>
  <c r="AC40" i="1"/>
  <c r="AG40" i="1" s="1"/>
  <c r="AA40" i="1"/>
  <c r="W40" i="1"/>
  <c r="U40" i="1"/>
  <c r="Y40" i="1" s="1"/>
  <c r="S40" i="1"/>
  <c r="O40" i="1"/>
  <c r="M40" i="1"/>
  <c r="Q40" i="1" s="1"/>
  <c r="K40" i="1"/>
  <c r="G40" i="1"/>
  <c r="E40" i="1"/>
  <c r="I40" i="1" s="1"/>
  <c r="C40" i="1"/>
  <c r="AG39" i="1"/>
  <c r="Y39" i="1"/>
  <c r="Q39" i="1"/>
  <c r="I39" i="1"/>
  <c r="AG38" i="1"/>
  <c r="Y38" i="1"/>
  <c r="Q38" i="1"/>
  <c r="I38" i="1"/>
  <c r="AG37" i="1"/>
  <c r="Y37" i="1"/>
  <c r="Q37" i="1"/>
  <c r="I37" i="1"/>
  <c r="AG36" i="1"/>
  <c r="Y36" i="1"/>
  <c r="Q36" i="1"/>
  <c r="I36" i="1"/>
  <c r="AG35" i="1"/>
  <c r="Y35" i="1"/>
  <c r="Q35" i="1"/>
  <c r="I35" i="1"/>
  <c r="AG34" i="1"/>
  <c r="Y34" i="1"/>
  <c r="Q34" i="1"/>
  <c r="I34" i="1"/>
  <c r="AG33" i="1"/>
  <c r="Y33" i="1"/>
  <c r="Q33" i="1"/>
  <c r="I33" i="1"/>
  <c r="AG32" i="1"/>
  <c r="Y32" i="1"/>
  <c r="Q32" i="1"/>
  <c r="I32" i="1"/>
  <c r="AG31" i="1"/>
  <c r="Y31" i="1"/>
  <c r="Q31" i="1"/>
  <c r="I31" i="1"/>
  <c r="AE28" i="1"/>
  <c r="AC28" i="1"/>
  <c r="AG28" i="1" s="1"/>
  <c r="AA28" i="1"/>
  <c r="W28" i="1"/>
  <c r="U28" i="1"/>
  <c r="Y28" i="1" s="1"/>
  <c r="S28" i="1"/>
  <c r="O28" i="1"/>
  <c r="M28" i="1"/>
  <c r="Q28" i="1" s="1"/>
  <c r="K28" i="1"/>
  <c r="G28" i="1"/>
  <c r="E28" i="1"/>
  <c r="I28" i="1" s="1"/>
  <c r="C28" i="1"/>
  <c r="AG27" i="1"/>
  <c r="Y27" i="1"/>
  <c r="Q27" i="1"/>
  <c r="I27" i="1"/>
  <c r="AG26" i="1"/>
  <c r="Y26" i="1"/>
  <c r="Q26" i="1"/>
  <c r="I26" i="1"/>
  <c r="AG25" i="1"/>
  <c r="Y25" i="1"/>
  <c r="Q25" i="1"/>
  <c r="I25" i="1"/>
  <c r="AG24" i="1"/>
  <c r="Y24" i="1"/>
  <c r="Q24" i="1"/>
  <c r="I24" i="1"/>
  <c r="AG23" i="1"/>
  <c r="Y23" i="1"/>
  <c r="Q23" i="1"/>
  <c r="I23" i="1"/>
  <c r="AE20" i="1"/>
  <c r="AC20" i="1"/>
  <c r="AG20" i="1" s="1"/>
  <c r="AA20" i="1"/>
  <c r="W20" i="1"/>
  <c r="U20" i="1"/>
  <c r="Y20" i="1" s="1"/>
  <c r="S20" i="1"/>
  <c r="O20" i="1"/>
  <c r="M20" i="1"/>
  <c r="Q20" i="1" s="1"/>
  <c r="K20" i="1"/>
  <c r="G20" i="1"/>
  <c r="E20" i="1"/>
  <c r="I20" i="1" s="1"/>
  <c r="C20" i="1"/>
  <c r="AG19" i="1"/>
  <c r="Y19" i="1"/>
  <c r="Q19" i="1"/>
  <c r="I19" i="1"/>
  <c r="AG18" i="1"/>
  <c r="Y18" i="1"/>
  <c r="Q18" i="1"/>
  <c r="I18" i="1"/>
  <c r="AE15" i="1"/>
  <c r="AC15" i="1"/>
  <c r="AG15" i="1" s="1"/>
  <c r="AA15" i="1"/>
  <c r="W15" i="1"/>
  <c r="U15" i="1"/>
  <c r="Y15" i="1" s="1"/>
  <c r="S15" i="1"/>
  <c r="O15" i="1"/>
  <c r="M15" i="1"/>
  <c r="Q15" i="1" s="1"/>
  <c r="K15" i="1"/>
  <c r="G15" i="1"/>
  <c r="E15" i="1"/>
  <c r="I15" i="1" s="1"/>
  <c r="C15" i="1"/>
  <c r="AG14" i="1"/>
  <c r="Y14" i="1"/>
  <c r="Q14" i="1"/>
  <c r="I14" i="1"/>
  <c r="AG13" i="1"/>
  <c r="Y13" i="1"/>
  <c r="Q13" i="1"/>
  <c r="I13" i="1"/>
  <c r="AG12" i="1"/>
  <c r="Y12" i="1"/>
  <c r="Q12" i="1"/>
  <c r="I12" i="1"/>
  <c r="AE9" i="1"/>
  <c r="AE68" i="1" s="1"/>
  <c r="AC9" i="1"/>
  <c r="AC68" i="1" s="1"/>
  <c r="AG68" i="1" s="1"/>
  <c r="AA9" i="1"/>
  <c r="AA68" i="1" s="1"/>
  <c r="W9" i="1"/>
  <c r="W68" i="1" s="1"/>
  <c r="U9" i="1"/>
  <c r="U68" i="1" s="1"/>
  <c r="Y68" i="1" s="1"/>
  <c r="S9" i="1"/>
  <c r="S68" i="1" s="1"/>
  <c r="O9" i="1"/>
  <c r="O68" i="1" s="1"/>
  <c r="M9" i="1"/>
  <c r="M68" i="1" s="1"/>
  <c r="Q68" i="1" s="1"/>
  <c r="K9" i="1"/>
  <c r="K68" i="1" s="1"/>
  <c r="G9" i="1"/>
  <c r="G68" i="1" s="1"/>
  <c r="E9" i="1"/>
  <c r="I9" i="1" s="1"/>
  <c r="C9" i="1"/>
  <c r="C68" i="1" s="1"/>
  <c r="AG8" i="1"/>
  <c r="Y8" i="1"/>
  <c r="Q8" i="1"/>
  <c r="I8" i="1"/>
  <c r="Q9" i="1" l="1"/>
  <c r="Y9" i="1"/>
  <c r="AG9" i="1"/>
  <c r="I9" i="2"/>
  <c r="W94" i="10"/>
  <c r="W35" i="12"/>
  <c r="U76" i="13"/>
  <c r="V80" i="13" s="1"/>
  <c r="E68" i="1"/>
  <c r="I68" i="1" s="1"/>
  <c r="V135" i="8"/>
  <c r="V104" i="9"/>
  <c r="M133" i="7"/>
  <c r="W135" i="8"/>
  <c r="W104" i="9"/>
  <c r="U89" i="11"/>
  <c r="V93" i="11"/>
  <c r="M71" i="3"/>
  <c r="M71" i="4"/>
  <c r="M68" i="5"/>
  <c r="V94" i="10"/>
  <c r="V35" i="12"/>
  <c r="M12" i="3"/>
  <c r="M12" i="5"/>
  <c r="K51" i="6"/>
  <c r="M51" i="6" s="1"/>
  <c r="M26" i="7"/>
  <c r="M12" i="4"/>
</calcChain>
</file>

<file path=xl/sharedStrings.xml><?xml version="1.0" encoding="utf-8"?>
<sst xmlns="http://schemas.openxmlformats.org/spreadsheetml/2006/main" count="1224" uniqueCount="198">
  <si>
    <t>World Phosphate Rock Production and Deliveries All Grades</t>
  </si>
  <si>
    <t>PIT/2014/A/P/3</t>
  </si>
  <si>
    <t>('000 metric tonnes product) - All Grades</t>
  </si>
  <si>
    <t>PRODUCTION</t>
  </si>
  <si>
    <t>TOTAL DELIVERIES</t>
  </si>
  <si>
    <t>HOME DELIVERIES</t>
  </si>
  <si>
    <t>EXPORTS</t>
  </si>
  <si>
    <t>%</t>
  </si>
  <si>
    <t>West Europe</t>
  </si>
  <si>
    <t>Finland</t>
  </si>
  <si>
    <t>Subtotal</t>
  </si>
  <si>
    <t>E. Europe &amp; C. Asia</t>
  </si>
  <si>
    <t>Kazakhstan</t>
  </si>
  <si>
    <t>Russia</t>
  </si>
  <si>
    <t>Uzbekistan</t>
  </si>
  <si>
    <t>North America</t>
  </si>
  <si>
    <t>Canada</t>
  </si>
  <si>
    <t>USA</t>
  </si>
  <si>
    <t>Latin America</t>
  </si>
  <si>
    <t>Brazil</t>
  </si>
  <si>
    <t>Colombia</t>
  </si>
  <si>
    <t>Mexico</t>
  </si>
  <si>
    <t>Peru</t>
  </si>
  <si>
    <t>Venezuela</t>
  </si>
  <si>
    <t>Africa</t>
  </si>
  <si>
    <t>Algeria</t>
  </si>
  <si>
    <t>Egypt</t>
  </si>
  <si>
    <t>Morocco</t>
  </si>
  <si>
    <t>Senegal</t>
  </si>
  <si>
    <t>South Africa</t>
  </si>
  <si>
    <t>Tanzania</t>
  </si>
  <si>
    <t>Togo</t>
  </si>
  <si>
    <t>Tunisia</t>
  </si>
  <si>
    <t>Zimbabwe</t>
  </si>
  <si>
    <t>West Asia</t>
  </si>
  <si>
    <t>Iran</t>
  </si>
  <si>
    <t>Iraq</t>
  </si>
  <si>
    <t>Israel</t>
  </si>
  <si>
    <t>Jordan</t>
  </si>
  <si>
    <t>Saudi Arabia</t>
  </si>
  <si>
    <t>Syria</t>
  </si>
  <si>
    <t>South Asia</t>
  </si>
  <si>
    <t>India</t>
  </si>
  <si>
    <t>Pakistan</t>
  </si>
  <si>
    <t>Sri Lanka</t>
  </si>
  <si>
    <t>East Asia</t>
  </si>
  <si>
    <t>China</t>
  </si>
  <si>
    <t>Vietnam</t>
  </si>
  <si>
    <t>Oceania</t>
  </si>
  <si>
    <t>Australia</t>
  </si>
  <si>
    <t>Christmas Island</t>
  </si>
  <si>
    <t>Nauru</t>
  </si>
  <si>
    <t>World Total</t>
  </si>
  <si>
    <t>TOTAL EU-28</t>
  </si>
  <si>
    <t>World Phosphate Rock Production</t>
  </si>
  <si>
    <t>PRODUCTION IN PRODUCT</t>
  </si>
  <si>
    <t>PRODUCTION IN P2O5</t>
  </si>
  <si>
    <t>Average Grade|(%P2O5 content)</t>
  </si>
  <si>
    <t>36.50 %</t>
  </si>
  <si>
    <t>21.16 %</t>
  </si>
  <si>
    <t>m</t>
  </si>
  <si>
    <t>38.58 %</t>
  </si>
  <si>
    <t>p</t>
  </si>
  <si>
    <t>17.00 %</t>
  </si>
  <si>
    <t>-</t>
  </si>
  <si>
    <t>28.79 %</t>
  </si>
  <si>
    <t>35.08 %</t>
  </si>
  <si>
    <t>e</t>
  </si>
  <si>
    <t>32.00 %</t>
  </si>
  <si>
    <t>r</t>
  </si>
  <si>
    <t>28.03 %</t>
  </si>
  <si>
    <t>30.35 %</t>
  </si>
  <si>
    <t>27.00 %</t>
  </si>
  <si>
    <t>29.41 %</t>
  </si>
  <si>
    <t>29.15 %</t>
  </si>
  <si>
    <t>31.33 %</t>
  </si>
  <si>
    <t>32.48 %</t>
  </si>
  <si>
    <t>37.26 %</t>
  </si>
  <si>
    <t>36.00 %</t>
  </si>
  <si>
    <t>29.00 %</t>
  </si>
  <si>
    <t>36.79 %</t>
  </si>
  <si>
    <t>31.00 %</t>
  </si>
  <si>
    <t>31.36 %</t>
  </si>
  <si>
    <t>32.50 %</t>
  </si>
  <si>
    <t>29.92 %</t>
  </si>
  <si>
    <t>24.72 %</t>
  </si>
  <si>
    <t>18.00 %</t>
  </si>
  <si>
    <t>29.20 %</t>
  </si>
  <si>
    <t>30.00 %</t>
  </si>
  <si>
    <t>28.07 %</t>
  </si>
  <si>
    <t>24.65 %</t>
  </si>
  <si>
    <t>30.50 %</t>
  </si>
  <si>
    <t>38.00 %</t>
  </si>
  <si>
    <t>World Phosphate Production by Grade</t>
  </si>
  <si>
    <t>('000 metric tonnes product)</t>
  </si>
  <si>
    <t xml:space="preserve"> </t>
  </si>
  <si>
    <t>65% BPL</t>
  </si>
  <si>
    <t>66-68% BPL</t>
  </si>
  <si>
    <t>69-72% BPL</t>
  </si>
  <si>
    <t>73-77% BPL</t>
  </si>
  <si>
    <t>78% BPL</t>
  </si>
  <si>
    <t>Total 2014</t>
  </si>
  <si>
    <t>Total 2013</t>
  </si>
  <si>
    <t>Total 2012</t>
  </si>
  <si>
    <t>and under</t>
  </si>
  <si>
    <t>and over</t>
  </si>
  <si>
    <t>29.8% P2O5</t>
  </si>
  <si>
    <t>29.8-31.5% P2O5</t>
  </si>
  <si>
    <t>31.5-33.4% P2O5</t>
  </si>
  <si>
    <t>33.4-35.7% P2O5</t>
  </si>
  <si>
    <t>35.7% P2O5</t>
  </si>
  <si>
    <t>World Phosphate Rock Deliveries by Grade</t>
  </si>
  <si>
    <t>World Phosphate Rock Home Deliveries by Grade</t>
  </si>
  <si>
    <t>World Phosphate Rock Exports by Grade</t>
  </si>
  <si>
    <t>World Phosphate Rock Imports by Grade</t>
  </si>
  <si>
    <t>Austria</t>
  </si>
  <si>
    <t>Belgium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</si>
  <si>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</si>
  <si>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</si>
  <si>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</si>
  <si>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</si>
  <si>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</si>
  <si>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</si>
  <si>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</si>
  <si>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</si>
  <si>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</si>
  <si>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Switzerland</t>
  </si>
  <si>
    <t>United Kingdom</t>
  </si>
  <si>
    <t>Various</t>
  </si>
  <si>
    <t>Central Europe</t>
  </si>
  <si>
    <t>Bulgaria</t>
  </si>
  <si>
    <t>Croatia</t>
  </si>
  <si>
    <t>Hungary</t>
  </si>
  <si>
    <t>Poland</t>
  </si>
  <si>
    <t>Romania</t>
  </si>
  <si>
    <t>Serbia</t>
  </si>
  <si>
    <t>Belarus</t>
  </si>
  <si>
    <t>Estonia</t>
  </si>
  <si>
    <t>Latvia</t>
  </si>
  <si>
    <t>Lithuania</t>
  </si>
  <si>
    <t>Tajikistan</t>
  </si>
  <si>
    <t>Turkmenistan</t>
  </si>
  <si>
    <t>Ukraine</t>
  </si>
  <si>
    <t>Argentina</t>
  </si>
  <si>
    <t>Bolivia</t>
  </si>
  <si>
    <t>Chile</t>
  </si>
  <si>
    <t>Dominican Rep.</t>
  </si>
  <si>
    <t>Ecuador</t>
  </si>
  <si>
    <t>El Salvador</t>
  </si>
  <si>
    <t>Nicaragua</t>
  </si>
  <si>
    <t>Uruguay</t>
  </si>
  <si>
    <t>Angola</t>
  </si>
  <si>
    <t>Benin</t>
  </si>
  <si>
    <t>Cameroon</t>
  </si>
  <si>
    <t>Congo</t>
  </si>
  <si>
    <t>Cote d'Ivoire</t>
  </si>
  <si>
    <t>Gabon</t>
  </si>
  <si>
    <t>Ghana</t>
  </si>
  <si>
    <t>Kenya</t>
  </si>
  <si>
    <t>Liberia</t>
  </si>
  <si>
    <t>Mali</t>
  </si>
  <si>
    <t>Mauritania</t>
  </si>
  <si>
    <t>Mozambique</t>
  </si>
  <si>
    <t>Nigeria</t>
  </si>
  <si>
    <t>Sierra Leone</t>
  </si>
  <si>
    <t>Sudan</t>
  </si>
  <si>
    <t>Abu Dhabi, UAE</t>
  </si>
  <si>
    <t>Afghanistan</t>
  </si>
  <si>
    <t>Lebanon</t>
  </si>
  <si>
    <t>Turkey</t>
  </si>
  <si>
    <t>Bangladesh</t>
  </si>
  <si>
    <t>Indonesia</t>
  </si>
  <si>
    <t>Japan</t>
  </si>
  <si>
    <t>Korea DPR</t>
  </si>
  <si>
    <t>Korea Rep.</t>
  </si>
  <si>
    <t>Malaysia</t>
  </si>
  <si>
    <t>Philippines</t>
  </si>
  <si>
    <t>Taiwan, China</t>
  </si>
  <si>
    <t>Thailand</t>
  </si>
  <si>
    <t>New Zealand</t>
  </si>
  <si>
    <t>Others</t>
  </si>
  <si>
    <t xml:space="preserve">Phosphate Rock Exports by Destination All Grades </t>
  </si>
  <si>
    <t>Exporting</t>
  </si>
  <si>
    <t>countries</t>
  </si>
  <si>
    <t>TOTAL</t>
  </si>
  <si>
    <t>Importing</t>
  </si>
  <si>
    <t>Countries</t>
  </si>
  <si>
    <t>WORLD TOTAL</t>
  </si>
  <si>
    <t>%Variation</t>
  </si>
  <si>
    <t>%Variation 2014/2013</t>
  </si>
  <si>
    <t>2014/2013</t>
  </si>
  <si>
    <t>2013/2012</t>
  </si>
  <si>
    <t>%Variation 2013/2012</t>
  </si>
  <si>
    <t xml:space="preserve">Phosphate Rock Exports by Destination 65% BPL and under </t>
  </si>
  <si>
    <t xml:space="preserve">Phosphate Rock Exports by Destination 66-68% BPL </t>
  </si>
  <si>
    <t xml:space="preserve">Phosphate Rock Exports by Destination 69-72% BPL </t>
  </si>
  <si>
    <t xml:space="preserve">Phosphate Rock Exports by Destination 73-77% BPL </t>
  </si>
  <si>
    <t xml:space="preserve">Phosphate Rock Exports by Destination 78% BPL and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</si>
</sst>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1"/>
      <color rgb="FF000000"/>
      <name val="Calibri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8"/>
      <color rgb="FFFF0000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1">
    <xf numFmtId="0" fontId="0" fillId="0" borderId="0"/>
  </cellStyleXfs>
  <cellXfs count="436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164" fontId="9" fillId="3" borderId="13" xfId="0" applyNumberFormat="1" applyFont="1" applyFill="1" applyBorder="1" applyAlignment="1" applyProtection="1">
      <alignment horizontal="right" vertical="center"/>
    </xf>
    <xf numFmtId="165" fontId="10" fillId="3" borderId="15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3" borderId="7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2" fillId="3" borderId="12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164" fontId="9" fillId="3" borderId="13" xfId="0" applyNumberFormat="1" applyFont="1" applyFill="1" applyBorder="1" applyAlignment="1" applyProtection="1">
      <alignment horizontal="right" vertical="center"/>
    </xf>
    <xf numFmtId="165" fontId="10" fillId="3" borderId="15" xfId="0" applyNumberFormat="1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3" borderId="15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6" xfId="0" applyFont="1" applyFill="1" applyBorder="1" applyAlignment="1" applyProtection="1">
      <alignment horizontal="center" vertical="center"/>
    </xf>
    <xf numFmtId="0" fontId="12" fillId="3" borderId="17" xfId="0" applyFont="1" applyFill="1" applyBorder="1" applyAlignment="1" applyProtection="1">
      <alignment horizontal="center" vertical="center"/>
    </xf>
    <xf numFmtId="0" fontId="12" fillId="3" borderId="21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6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7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8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left" vertical="center"/>
    </xf>
    <xf numFmtId="0" fontId="11" fillId="3" borderId="14" xfId="0" applyFont="1" applyFill="1" applyBorder="1" applyAlignment="1" applyProtection="1">
      <alignment horizontal="right" vertical="center"/>
    </xf>
    <xf numFmtId="164" fontId="2" fillId="3" borderId="13" xfId="0" applyNumberFormat="1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0" fillId="3" borderId="19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164" fontId="14" fillId="2" borderId="0" xfId="0" applyNumberFormat="1" applyFont="1" applyFill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6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7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17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7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8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22" xfId="0" applyFont="1" applyFill="1" applyBorder="1" applyAlignment="1" applyProtection="1">
      <alignment horizontal="center" vertical="center"/>
    </xf>
    <xf numFmtId="164" fontId="15" fillId="3" borderId="23" xfId="0" applyNumberFormat="1" applyFont="1" applyFill="1" applyBorder="1" applyAlignment="1" applyProtection="1">
      <alignment horizontal="right" vertical="center" indent="1"/>
    </xf>
    <xf numFmtId="164" fontId="15" fillId="3" borderId="0" xfId="0" applyNumberFormat="1" applyFont="1" applyFill="1" applyAlignment="1" applyProtection="1">
      <alignment horizontal="right" vertical="center" indent="1"/>
    </xf>
    <xf numFmtId="0" fontId="16" fillId="2" borderId="24" xfId="0" applyFont="1" applyFill="1" applyBorder="1" applyAlignment="1" applyProtection="1">
      <alignment horizontal="center" vertical="center"/>
    </xf>
    <xf numFmtId="165" fontId="16" fillId="3" borderId="25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right" vertical="center" indent="1"/>
    </xf>
    <xf numFmtId="0" fontId="9" fillId="3" borderId="3" xfId="0" applyFont="1" applyFill="1" applyBorder="1" applyAlignment="1" applyProtection="1">
      <alignment horizontal="left" vertical="center"/>
    </xf>
    <xf numFmtId="0" fontId="0" fillId="0" borderId="0" xfId="0" applyProtection="1"/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12" fillId="3" borderId="17" xfId="0" applyFont="1" applyFill="1" applyBorder="1" applyAlignment="1" applyProtection="1">
      <alignment horizontal="center" vertical="center"/>
    </xf>
    <xf numFmtId="0" fontId="12" fillId="3" borderId="20" xfId="0" applyFont="1" applyFill="1" applyBorder="1" applyAlignment="1" applyProtection="1">
      <alignment horizontal="center" vertical="center"/>
    </xf>
    <xf numFmtId="0" fontId="12" fillId="3" borderId="21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right" vertical="center" indent="1"/>
    </xf>
    <xf numFmtId="0" fontId="15" fillId="3" borderId="0" xfId="0" applyFont="1" applyFill="1" applyAlignment="1" applyProtection="1">
      <alignment horizontal="righ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2" borderId="9" xfId="0" applyFont="1" applyFill="1" applyBorder="1" applyAlignment="1" applyProtection="1">
      <alignment horizontal="left" vertical="top"/>
    </xf>
    <xf numFmtId="0" fontId="14" fillId="3" borderId="11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workbookViewId="0">
      <selection sqref="A1:AF1"/>
    </sheetView>
  </sheetViews>
  <sheetFormatPr baseColWidth="10" defaultColWidth="9.140625" defaultRowHeight="15" x14ac:dyDescent="0.25"/>
  <cols>
    <col min="1" max="1" width="18.5703125" customWidth="1"/>
    <col min="2" max="2" width="1.28515625" customWidth="1"/>
    <col min="3" max="3" width="9.7109375" customWidth="1"/>
    <col min="4" max="4" width="1" customWidth="1"/>
    <col min="5" max="5" width="9.7109375" customWidth="1"/>
    <col min="6" max="6" width="1" customWidth="1"/>
    <col min="7" max="7" width="9.7109375" customWidth="1"/>
    <col min="8" max="8" width="1" customWidth="1"/>
    <col min="9" max="9" width="8.5703125" customWidth="1"/>
    <col min="10" max="10" width="0.42578125" customWidth="1"/>
    <col min="11" max="11" width="9.710937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8.5703125" customWidth="1"/>
    <col min="18" max="18" width="0.42578125" customWidth="1"/>
    <col min="19" max="19" width="9.7109375" customWidth="1"/>
    <col min="20" max="20" width="1" customWidth="1"/>
    <col min="21" max="21" width="9.7109375" customWidth="1"/>
    <col min="22" max="22" width="1" customWidth="1"/>
    <col min="23" max="23" width="9.7109375" customWidth="1"/>
    <col min="24" max="24" width="1" customWidth="1"/>
    <col min="25" max="25" width="8.5703125" customWidth="1"/>
    <col min="26" max="26" width="0.42578125" customWidth="1"/>
    <col min="27" max="27" width="8.5703125" customWidth="1"/>
    <col min="28" max="28" width="1" customWidth="1"/>
    <col min="29" max="29" width="8.5703125" customWidth="1"/>
    <col min="30" max="30" width="1" customWidth="1"/>
    <col min="31" max="31" width="8.5703125" customWidth="1"/>
    <col min="32" max="32" width="1" customWidth="1"/>
    <col min="33" max="33" width="16.28515625" customWidth="1"/>
  </cols>
  <sheetData>
    <row r="1" spans="1:33" ht="23.25" x14ac:dyDescent="0.25">
      <c r="A1" s="416" t="s">
        <v>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1" t="s">
        <v>1</v>
      </c>
    </row>
    <row r="2" spans="1:33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1"/>
    </row>
    <row r="3" spans="1:33" ht="18" x14ac:dyDescent="0.25">
      <c r="A3" s="417" t="s">
        <v>2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2"/>
      <c r="AF3" s="412"/>
      <c r="AG3" s="1"/>
    </row>
    <row r="5" spans="1:33" ht="18.75" x14ac:dyDescent="0.25">
      <c r="A5" s="2"/>
      <c r="B5" s="2"/>
      <c r="C5" s="418" t="s">
        <v>3</v>
      </c>
      <c r="D5" s="412"/>
      <c r="E5" s="412"/>
      <c r="F5" s="412"/>
      <c r="G5" s="412"/>
      <c r="H5" s="412"/>
      <c r="I5" s="412"/>
      <c r="J5" s="2"/>
      <c r="K5" s="418" t="s">
        <v>4</v>
      </c>
      <c r="L5" s="412"/>
      <c r="M5" s="412"/>
      <c r="N5" s="412"/>
      <c r="O5" s="412"/>
      <c r="P5" s="412"/>
      <c r="Q5" s="412"/>
      <c r="R5" s="2"/>
      <c r="S5" s="418" t="s">
        <v>5</v>
      </c>
      <c r="T5" s="412"/>
      <c r="U5" s="412"/>
      <c r="V5" s="412"/>
      <c r="W5" s="412"/>
      <c r="X5" s="412"/>
      <c r="Y5" s="412"/>
      <c r="Z5" s="2"/>
      <c r="AA5" s="418" t="s">
        <v>6</v>
      </c>
      <c r="AB5" s="412"/>
      <c r="AC5" s="412"/>
      <c r="AD5" s="412"/>
      <c r="AE5" s="412"/>
      <c r="AF5" s="412"/>
      <c r="AG5" s="412"/>
    </row>
    <row r="6" spans="1:33" ht="33.950000000000003" customHeight="1" x14ac:dyDescent="0.25">
      <c r="A6" s="3">
        <v>2014</v>
      </c>
      <c r="C6" s="415">
        <v>2012</v>
      </c>
      <c r="D6" s="413"/>
      <c r="E6" s="413">
        <v>2013</v>
      </c>
      <c r="F6" s="413"/>
      <c r="G6" s="414">
        <v>2014</v>
      </c>
      <c r="H6" s="413"/>
      <c r="I6" s="4" t="s">
        <v>7</v>
      </c>
      <c r="K6" s="415">
        <v>2012</v>
      </c>
      <c r="L6" s="413"/>
      <c r="M6" s="413">
        <v>2013</v>
      </c>
      <c r="N6" s="413"/>
      <c r="O6" s="414">
        <v>2014</v>
      </c>
      <c r="P6" s="413"/>
      <c r="Q6" s="4" t="s">
        <v>7</v>
      </c>
      <c r="S6" s="415">
        <v>2012</v>
      </c>
      <c r="T6" s="413"/>
      <c r="U6" s="413">
        <v>2013</v>
      </c>
      <c r="V6" s="413"/>
      <c r="W6" s="414">
        <v>2014</v>
      </c>
      <c r="X6" s="413"/>
      <c r="Y6" s="4" t="s">
        <v>7</v>
      </c>
      <c r="AA6" s="415">
        <v>2012</v>
      </c>
      <c r="AB6" s="413"/>
      <c r="AC6" s="413">
        <v>2013</v>
      </c>
      <c r="AD6" s="413"/>
      <c r="AE6" s="414">
        <v>2014</v>
      </c>
      <c r="AF6" s="413"/>
      <c r="AG6" s="4" t="s">
        <v>7</v>
      </c>
    </row>
    <row r="7" spans="1:33" x14ac:dyDescent="0.25">
      <c r="A7" s="411" t="s">
        <v>8</v>
      </c>
      <c r="B7" s="412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9</v>
      </c>
      <c r="B8" s="10"/>
      <c r="C8" s="11">
        <v>858.005</v>
      </c>
      <c r="D8" s="12"/>
      <c r="E8" s="11">
        <v>877.18899999999996</v>
      </c>
      <c r="F8" s="12"/>
      <c r="G8" s="13">
        <v>946.23400000000004</v>
      </c>
      <c r="H8" s="12"/>
      <c r="I8" s="14">
        <f>IF(OR(E8=0,E8="-"),"-",IF(G8="-",(0-E8)/E8,(G8-E8)/E8))</f>
        <v>7.871165735092446E-2</v>
      </c>
      <c r="K8" s="11">
        <v>880.18399999999997</v>
      </c>
      <c r="L8" s="12"/>
      <c r="M8" s="11">
        <v>845.46</v>
      </c>
      <c r="N8" s="12"/>
      <c r="O8" s="13">
        <v>942.69399999999996</v>
      </c>
      <c r="P8" s="12"/>
      <c r="Q8" s="14">
        <f>IF(OR(M8=0,M8="-"),"-",IF(O8="-",(0-M8)/M8,(O8-M8)/M8))</f>
        <v>0.11500721500721491</v>
      </c>
      <c r="S8" s="11">
        <v>836.58699999999999</v>
      </c>
      <c r="T8" s="12"/>
      <c r="U8" s="11">
        <v>845.46</v>
      </c>
      <c r="V8" s="12"/>
      <c r="W8" s="13">
        <v>915.71600000000001</v>
      </c>
      <c r="X8" s="12"/>
      <c r="Y8" s="14">
        <f>IF(OR(U8=0,U8="-"),"-",IF(W8="-",(0-U8)/U8,(W8-U8)/U8))</f>
        <v>8.3097958507794542E-2</v>
      </c>
      <c r="AA8" s="11">
        <v>43.597000000000001</v>
      </c>
      <c r="AB8" s="12"/>
      <c r="AC8" s="11">
        <v>0</v>
      </c>
      <c r="AD8" s="12"/>
      <c r="AE8" s="13">
        <v>26.978000000000002</v>
      </c>
      <c r="AF8" s="12"/>
      <c r="AG8" s="14" t="str">
        <f>IF(OR(AC8=0,AC8="-"),"-",IF(AE8="-",(0-AC8)/AC8,(AE8-AC8)/AC8))</f>
        <v>-</v>
      </c>
    </row>
    <row r="9" spans="1:33" x14ac:dyDescent="0.25">
      <c r="A9" s="15" t="s">
        <v>10</v>
      </c>
      <c r="B9" s="16"/>
      <c r="C9" s="17">
        <f>C8</f>
        <v>858.005</v>
      </c>
      <c r="D9" s="18"/>
      <c r="E9" s="17">
        <f>E8</f>
        <v>877.18899999999996</v>
      </c>
      <c r="F9" s="18"/>
      <c r="G9" s="19">
        <f>G8</f>
        <v>946.23400000000004</v>
      </c>
      <c r="H9" s="18"/>
      <c r="I9" s="20">
        <f>IF(E9*1=0,"-",(G9-E9)/E9)</f>
        <v>7.871165735092446E-2</v>
      </c>
      <c r="K9" s="17">
        <f>K8</f>
        <v>880.18399999999997</v>
      </c>
      <c r="L9" s="18"/>
      <c r="M9" s="17">
        <f>M8</f>
        <v>845.46</v>
      </c>
      <c r="N9" s="18"/>
      <c r="O9" s="19">
        <f>O8</f>
        <v>942.69399999999996</v>
      </c>
      <c r="P9" s="18"/>
      <c r="Q9" s="20">
        <f>IF(M9*1=0,"-",(O9-M9)/M9)</f>
        <v>0.11500721500721491</v>
      </c>
      <c r="S9" s="17">
        <f>S8</f>
        <v>836.58699999999999</v>
      </c>
      <c r="T9" s="18"/>
      <c r="U9" s="17">
        <f>U8</f>
        <v>845.46</v>
      </c>
      <c r="V9" s="18"/>
      <c r="W9" s="19">
        <f>W8</f>
        <v>915.71600000000001</v>
      </c>
      <c r="X9" s="18"/>
      <c r="Y9" s="20">
        <f>IF(U9*1=0,"-",(W9-U9)/U9)</f>
        <v>8.3097958507794542E-2</v>
      </c>
      <c r="AA9" s="17">
        <f>AA8</f>
        <v>43.597000000000001</v>
      </c>
      <c r="AB9" s="18"/>
      <c r="AC9" s="17">
        <f>AC8</f>
        <v>0</v>
      </c>
      <c r="AD9" s="18"/>
      <c r="AE9" s="19">
        <f>AE8</f>
        <v>26.978000000000002</v>
      </c>
      <c r="AF9" s="18"/>
      <c r="AG9" s="20" t="str">
        <f>IF(AC9*1=0,"-",(AE9-AC9)/AC9)</f>
        <v>-</v>
      </c>
    </row>
    <row r="11" spans="1:33" x14ac:dyDescent="0.25">
      <c r="A11" s="411" t="s">
        <v>11</v>
      </c>
      <c r="B11" s="412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12</v>
      </c>
      <c r="B12" s="10"/>
      <c r="C12" s="11">
        <v>1868.223</v>
      </c>
      <c r="D12" s="12"/>
      <c r="E12" s="11">
        <v>1831.8340000000001</v>
      </c>
      <c r="F12" s="12"/>
      <c r="G12" s="13">
        <v>1494.3040000000001</v>
      </c>
      <c r="H12" s="12"/>
      <c r="I12" s="14">
        <f>IF(OR(E12=0,E12="-"),"-",IF(G12="-",(0-E12)/E12,(G12-E12)/E12))</f>
        <v>-0.18425796223893648</v>
      </c>
      <c r="K12" s="11">
        <v>1568.903</v>
      </c>
      <c r="L12" s="12"/>
      <c r="M12" s="11">
        <v>1831.8340000000001</v>
      </c>
      <c r="N12" s="12"/>
      <c r="O12" s="13">
        <v>1494.3040000000001</v>
      </c>
      <c r="P12" s="12"/>
      <c r="Q12" s="14">
        <f>IF(OR(M12=0,M12="-"),"-",IF(O12="-",(0-M12)/M12,(O12-M12)/M12))</f>
        <v>-0.18425796223893648</v>
      </c>
      <c r="S12" s="11">
        <v>1063.5360000000001</v>
      </c>
      <c r="T12" s="12"/>
      <c r="U12" s="11">
        <v>1585.73</v>
      </c>
      <c r="V12" s="12"/>
      <c r="W12" s="13">
        <v>1410.3689999999999</v>
      </c>
      <c r="X12" s="12"/>
      <c r="Y12" s="14">
        <f>IF(OR(U12=0,U12="-"),"-",IF(W12="-",(0-U12)/U12,(W12-U12)/U12))</f>
        <v>-0.11058692211158275</v>
      </c>
      <c r="AA12" s="11">
        <v>505.36700000000002</v>
      </c>
      <c r="AB12" s="12"/>
      <c r="AC12" s="11">
        <v>246.10400000000001</v>
      </c>
      <c r="AD12" s="12"/>
      <c r="AE12" s="13">
        <v>83.935000000000002</v>
      </c>
      <c r="AF12" s="12"/>
      <c r="AG12" s="14">
        <f>IF(OR(AC12=0,AC12="-"),"-",IF(AE12="-",(0-AC12)/AC12,(AE12-AC12)/AC12))</f>
        <v>-0.65894499886226965</v>
      </c>
    </row>
    <row r="13" spans="1:33" x14ac:dyDescent="0.25">
      <c r="A13" s="21" t="s">
        <v>13</v>
      </c>
      <c r="B13" s="22"/>
      <c r="C13" s="23">
        <v>10282.416999999999</v>
      </c>
      <c r="D13" s="24"/>
      <c r="E13" s="23">
        <v>10743.255999999999</v>
      </c>
      <c r="F13" s="24"/>
      <c r="G13" s="25">
        <v>10777.745000000001</v>
      </c>
      <c r="H13" s="24"/>
      <c r="I13" s="26">
        <f>IF(OR(E13=0,E13="-"),"-",IF(G13="-",(0-E13)/E13,(G13-E13)/E13))</f>
        <v>3.2102930433754347E-3</v>
      </c>
      <c r="K13" s="23">
        <v>10227.32</v>
      </c>
      <c r="L13" s="24"/>
      <c r="M13" s="23">
        <v>10734.23</v>
      </c>
      <c r="N13" s="24"/>
      <c r="O13" s="25">
        <v>10861.65</v>
      </c>
      <c r="P13" s="24"/>
      <c r="Q13" s="26">
        <f>IF(OR(M13=0,M13="-"),"-",IF(O13="-",(0-M13)/M13,(O13-M13)/M13))</f>
        <v>1.1870436910705292E-2</v>
      </c>
      <c r="S13" s="23">
        <v>8625.5490000000009</v>
      </c>
      <c r="T13" s="24"/>
      <c r="U13" s="23">
        <v>8548.3760000000002</v>
      </c>
      <c r="V13" s="24"/>
      <c r="W13" s="25">
        <v>8604.3369999999995</v>
      </c>
      <c r="X13" s="24"/>
      <c r="Y13" s="26">
        <f>IF(OR(U13=0,U13="-"),"-",IF(W13="-",(0-U13)/U13,(W13-U13)/U13))</f>
        <v>6.5463896300302334E-3</v>
      </c>
      <c r="AA13" s="23">
        <v>1601.771</v>
      </c>
      <c r="AB13" s="24"/>
      <c r="AC13" s="23">
        <v>2185.8539999999998</v>
      </c>
      <c r="AD13" s="24"/>
      <c r="AE13" s="25">
        <v>2257.3130000000001</v>
      </c>
      <c r="AF13" s="24"/>
      <c r="AG13" s="26">
        <f>IF(OR(AC13=0,AC13="-"),"-",IF(AE13="-",(0-AC13)/AC13,(AE13-AC13)/AC13))</f>
        <v>3.2691570434256037E-2</v>
      </c>
    </row>
    <row r="14" spans="1:33" x14ac:dyDescent="0.25">
      <c r="A14" s="9" t="s">
        <v>14</v>
      </c>
      <c r="B14" s="10"/>
      <c r="C14" s="11">
        <v>664.3</v>
      </c>
      <c r="D14" s="12"/>
      <c r="E14" s="11">
        <v>724</v>
      </c>
      <c r="F14" s="12"/>
      <c r="G14" s="13">
        <v>600</v>
      </c>
      <c r="H14" s="12"/>
      <c r="I14" s="14">
        <f>IF(OR(E14=0,E14="-"),"-",IF(G14="-",(0-E14)/E14,(G14-E14)/E14))</f>
        <v>-0.17127071823204421</v>
      </c>
      <c r="K14" s="11">
        <v>664.3</v>
      </c>
      <c r="L14" s="12"/>
      <c r="M14" s="11">
        <v>724</v>
      </c>
      <c r="N14" s="12"/>
      <c r="O14" s="13">
        <v>600</v>
      </c>
      <c r="P14" s="12"/>
      <c r="Q14" s="14">
        <f>IF(OR(M14=0,M14="-"),"-",IF(O14="-",(0-M14)/M14,(O14-M14)/M14))</f>
        <v>-0.17127071823204421</v>
      </c>
      <c r="S14" s="11">
        <v>664.3</v>
      </c>
      <c r="T14" s="12"/>
      <c r="U14" s="11">
        <v>724</v>
      </c>
      <c r="V14" s="12"/>
      <c r="W14" s="13">
        <v>600</v>
      </c>
      <c r="X14" s="12"/>
      <c r="Y14" s="14">
        <f>IF(OR(U14=0,U14="-"),"-",IF(W14="-",(0-U14)/U14,(W14-U14)/U14))</f>
        <v>-0.17127071823204421</v>
      </c>
      <c r="AA14" s="11">
        <v>0</v>
      </c>
      <c r="AB14" s="12"/>
      <c r="AC14" s="11">
        <v>0</v>
      </c>
      <c r="AD14" s="12"/>
      <c r="AE14" s="13">
        <v>0</v>
      </c>
      <c r="AF14" s="12"/>
      <c r="AG14" s="14" t="str">
        <f>IF(OR(AC14=0,AC14="-"),"-",IF(AE14="-",(0-AC14)/AC14,(AE14-AC14)/AC14))</f>
        <v>-</v>
      </c>
    </row>
    <row r="15" spans="1:33" x14ac:dyDescent="0.25">
      <c r="A15" s="15" t="s">
        <v>10</v>
      </c>
      <c r="B15" s="16"/>
      <c r="C15" s="17">
        <f>C12+C13+C14</f>
        <v>12814.939999999999</v>
      </c>
      <c r="D15" s="18"/>
      <c r="E15" s="17">
        <f>E12+E13+E14</f>
        <v>13299.09</v>
      </c>
      <c r="F15" s="18"/>
      <c r="G15" s="19">
        <f>G12+G13+G14</f>
        <v>12872.049000000001</v>
      </c>
      <c r="H15" s="18"/>
      <c r="I15" s="20">
        <f>IF(E15*1=0,"-",(G15-E15)/E15)</f>
        <v>-3.2110542901807509E-2</v>
      </c>
      <c r="K15" s="17">
        <f>K12+K13+K14</f>
        <v>12460.522999999999</v>
      </c>
      <c r="L15" s="18"/>
      <c r="M15" s="17">
        <f>M12+M13+M14</f>
        <v>13290.064</v>
      </c>
      <c r="N15" s="18"/>
      <c r="O15" s="19">
        <f>O12+O13+O14</f>
        <v>12955.954</v>
      </c>
      <c r="P15" s="18"/>
      <c r="Q15" s="20">
        <f>IF(M15*1=0,"-",(O15-M15)/M15)</f>
        <v>-2.5139833788610844E-2</v>
      </c>
      <c r="S15" s="17">
        <f>S12+S13+S14</f>
        <v>10353.385</v>
      </c>
      <c r="T15" s="18"/>
      <c r="U15" s="17">
        <f>U12+U13+U14</f>
        <v>10858.106</v>
      </c>
      <c r="V15" s="18"/>
      <c r="W15" s="19">
        <f>W12+W13+W14</f>
        <v>10614.706</v>
      </c>
      <c r="X15" s="18"/>
      <c r="Y15" s="20">
        <f>IF(U15*1=0,"-",(W15-U15)/U15)</f>
        <v>-2.2416432479108201E-2</v>
      </c>
      <c r="AA15" s="17">
        <f>AA12+AA13+AA14</f>
        <v>2107.1379999999999</v>
      </c>
      <c r="AB15" s="18"/>
      <c r="AC15" s="17">
        <f>AC12+AC13+AC14</f>
        <v>2431.9579999999996</v>
      </c>
      <c r="AD15" s="18"/>
      <c r="AE15" s="19">
        <f>AE12+AE13+AE14</f>
        <v>2341.248</v>
      </c>
      <c r="AF15" s="18"/>
      <c r="AG15" s="20">
        <f>IF(AC15*1=0,"-",(AE15-AC15)/AC15)</f>
        <v>-3.7299163883586638E-2</v>
      </c>
    </row>
    <row r="17" spans="1:33" x14ac:dyDescent="0.25">
      <c r="A17" s="411" t="s">
        <v>15</v>
      </c>
      <c r="B17" s="412"/>
      <c r="C17" s="5"/>
      <c r="D17" s="6"/>
      <c r="E17" s="5"/>
      <c r="F17" s="6"/>
      <c r="G17" s="7"/>
      <c r="H17" s="6"/>
      <c r="I17" s="8"/>
      <c r="K17" s="5"/>
      <c r="L17" s="6"/>
      <c r="M17" s="5"/>
      <c r="N17" s="6"/>
      <c r="O17" s="7"/>
      <c r="P17" s="6"/>
      <c r="Q17" s="8"/>
      <c r="S17" s="5"/>
      <c r="T17" s="6"/>
      <c r="U17" s="5"/>
      <c r="V17" s="6"/>
      <c r="W17" s="7"/>
      <c r="X17" s="6"/>
      <c r="Y17" s="8"/>
      <c r="AA17" s="5"/>
      <c r="AB17" s="6"/>
      <c r="AC17" s="5"/>
      <c r="AD17" s="6"/>
      <c r="AE17" s="7"/>
      <c r="AF17" s="6"/>
      <c r="AG17" s="8"/>
    </row>
    <row r="18" spans="1:33" x14ac:dyDescent="0.25">
      <c r="A18" s="9" t="s">
        <v>16</v>
      </c>
      <c r="B18" s="10"/>
      <c r="C18" s="11">
        <v>642.79899999999998</v>
      </c>
      <c r="D18" s="12"/>
      <c r="E18" s="11">
        <v>316.27</v>
      </c>
      <c r="F18" s="12"/>
      <c r="G18" s="13">
        <v>0</v>
      </c>
      <c r="H18" s="12"/>
      <c r="I18" s="14">
        <f>IF(OR(E18=0,E18="-"),"-",IF(G18="-",(0-E18)/E18,(G18-E18)/E18))</f>
        <v>-1</v>
      </c>
      <c r="K18" s="11">
        <v>642.79899999999998</v>
      </c>
      <c r="L18" s="12"/>
      <c r="M18" s="11">
        <v>316.27</v>
      </c>
      <c r="N18" s="12"/>
      <c r="O18" s="13">
        <v>0</v>
      </c>
      <c r="P18" s="12"/>
      <c r="Q18" s="14">
        <f>IF(OR(M18=0,M18="-"),"-",IF(O18="-",(0-M18)/M18,(O18-M18)/M18))</f>
        <v>-1</v>
      </c>
      <c r="S18" s="11">
        <v>642.79899999999998</v>
      </c>
      <c r="T18" s="12"/>
      <c r="U18" s="11">
        <v>316.27</v>
      </c>
      <c r="V18" s="12"/>
      <c r="W18" s="13">
        <v>0</v>
      </c>
      <c r="X18" s="12"/>
      <c r="Y18" s="14">
        <f>IF(OR(U18=0,U18="-"),"-",IF(W18="-",(0-U18)/U18,(W18-U18)/U18))</f>
        <v>-1</v>
      </c>
      <c r="AA18" s="11">
        <v>0</v>
      </c>
      <c r="AB18" s="12"/>
      <c r="AC18" s="11">
        <v>0</v>
      </c>
      <c r="AD18" s="12"/>
      <c r="AE18" s="13">
        <v>0</v>
      </c>
      <c r="AF18" s="12"/>
      <c r="AG18" s="14" t="str">
        <f>IF(OR(AC18=0,AC18="-"),"-",IF(AE18="-",(0-AC18)/AC18,(AE18-AC18)/AC18))</f>
        <v>-</v>
      </c>
    </row>
    <row r="19" spans="1:33" x14ac:dyDescent="0.25">
      <c r="A19" s="21" t="s">
        <v>17</v>
      </c>
      <c r="B19" s="22"/>
      <c r="C19" s="23">
        <v>29475.176869120001</v>
      </c>
      <c r="D19" s="24"/>
      <c r="E19" s="23">
        <v>30547.583344189999</v>
      </c>
      <c r="F19" s="24"/>
      <c r="G19" s="25">
        <v>26944.307000000001</v>
      </c>
      <c r="H19" s="24"/>
      <c r="I19" s="26">
        <f>IF(OR(E19=0,E19="-"),"-",IF(G19="-",(0-E19)/E19,(G19-E19)/E19))</f>
        <v>-0.1179561834267104</v>
      </c>
      <c r="K19" s="23">
        <v>27531.012032129998</v>
      </c>
      <c r="L19" s="24"/>
      <c r="M19" s="23">
        <v>28036.646214100001</v>
      </c>
      <c r="N19" s="24"/>
      <c r="O19" s="25">
        <v>26915.923999999999</v>
      </c>
      <c r="P19" s="24"/>
      <c r="Q19" s="26">
        <f>IF(OR(M19=0,M19="-"),"-",IF(O19="-",(0-M19)/M19,(O19-M19)/M19))</f>
        <v>-3.9973476340275531E-2</v>
      </c>
      <c r="S19" s="23">
        <v>27531.012032129998</v>
      </c>
      <c r="T19" s="24"/>
      <c r="U19" s="23">
        <v>28036.646214100001</v>
      </c>
      <c r="V19" s="24"/>
      <c r="W19" s="25">
        <v>26915.923999999999</v>
      </c>
      <c r="X19" s="24"/>
      <c r="Y19" s="26">
        <f>IF(OR(U19=0,U19="-"),"-",IF(W19="-",(0-U19)/U19,(W19-U19)/U19))</f>
        <v>-3.9973476340275531E-2</v>
      </c>
      <c r="AA19" s="23">
        <v>0</v>
      </c>
      <c r="AB19" s="24"/>
      <c r="AC19" s="23">
        <v>0</v>
      </c>
      <c r="AD19" s="24"/>
      <c r="AE19" s="25">
        <v>0</v>
      </c>
      <c r="AF19" s="24"/>
      <c r="AG19" s="26" t="str">
        <f>IF(OR(AC19=0,AC19="-"),"-",IF(AE19="-",(0-AC19)/AC19,(AE19-AC19)/AC19))</f>
        <v>-</v>
      </c>
    </row>
    <row r="20" spans="1:33" x14ac:dyDescent="0.25">
      <c r="A20" s="15" t="s">
        <v>10</v>
      </c>
      <c r="B20" s="16"/>
      <c r="C20" s="17">
        <f>C18+C19</f>
        <v>30117.97586912</v>
      </c>
      <c r="D20" s="18"/>
      <c r="E20" s="17">
        <f>E18+E19</f>
        <v>30863.85334419</v>
      </c>
      <c r="F20" s="18"/>
      <c r="G20" s="19">
        <f>G18+G19</f>
        <v>26944.307000000001</v>
      </c>
      <c r="H20" s="18"/>
      <c r="I20" s="20">
        <f>IF(E20*1=0,"-",(G20-E20)/E20)</f>
        <v>-0.12699471775217719</v>
      </c>
      <c r="K20" s="17">
        <f>K18+K19</f>
        <v>28173.811032129997</v>
      </c>
      <c r="L20" s="18"/>
      <c r="M20" s="17">
        <f>M18+M19</f>
        <v>28352.916214100002</v>
      </c>
      <c r="N20" s="18"/>
      <c r="O20" s="19">
        <f>O18+O19</f>
        <v>26915.923999999999</v>
      </c>
      <c r="P20" s="18"/>
      <c r="Q20" s="20">
        <f>IF(M20*1=0,"-",(O20-M20)/M20)</f>
        <v>-5.068234262919951E-2</v>
      </c>
      <c r="S20" s="17">
        <f>S18+S19</f>
        <v>28173.811032129997</v>
      </c>
      <c r="T20" s="18"/>
      <c r="U20" s="17">
        <f>U18+U19</f>
        <v>28352.916214100002</v>
      </c>
      <c r="V20" s="18"/>
      <c r="W20" s="19">
        <f>W18+W19</f>
        <v>26915.923999999999</v>
      </c>
      <c r="X20" s="18"/>
      <c r="Y20" s="20">
        <f>IF(U20*1=0,"-",(W20-U20)/U20)</f>
        <v>-5.068234262919951E-2</v>
      </c>
      <c r="AA20" s="17">
        <f>AA18+AA19</f>
        <v>0</v>
      </c>
      <c r="AB20" s="18"/>
      <c r="AC20" s="17">
        <f>AC18+AC19</f>
        <v>0</v>
      </c>
      <c r="AD20" s="18"/>
      <c r="AE20" s="19">
        <f>AE18+AE19</f>
        <v>0</v>
      </c>
      <c r="AF20" s="18"/>
      <c r="AG20" s="20" t="str">
        <f>IF(AC20*1=0,"-",(AE20-AC20)/AC20)</f>
        <v>-</v>
      </c>
    </row>
    <row r="22" spans="1:33" x14ac:dyDescent="0.25">
      <c r="A22" s="411" t="s">
        <v>18</v>
      </c>
      <c r="B22" s="412"/>
      <c r="C22" s="5"/>
      <c r="D22" s="6"/>
      <c r="E22" s="5"/>
      <c r="F22" s="6"/>
      <c r="G22" s="7"/>
      <c r="H22" s="6"/>
      <c r="I22" s="8"/>
      <c r="K22" s="5"/>
      <c r="L22" s="6"/>
      <c r="M22" s="5"/>
      <c r="N22" s="6"/>
      <c r="O22" s="7"/>
      <c r="P22" s="6"/>
      <c r="Q22" s="8"/>
      <c r="S22" s="5"/>
      <c r="T22" s="6"/>
      <c r="U22" s="5"/>
      <c r="V22" s="6"/>
      <c r="W22" s="7"/>
      <c r="X22" s="6"/>
      <c r="Y22" s="8"/>
      <c r="AA22" s="5"/>
      <c r="AB22" s="6"/>
      <c r="AC22" s="5"/>
      <c r="AD22" s="6"/>
      <c r="AE22" s="7"/>
      <c r="AF22" s="6"/>
      <c r="AG22" s="8"/>
    </row>
    <row r="23" spans="1:33" x14ac:dyDescent="0.25">
      <c r="A23" s="9" t="s">
        <v>19</v>
      </c>
      <c r="B23" s="10"/>
      <c r="C23" s="11">
        <v>6093.87</v>
      </c>
      <c r="D23" s="12"/>
      <c r="E23" s="11">
        <v>5939.43</v>
      </c>
      <c r="F23" s="12"/>
      <c r="G23" s="13">
        <v>5792.8</v>
      </c>
      <c r="H23" s="12"/>
      <c r="I23" s="14">
        <f>IF(OR(E23=0,E23="-"),"-",IF(G23="-",(0-E23)/E23,(G23-E23)/E23))</f>
        <v>-2.4687554192910785E-2</v>
      </c>
      <c r="K23" s="11">
        <v>6093.87</v>
      </c>
      <c r="L23" s="12"/>
      <c r="M23" s="11">
        <v>5939.43</v>
      </c>
      <c r="N23" s="12"/>
      <c r="O23" s="13">
        <v>5792.8</v>
      </c>
      <c r="P23" s="12"/>
      <c r="Q23" s="14">
        <f>IF(OR(M23=0,M23="-"),"-",IF(O23="-",(0-M23)/M23,(O23-M23)/M23))</f>
        <v>-2.4687554192910785E-2</v>
      </c>
      <c r="S23" s="11">
        <v>6093.87</v>
      </c>
      <c r="T23" s="12"/>
      <c r="U23" s="11">
        <v>5939.43</v>
      </c>
      <c r="V23" s="12"/>
      <c r="W23" s="13">
        <v>5792.8</v>
      </c>
      <c r="X23" s="12"/>
      <c r="Y23" s="14">
        <f>IF(OR(U23=0,U23="-"),"-",IF(W23="-",(0-U23)/U23,(W23-U23)/U23))</f>
        <v>-2.4687554192910785E-2</v>
      </c>
      <c r="AA23" s="11">
        <v>0</v>
      </c>
      <c r="AB23" s="12"/>
      <c r="AC23" s="11">
        <v>0</v>
      </c>
      <c r="AD23" s="12"/>
      <c r="AE23" s="13">
        <v>0</v>
      </c>
      <c r="AF23" s="12"/>
      <c r="AG23" s="14" t="str">
        <f>IF(OR(AC23=0,AC23="-"),"-",IF(AE23="-",(0-AC23)/AC23,(AE23-AC23)/AC23))</f>
        <v>-</v>
      </c>
    </row>
    <row r="24" spans="1:33" x14ac:dyDescent="0.25">
      <c r="A24" s="21" t="s">
        <v>20</v>
      </c>
      <c r="B24" s="22"/>
      <c r="C24" s="23">
        <v>53.954000000000001</v>
      </c>
      <c r="D24" s="24"/>
      <c r="E24" s="23">
        <v>49.427</v>
      </c>
      <c r="F24" s="24"/>
      <c r="G24" s="25">
        <v>50</v>
      </c>
      <c r="H24" s="24"/>
      <c r="I24" s="26">
        <f>IF(OR(E24=0,E24="-"),"-",IF(G24="-",(0-E24)/E24,(G24-E24)/E24))</f>
        <v>1.1592854108078589E-2</v>
      </c>
      <c r="K24" s="23">
        <v>53.954000000000001</v>
      </c>
      <c r="L24" s="24"/>
      <c r="M24" s="23">
        <v>49.427</v>
      </c>
      <c r="N24" s="24"/>
      <c r="O24" s="25">
        <v>50</v>
      </c>
      <c r="P24" s="24"/>
      <c r="Q24" s="26">
        <f>IF(OR(M24=0,M24="-"),"-",IF(O24="-",(0-M24)/M24,(O24-M24)/M24))</f>
        <v>1.1592854108078589E-2</v>
      </c>
      <c r="S24" s="23">
        <v>53.954000000000001</v>
      </c>
      <c r="T24" s="24"/>
      <c r="U24" s="23">
        <v>49.427</v>
      </c>
      <c r="V24" s="24"/>
      <c r="W24" s="25">
        <v>50</v>
      </c>
      <c r="X24" s="24"/>
      <c r="Y24" s="26">
        <f>IF(OR(U24=0,U24="-"),"-",IF(W24="-",(0-U24)/U24,(W24-U24)/U24))</f>
        <v>1.1592854108078589E-2</v>
      </c>
      <c r="AA24" s="23">
        <v>0</v>
      </c>
      <c r="AB24" s="24"/>
      <c r="AC24" s="23">
        <v>0</v>
      </c>
      <c r="AD24" s="24"/>
      <c r="AE24" s="25">
        <v>0</v>
      </c>
      <c r="AF24" s="24"/>
      <c r="AG24" s="26" t="str">
        <f>IF(OR(AC24=0,AC24="-"),"-",IF(AE24="-",(0-AC24)/AC24,(AE24-AC24)/AC24))</f>
        <v>-</v>
      </c>
    </row>
    <row r="25" spans="1:33" x14ac:dyDescent="0.25">
      <c r="A25" s="9" t="s">
        <v>21</v>
      </c>
      <c r="B25" s="10"/>
      <c r="C25" s="11">
        <v>1919.663</v>
      </c>
      <c r="D25" s="12"/>
      <c r="E25" s="11">
        <v>1909.6949999999999</v>
      </c>
      <c r="F25" s="12"/>
      <c r="G25" s="13">
        <v>1640.299</v>
      </c>
      <c r="H25" s="12"/>
      <c r="I25" s="14">
        <f>IF(OR(E25=0,E25="-"),"-",IF(G25="-",(0-E25)/E25,(G25-E25)/E25))</f>
        <v>-0.14106755267202353</v>
      </c>
      <c r="K25" s="11">
        <v>1956.943</v>
      </c>
      <c r="L25" s="12"/>
      <c r="M25" s="11">
        <v>1777.9459999999999</v>
      </c>
      <c r="N25" s="12"/>
      <c r="O25" s="13">
        <v>1742.222</v>
      </c>
      <c r="P25" s="12"/>
      <c r="Q25" s="14">
        <f>IF(OR(M25=0,M25="-"),"-",IF(O25="-",(0-M25)/M25,(O25-M25)/M25))</f>
        <v>-2.0092848714190384E-2</v>
      </c>
      <c r="S25" s="11">
        <v>1956.943</v>
      </c>
      <c r="T25" s="12"/>
      <c r="U25" s="11">
        <v>1777.9459999999999</v>
      </c>
      <c r="V25" s="12"/>
      <c r="W25" s="13">
        <v>1742.222</v>
      </c>
      <c r="X25" s="12"/>
      <c r="Y25" s="14">
        <f>IF(OR(U25=0,U25="-"),"-",IF(W25="-",(0-U25)/U25,(W25-U25)/U25))</f>
        <v>-2.0092848714190384E-2</v>
      </c>
      <c r="AA25" s="11">
        <v>0</v>
      </c>
      <c r="AB25" s="12"/>
      <c r="AC25" s="11">
        <v>0</v>
      </c>
      <c r="AD25" s="12"/>
      <c r="AE25" s="13">
        <v>0</v>
      </c>
      <c r="AF25" s="12"/>
      <c r="AG25" s="14" t="str">
        <f>IF(OR(AC25=0,AC25="-"),"-",IF(AE25="-",(0-AC25)/AC25,(AE25-AC25)/AC25))</f>
        <v>-</v>
      </c>
    </row>
    <row r="26" spans="1:33" x14ac:dyDescent="0.25">
      <c r="A26" s="21" t="s">
        <v>22</v>
      </c>
      <c r="B26" s="22"/>
      <c r="C26" s="23">
        <v>3209.078</v>
      </c>
      <c r="D26" s="24"/>
      <c r="E26" s="23">
        <v>3547.7</v>
      </c>
      <c r="F26" s="24"/>
      <c r="G26" s="25">
        <v>3801</v>
      </c>
      <c r="H26" s="24"/>
      <c r="I26" s="26">
        <f>IF(OR(E26=0,E26="-"),"-",IF(G26="-",(0-E26)/E26,(G26-E26)/E26))</f>
        <v>7.1398370775432027E-2</v>
      </c>
      <c r="K26" s="23">
        <v>3218.3</v>
      </c>
      <c r="L26" s="24"/>
      <c r="M26" s="23">
        <v>3445.0549999999998</v>
      </c>
      <c r="N26" s="24"/>
      <c r="O26" s="25">
        <v>3220.2139999999999</v>
      </c>
      <c r="P26" s="24"/>
      <c r="Q26" s="26">
        <f>IF(OR(M26=0,M26="-"),"-",IF(O26="-",(0-M26)/M26,(O26-M26)/M26))</f>
        <v>-6.5264850633734411E-2</v>
      </c>
      <c r="S26" s="23">
        <v>0</v>
      </c>
      <c r="T26" s="24"/>
      <c r="U26" s="23">
        <v>0</v>
      </c>
      <c r="V26" s="24"/>
      <c r="W26" s="25">
        <v>0</v>
      </c>
      <c r="X26" s="24"/>
      <c r="Y26" s="26" t="str">
        <f>IF(OR(U26=0,U26="-"),"-",IF(W26="-",(0-U26)/U26,(W26-U26)/U26))</f>
        <v>-</v>
      </c>
      <c r="AA26" s="23">
        <v>3218.3</v>
      </c>
      <c r="AB26" s="24"/>
      <c r="AC26" s="23">
        <v>3445.0549999999998</v>
      </c>
      <c r="AD26" s="24"/>
      <c r="AE26" s="25">
        <v>3220.2139999999999</v>
      </c>
      <c r="AF26" s="24"/>
      <c r="AG26" s="26">
        <f>IF(OR(AC26=0,AC26="-"),"-",IF(AE26="-",(0-AC26)/AC26,(AE26-AC26)/AC26))</f>
        <v>-6.5264850633734411E-2</v>
      </c>
    </row>
    <row r="27" spans="1:33" x14ac:dyDescent="0.25">
      <c r="A27" s="9" t="s">
        <v>23</v>
      </c>
      <c r="B27" s="10"/>
      <c r="C27" s="11">
        <v>159.435</v>
      </c>
      <c r="D27" s="12"/>
      <c r="E27" s="11">
        <v>106.354</v>
      </c>
      <c r="F27" s="12"/>
      <c r="G27" s="13">
        <v>100</v>
      </c>
      <c r="H27" s="12"/>
      <c r="I27" s="14">
        <f>IF(OR(E27=0,E27="-"),"-",IF(G27="-",(0-E27)/E27,(G27-E27)/E27))</f>
        <v>-5.9743874231340609E-2</v>
      </c>
      <c r="K27" s="11">
        <v>159.435</v>
      </c>
      <c r="L27" s="12"/>
      <c r="M27" s="11">
        <v>86.397000000000006</v>
      </c>
      <c r="N27" s="12"/>
      <c r="O27" s="13">
        <v>100</v>
      </c>
      <c r="P27" s="12"/>
      <c r="Q27" s="14">
        <f>IF(OR(M27=0,M27="-"),"-",IF(O27="-",(0-M27)/M27,(O27-M27)/M27))</f>
        <v>0.15744759656006566</v>
      </c>
      <c r="S27" s="11">
        <v>159.435</v>
      </c>
      <c r="T27" s="12"/>
      <c r="U27" s="11">
        <v>86.397000000000006</v>
      </c>
      <c r="V27" s="12"/>
      <c r="W27" s="13">
        <v>100</v>
      </c>
      <c r="X27" s="12"/>
      <c r="Y27" s="14">
        <f>IF(OR(U27=0,U27="-"),"-",IF(W27="-",(0-U27)/U27,(W27-U27)/U27))</f>
        <v>0.15744759656006566</v>
      </c>
      <c r="AA27" s="11">
        <v>0</v>
      </c>
      <c r="AB27" s="12"/>
      <c r="AC27" s="11">
        <v>0</v>
      </c>
      <c r="AD27" s="12"/>
      <c r="AE27" s="13">
        <v>0</v>
      </c>
      <c r="AF27" s="12"/>
      <c r="AG27" s="14" t="str">
        <f>IF(OR(AC27=0,AC27="-"),"-",IF(AE27="-",(0-AC27)/AC27,(AE27-AC27)/AC27))</f>
        <v>-</v>
      </c>
    </row>
    <row r="28" spans="1:33" x14ac:dyDescent="0.25">
      <c r="A28" s="15" t="s">
        <v>10</v>
      </c>
      <c r="B28" s="16"/>
      <c r="C28" s="17">
        <f>C23+C24+C25+C26+C27</f>
        <v>11435.999999999998</v>
      </c>
      <c r="D28" s="18"/>
      <c r="E28" s="17">
        <f>E23+E24+E25+E26+E27</f>
        <v>11552.606</v>
      </c>
      <c r="F28" s="18"/>
      <c r="G28" s="19">
        <f>G23+G24+G25+G26+G27</f>
        <v>11384.099</v>
      </c>
      <c r="H28" s="18"/>
      <c r="I28" s="20">
        <f>IF(E28*1=0,"-",(G28-E28)/E28)</f>
        <v>-1.4586059630182108E-2</v>
      </c>
      <c r="K28" s="17">
        <f>K23+K24+K25+K26+K27</f>
        <v>11482.501999999999</v>
      </c>
      <c r="L28" s="18"/>
      <c r="M28" s="17">
        <f>M23+M24+M25+M26+M27</f>
        <v>11298.255000000001</v>
      </c>
      <c r="N28" s="18"/>
      <c r="O28" s="19">
        <f>O23+O24+O25+O26+O27</f>
        <v>10905.236000000001</v>
      </c>
      <c r="P28" s="18"/>
      <c r="Q28" s="20">
        <f>IF(M28*1=0,"-",(O28-M28)/M28)</f>
        <v>-3.4785814269548722E-2</v>
      </c>
      <c r="S28" s="17">
        <f>S23+S24+S25+S26+S27</f>
        <v>8264.2019999999993</v>
      </c>
      <c r="T28" s="18"/>
      <c r="U28" s="17">
        <f>U23+U24+U25+U26+U27</f>
        <v>7853.2</v>
      </c>
      <c r="V28" s="18"/>
      <c r="W28" s="19">
        <f>W23+W24+W25+W26+W27</f>
        <v>7685.0219999999999</v>
      </c>
      <c r="X28" s="18"/>
      <c r="Y28" s="20">
        <f>IF(U28*1=0,"-",(W28-U28)/U28)</f>
        <v>-2.1415219273671866E-2</v>
      </c>
      <c r="AA28" s="17">
        <f>AA23+AA24+AA25+AA26+AA27</f>
        <v>3218.3</v>
      </c>
      <c r="AB28" s="18"/>
      <c r="AC28" s="17">
        <f>AC23+AC24+AC25+AC26+AC27</f>
        <v>3445.0549999999998</v>
      </c>
      <c r="AD28" s="18"/>
      <c r="AE28" s="19">
        <f>AE23+AE24+AE25+AE26+AE27</f>
        <v>3220.2139999999999</v>
      </c>
      <c r="AF28" s="18"/>
      <c r="AG28" s="20">
        <f>IF(AC28*1=0,"-",(AE28-AC28)/AC28)</f>
        <v>-6.5264850633734411E-2</v>
      </c>
    </row>
    <row r="30" spans="1:33" x14ac:dyDescent="0.25">
      <c r="A30" s="411" t="s">
        <v>24</v>
      </c>
      <c r="B30" s="412"/>
      <c r="C30" s="5"/>
      <c r="D30" s="6"/>
      <c r="E30" s="5"/>
      <c r="F30" s="6"/>
      <c r="G30" s="7"/>
      <c r="H30" s="6"/>
      <c r="I30" s="8"/>
      <c r="K30" s="5"/>
      <c r="L30" s="6"/>
      <c r="M30" s="5"/>
      <c r="N30" s="6"/>
      <c r="O30" s="7"/>
      <c r="P30" s="6"/>
      <c r="Q30" s="8"/>
      <c r="S30" s="5"/>
      <c r="T30" s="6"/>
      <c r="U30" s="5"/>
      <c r="V30" s="6"/>
      <c r="W30" s="7"/>
      <c r="X30" s="6"/>
      <c r="Y30" s="8"/>
      <c r="AA30" s="5"/>
      <c r="AB30" s="6"/>
      <c r="AC30" s="5"/>
      <c r="AD30" s="6"/>
      <c r="AE30" s="7"/>
      <c r="AF30" s="6"/>
      <c r="AG30" s="8"/>
    </row>
    <row r="31" spans="1:33" x14ac:dyDescent="0.25">
      <c r="A31" s="9" t="s">
        <v>25</v>
      </c>
      <c r="B31" s="10"/>
      <c r="C31" s="11">
        <v>1250.25</v>
      </c>
      <c r="D31" s="12"/>
      <c r="E31" s="11">
        <v>1150.9259999999999</v>
      </c>
      <c r="F31" s="12"/>
      <c r="G31" s="13">
        <v>1417.95</v>
      </c>
      <c r="H31" s="12"/>
      <c r="I31" s="14">
        <f t="shared" ref="I31:I39" si="0">IF(OR(E31=0,E31="-"),"-",IF(G31="-",(0-E31)/E31,(G31-E31)/E31))</f>
        <v>0.23200796575974489</v>
      </c>
      <c r="K31" s="11">
        <v>1217.0530000000001</v>
      </c>
      <c r="L31" s="12"/>
      <c r="M31" s="11">
        <v>1105.46</v>
      </c>
      <c r="N31" s="12"/>
      <c r="O31" s="13">
        <v>1351.3920000000001</v>
      </c>
      <c r="P31" s="12"/>
      <c r="Q31" s="14">
        <f t="shared" ref="Q31:Q39" si="1">IF(OR(M31=0,M31="-"),"-",IF(O31="-",(0-M31)/M31,(O31-M31)/M31))</f>
        <v>0.22247028386373094</v>
      </c>
      <c r="S31" s="11">
        <v>20.489000000000001</v>
      </c>
      <c r="T31" s="12"/>
      <c r="U31" s="11">
        <v>35.496000000000002</v>
      </c>
      <c r="V31" s="12"/>
      <c r="W31" s="13">
        <v>22.812999999999999</v>
      </c>
      <c r="X31" s="12"/>
      <c r="Y31" s="14">
        <f t="shared" ref="Y31:Y39" si="2">IF(OR(U31=0,U31="-"),"-",IF(W31="-",(0-U31)/U31,(W31-U31)/U31))</f>
        <v>-0.35730786567500572</v>
      </c>
      <c r="AA31" s="11">
        <v>1196.5640000000001</v>
      </c>
      <c r="AB31" s="12"/>
      <c r="AC31" s="11">
        <v>1069.9639999999999</v>
      </c>
      <c r="AD31" s="12"/>
      <c r="AE31" s="13">
        <v>1328.579</v>
      </c>
      <c r="AF31" s="12"/>
      <c r="AG31" s="14">
        <f t="shared" ref="AG31:AG39" si="3">IF(OR(AC31=0,AC31="-"),"-",IF(AE31="-",(0-AC31)/AC31,(AE31-AC31)/AC31))</f>
        <v>0.24170439379268838</v>
      </c>
    </row>
    <row r="32" spans="1:33" x14ac:dyDescent="0.25">
      <c r="A32" s="21" t="s">
        <v>26</v>
      </c>
      <c r="B32" s="22"/>
      <c r="C32" s="23">
        <v>5737.6210000000001</v>
      </c>
      <c r="D32" s="24"/>
      <c r="E32" s="23">
        <v>5314.799</v>
      </c>
      <c r="F32" s="24"/>
      <c r="G32" s="25">
        <v>5378.1440000000002</v>
      </c>
      <c r="H32" s="24"/>
      <c r="I32" s="26">
        <f t="shared" si="0"/>
        <v>1.1918606893694429E-2</v>
      </c>
      <c r="K32" s="23">
        <v>5002.9790000000003</v>
      </c>
      <c r="L32" s="24"/>
      <c r="M32" s="23">
        <v>4675.3339999999998</v>
      </c>
      <c r="N32" s="24"/>
      <c r="O32" s="25">
        <v>5403.48</v>
      </c>
      <c r="P32" s="24"/>
      <c r="Q32" s="26">
        <f t="shared" si="1"/>
        <v>0.15574202827006578</v>
      </c>
      <c r="S32" s="23">
        <v>930.41200000000003</v>
      </c>
      <c r="T32" s="24"/>
      <c r="U32" s="23">
        <v>2258.0169999999998</v>
      </c>
      <c r="V32" s="24"/>
      <c r="W32" s="25">
        <v>2033.7719999999999</v>
      </c>
      <c r="X32" s="24"/>
      <c r="Y32" s="26">
        <f t="shared" si="2"/>
        <v>-9.9310589778553449E-2</v>
      </c>
      <c r="AA32" s="23">
        <v>4072.567</v>
      </c>
      <c r="AB32" s="24"/>
      <c r="AC32" s="23">
        <v>2417.317</v>
      </c>
      <c r="AD32" s="24"/>
      <c r="AE32" s="25">
        <v>3369.7080000000001</v>
      </c>
      <c r="AF32" s="24"/>
      <c r="AG32" s="26">
        <f t="shared" si="3"/>
        <v>0.39398680437857347</v>
      </c>
    </row>
    <row r="33" spans="1:33" x14ac:dyDescent="0.25">
      <c r="A33" s="9" t="s">
        <v>27</v>
      </c>
      <c r="B33" s="10"/>
      <c r="C33" s="11">
        <v>26843.599999999999</v>
      </c>
      <c r="D33" s="12"/>
      <c r="E33" s="11">
        <v>25489</v>
      </c>
      <c r="F33" s="12"/>
      <c r="G33" s="13">
        <v>27391</v>
      </c>
      <c r="H33" s="12"/>
      <c r="I33" s="14">
        <f t="shared" si="0"/>
        <v>7.4620424496841781E-2</v>
      </c>
      <c r="K33" s="11">
        <v>26709.058000000001</v>
      </c>
      <c r="L33" s="12"/>
      <c r="M33" s="11">
        <v>25414.248</v>
      </c>
      <c r="N33" s="12"/>
      <c r="O33" s="13">
        <v>25485.438999999998</v>
      </c>
      <c r="P33" s="12"/>
      <c r="Q33" s="14">
        <f t="shared" si="1"/>
        <v>2.8012239433564548E-3</v>
      </c>
      <c r="S33" s="11">
        <v>17116.5</v>
      </c>
      <c r="T33" s="12"/>
      <c r="U33" s="11">
        <v>16812</v>
      </c>
      <c r="V33" s="12"/>
      <c r="W33" s="13">
        <v>16750.184000000001</v>
      </c>
      <c r="X33" s="12"/>
      <c r="Y33" s="14">
        <f t="shared" si="2"/>
        <v>-3.6768974541993155E-3</v>
      </c>
      <c r="AA33" s="11">
        <v>9592.5580000000009</v>
      </c>
      <c r="AB33" s="12"/>
      <c r="AC33" s="11">
        <v>8602.2479999999996</v>
      </c>
      <c r="AD33" s="12"/>
      <c r="AE33" s="13">
        <v>8735.2549999999992</v>
      </c>
      <c r="AF33" s="12"/>
      <c r="AG33" s="14">
        <f t="shared" si="3"/>
        <v>1.5461888566802494E-2</v>
      </c>
    </row>
    <row r="34" spans="1:33" x14ac:dyDescent="0.25">
      <c r="A34" s="21" t="s">
        <v>28</v>
      </c>
      <c r="B34" s="22"/>
      <c r="C34" s="23">
        <v>1556.33</v>
      </c>
      <c r="D34" s="24"/>
      <c r="E34" s="23">
        <v>1189.232</v>
      </c>
      <c r="F34" s="24"/>
      <c r="G34" s="25">
        <v>1284.6569999999999</v>
      </c>
      <c r="H34" s="24"/>
      <c r="I34" s="26">
        <f t="shared" si="0"/>
        <v>8.0240861328992122E-2</v>
      </c>
      <c r="K34" s="23">
        <v>1510.249</v>
      </c>
      <c r="L34" s="24"/>
      <c r="M34" s="23">
        <v>1258.3989999999999</v>
      </c>
      <c r="N34" s="24"/>
      <c r="O34" s="25">
        <v>1205.5250000000001</v>
      </c>
      <c r="P34" s="24"/>
      <c r="Q34" s="26">
        <f t="shared" si="1"/>
        <v>-4.20168801787031E-2</v>
      </c>
      <c r="S34" s="23">
        <v>1353.9190000000001</v>
      </c>
      <c r="T34" s="24"/>
      <c r="U34" s="23">
        <v>968.03399999999999</v>
      </c>
      <c r="V34" s="24"/>
      <c r="W34" s="25">
        <v>669.95</v>
      </c>
      <c r="X34" s="24"/>
      <c r="Y34" s="26">
        <f t="shared" si="2"/>
        <v>-0.30792720090410042</v>
      </c>
      <c r="AA34" s="23">
        <v>156.33000000000001</v>
      </c>
      <c r="AB34" s="24"/>
      <c r="AC34" s="23">
        <v>290.36500000000001</v>
      </c>
      <c r="AD34" s="24"/>
      <c r="AE34" s="25">
        <v>535.57500000000005</v>
      </c>
      <c r="AF34" s="24"/>
      <c r="AG34" s="26">
        <f t="shared" si="3"/>
        <v>0.84448883302050881</v>
      </c>
    </row>
    <row r="35" spans="1:33" x14ac:dyDescent="0.25">
      <c r="A35" s="9" t="s">
        <v>29</v>
      </c>
      <c r="B35" s="10"/>
      <c r="C35" s="11">
        <v>2065.31</v>
      </c>
      <c r="D35" s="12"/>
      <c r="E35" s="11">
        <v>1924.7070000000001</v>
      </c>
      <c r="F35" s="12"/>
      <c r="G35" s="13">
        <v>2035.356</v>
      </c>
      <c r="H35" s="12"/>
      <c r="I35" s="14">
        <f t="shared" si="0"/>
        <v>5.7488750235750105E-2</v>
      </c>
      <c r="K35" s="11">
        <v>2017.1310000000001</v>
      </c>
      <c r="L35" s="12"/>
      <c r="M35" s="11">
        <v>1822.56</v>
      </c>
      <c r="N35" s="12"/>
      <c r="O35" s="13">
        <v>1814.41</v>
      </c>
      <c r="P35" s="12"/>
      <c r="Q35" s="14">
        <f t="shared" si="1"/>
        <v>-4.4717320691773461E-3</v>
      </c>
      <c r="S35" s="11">
        <v>1601.943</v>
      </c>
      <c r="T35" s="12"/>
      <c r="U35" s="11">
        <v>1635.529</v>
      </c>
      <c r="V35" s="12"/>
      <c r="W35" s="13">
        <v>1587.06</v>
      </c>
      <c r="X35" s="12"/>
      <c r="Y35" s="14">
        <f t="shared" si="2"/>
        <v>-2.9635059971422122E-2</v>
      </c>
      <c r="AA35" s="11">
        <v>415.18799999999999</v>
      </c>
      <c r="AB35" s="12"/>
      <c r="AC35" s="11">
        <v>187.03100000000001</v>
      </c>
      <c r="AD35" s="12"/>
      <c r="AE35" s="13">
        <v>227.35</v>
      </c>
      <c r="AF35" s="12"/>
      <c r="AG35" s="14">
        <f t="shared" si="3"/>
        <v>0.21557388882056977</v>
      </c>
    </row>
    <row r="36" spans="1:33" x14ac:dyDescent="0.25">
      <c r="A36" s="21" t="s">
        <v>30</v>
      </c>
      <c r="B36" s="22"/>
      <c r="C36" s="23">
        <v>8.5</v>
      </c>
      <c r="D36" s="24"/>
      <c r="E36" s="23">
        <v>10</v>
      </c>
      <c r="F36" s="24"/>
      <c r="G36" s="25">
        <v>0</v>
      </c>
      <c r="H36" s="24"/>
      <c r="I36" s="26">
        <f t="shared" si="0"/>
        <v>-1</v>
      </c>
      <c r="K36" s="23">
        <v>8.5</v>
      </c>
      <c r="L36" s="24"/>
      <c r="M36" s="23">
        <v>10</v>
      </c>
      <c r="N36" s="24"/>
      <c r="O36" s="25">
        <v>0</v>
      </c>
      <c r="P36" s="24"/>
      <c r="Q36" s="26">
        <f t="shared" si="1"/>
        <v>-1</v>
      </c>
      <c r="S36" s="23">
        <v>8.5</v>
      </c>
      <c r="T36" s="24"/>
      <c r="U36" s="23">
        <v>10</v>
      </c>
      <c r="V36" s="24"/>
      <c r="W36" s="25">
        <v>0</v>
      </c>
      <c r="X36" s="24"/>
      <c r="Y36" s="26">
        <f t="shared" si="2"/>
        <v>-1</v>
      </c>
      <c r="AA36" s="23">
        <v>0</v>
      </c>
      <c r="AB36" s="24"/>
      <c r="AC36" s="23">
        <v>0</v>
      </c>
      <c r="AD36" s="24"/>
      <c r="AE36" s="25">
        <v>0</v>
      </c>
      <c r="AF36" s="24"/>
      <c r="AG36" s="26" t="str">
        <f t="shared" si="3"/>
        <v>-</v>
      </c>
    </row>
    <row r="37" spans="1:33" x14ac:dyDescent="0.25">
      <c r="A37" s="9" t="s">
        <v>31</v>
      </c>
      <c r="B37" s="10"/>
      <c r="C37" s="11">
        <v>1110.4159999999999</v>
      </c>
      <c r="D37" s="12"/>
      <c r="E37" s="11">
        <v>1213.6569999999999</v>
      </c>
      <c r="F37" s="12"/>
      <c r="G37" s="13">
        <v>1085.546</v>
      </c>
      <c r="H37" s="12"/>
      <c r="I37" s="14">
        <f t="shared" si="0"/>
        <v>-0.10555783058969699</v>
      </c>
      <c r="K37" s="11">
        <v>1033.3900000000001</v>
      </c>
      <c r="L37" s="12"/>
      <c r="M37" s="11">
        <v>1142.692</v>
      </c>
      <c r="N37" s="12"/>
      <c r="O37" s="13">
        <v>1182.0429999999999</v>
      </c>
      <c r="P37" s="12"/>
      <c r="Q37" s="14">
        <f t="shared" si="1"/>
        <v>3.4437101161117679E-2</v>
      </c>
      <c r="S37" s="11">
        <v>0.51800000000000002</v>
      </c>
      <c r="T37" s="12"/>
      <c r="U37" s="11">
        <v>0</v>
      </c>
      <c r="V37" s="12"/>
      <c r="W37" s="13">
        <v>0</v>
      </c>
      <c r="X37" s="12"/>
      <c r="Y37" s="14" t="str">
        <f t="shared" si="2"/>
        <v>-</v>
      </c>
      <c r="AA37" s="11">
        <v>1032.8720000000001</v>
      </c>
      <c r="AB37" s="12"/>
      <c r="AC37" s="11">
        <v>1142.692</v>
      </c>
      <c r="AD37" s="12"/>
      <c r="AE37" s="13">
        <v>1182.0429999999999</v>
      </c>
      <c r="AF37" s="12"/>
      <c r="AG37" s="14">
        <f t="shared" si="3"/>
        <v>3.4437101161117679E-2</v>
      </c>
    </row>
    <row r="38" spans="1:33" x14ac:dyDescent="0.25">
      <c r="A38" s="21" t="s">
        <v>32</v>
      </c>
      <c r="B38" s="22"/>
      <c r="C38" s="23">
        <v>2606.8539999999998</v>
      </c>
      <c r="D38" s="24"/>
      <c r="E38" s="23">
        <v>3283.5219999999999</v>
      </c>
      <c r="F38" s="24"/>
      <c r="G38" s="25">
        <v>3793</v>
      </c>
      <c r="H38" s="24"/>
      <c r="I38" s="26">
        <f t="shared" si="0"/>
        <v>0.1551620485563977</v>
      </c>
      <c r="K38" s="23">
        <v>4755.79</v>
      </c>
      <c r="L38" s="24"/>
      <c r="M38" s="23">
        <v>3941.8310000000001</v>
      </c>
      <c r="N38" s="24"/>
      <c r="O38" s="25">
        <v>4128.4989999999998</v>
      </c>
      <c r="P38" s="24"/>
      <c r="Q38" s="26">
        <f t="shared" si="1"/>
        <v>4.7355657814858031E-2</v>
      </c>
      <c r="S38" s="23">
        <v>4670.5519999999997</v>
      </c>
      <c r="T38" s="24"/>
      <c r="U38" s="23">
        <v>3911.3209999999999</v>
      </c>
      <c r="V38" s="24"/>
      <c r="W38" s="25">
        <v>4044.6089999999999</v>
      </c>
      <c r="X38" s="24"/>
      <c r="Y38" s="26">
        <f t="shared" si="2"/>
        <v>3.4077489421093288E-2</v>
      </c>
      <c r="AA38" s="23">
        <v>85.238</v>
      </c>
      <c r="AB38" s="24"/>
      <c r="AC38" s="23">
        <v>30.51</v>
      </c>
      <c r="AD38" s="24"/>
      <c r="AE38" s="25">
        <v>83.89</v>
      </c>
      <c r="AF38" s="24"/>
      <c r="AG38" s="26">
        <f t="shared" si="3"/>
        <v>1.7495902982628644</v>
      </c>
    </row>
    <row r="39" spans="1:33" x14ac:dyDescent="0.25">
      <c r="A39" s="9" t="s">
        <v>33</v>
      </c>
      <c r="B39" s="10"/>
      <c r="C39" s="11">
        <v>34.56</v>
      </c>
      <c r="D39" s="12"/>
      <c r="E39" s="11">
        <v>17.917000000000002</v>
      </c>
      <c r="F39" s="12"/>
      <c r="G39" s="13">
        <v>11.138</v>
      </c>
      <c r="H39" s="12"/>
      <c r="I39" s="14">
        <f t="shared" si="0"/>
        <v>-0.37835575152090201</v>
      </c>
      <c r="K39" s="11">
        <v>29.462</v>
      </c>
      <c r="L39" s="12"/>
      <c r="M39" s="11">
        <v>19.225999999999999</v>
      </c>
      <c r="N39" s="12"/>
      <c r="O39" s="13">
        <v>11.106</v>
      </c>
      <c r="P39" s="12"/>
      <c r="Q39" s="14">
        <f t="shared" si="1"/>
        <v>-0.42234474149589096</v>
      </c>
      <c r="S39" s="11">
        <v>24.559000000000001</v>
      </c>
      <c r="T39" s="12"/>
      <c r="U39" s="11">
        <v>8.0530000000000008</v>
      </c>
      <c r="V39" s="12"/>
      <c r="W39" s="13">
        <v>11.106</v>
      </c>
      <c r="X39" s="12"/>
      <c r="Y39" s="14">
        <f t="shared" si="2"/>
        <v>0.3791133738979261</v>
      </c>
      <c r="AA39" s="11">
        <v>4.9029999999999996</v>
      </c>
      <c r="AB39" s="12"/>
      <c r="AC39" s="11">
        <v>11.173</v>
      </c>
      <c r="AD39" s="12"/>
      <c r="AE39" s="13">
        <v>0</v>
      </c>
      <c r="AF39" s="12"/>
      <c r="AG39" s="14">
        <f t="shared" si="3"/>
        <v>-1</v>
      </c>
    </row>
    <row r="40" spans="1:33" x14ac:dyDescent="0.25">
      <c r="A40" s="15" t="s">
        <v>10</v>
      </c>
      <c r="B40" s="16"/>
      <c r="C40" s="17">
        <f>C31+C32+C33+C34+C35+C36+C37+C38+C39</f>
        <v>41213.440999999992</v>
      </c>
      <c r="D40" s="18"/>
      <c r="E40" s="17">
        <f>E31+E32+E33+E34+E35+E36+E37+E38+E39</f>
        <v>39593.759999999995</v>
      </c>
      <c r="F40" s="18"/>
      <c r="G40" s="19">
        <f>G31+G32+G33+G34+G35+G36+G37+G38+G39</f>
        <v>42396.790999999997</v>
      </c>
      <c r="H40" s="18"/>
      <c r="I40" s="20">
        <f>IF(E40*1=0,"-",(G40-E40)/E40)</f>
        <v>7.079476665009847E-2</v>
      </c>
      <c r="K40" s="17">
        <f>K31+K32+K33+K34+K35+K36+K37+K38+K39</f>
        <v>42283.612000000008</v>
      </c>
      <c r="L40" s="18"/>
      <c r="M40" s="17">
        <f>M31+M32+M33+M34+M35+M36+M37+M38+M39</f>
        <v>39389.750000000007</v>
      </c>
      <c r="N40" s="18"/>
      <c r="O40" s="19">
        <f>O31+O32+O33+O34+O35+O36+O37+O38+O39</f>
        <v>40581.894</v>
      </c>
      <c r="P40" s="18"/>
      <c r="Q40" s="20">
        <f>IF(M40*1=0,"-",(O40-M40)/M40)</f>
        <v>3.0265335525104697E-2</v>
      </c>
      <c r="S40" s="17">
        <f>S31+S32+S33+S34+S35+S36+S37+S38+S39</f>
        <v>25727.392000000003</v>
      </c>
      <c r="T40" s="18"/>
      <c r="U40" s="17">
        <f>U31+U32+U33+U34+U35+U36+U37+U38+U39</f>
        <v>25638.449999999997</v>
      </c>
      <c r="V40" s="18"/>
      <c r="W40" s="19">
        <f>W31+W32+W33+W34+W35+W36+W37+W38+W39</f>
        <v>25119.494000000002</v>
      </c>
      <c r="X40" s="18"/>
      <c r="Y40" s="20">
        <f>IF(U40*1=0,"-",(W40-U40)/U40)</f>
        <v>-2.0241317240316584E-2</v>
      </c>
      <c r="AA40" s="17">
        <f>AA31+AA32+AA33+AA34+AA35+AA36+AA37+AA38+AA39</f>
        <v>16556.22</v>
      </c>
      <c r="AB40" s="18"/>
      <c r="AC40" s="17">
        <f>AC31+AC32+AC33+AC34+AC35+AC36+AC37+AC38+AC39</f>
        <v>13751.3</v>
      </c>
      <c r="AD40" s="18"/>
      <c r="AE40" s="19">
        <f>AE31+AE32+AE33+AE34+AE35+AE36+AE37+AE38+AE39</f>
        <v>15462.4</v>
      </c>
      <c r="AF40" s="18"/>
      <c r="AG40" s="20">
        <f>IF(AC40*1=0,"-",(AE40-AC40)/AC40)</f>
        <v>0.12443187189574807</v>
      </c>
    </row>
    <row r="42" spans="1:33" x14ac:dyDescent="0.25">
      <c r="A42" s="411" t="s">
        <v>34</v>
      </c>
      <c r="B42" s="412"/>
      <c r="C42" s="5"/>
      <c r="D42" s="6"/>
      <c r="E42" s="5"/>
      <c r="F42" s="6"/>
      <c r="G42" s="7"/>
      <c r="H42" s="6"/>
      <c r="I42" s="8"/>
      <c r="K42" s="5"/>
      <c r="L42" s="6"/>
      <c r="M42" s="5"/>
      <c r="N42" s="6"/>
      <c r="O42" s="7"/>
      <c r="P42" s="6"/>
      <c r="Q42" s="8"/>
      <c r="S42" s="5"/>
      <c r="T42" s="6"/>
      <c r="U42" s="5"/>
      <c r="V42" s="6"/>
      <c r="W42" s="7"/>
      <c r="X42" s="6"/>
      <c r="Y42" s="8"/>
      <c r="AA42" s="5"/>
      <c r="AB42" s="6"/>
      <c r="AC42" s="5"/>
      <c r="AD42" s="6"/>
      <c r="AE42" s="7"/>
      <c r="AF42" s="6"/>
      <c r="AG42" s="8"/>
    </row>
    <row r="43" spans="1:33" x14ac:dyDescent="0.25">
      <c r="A43" s="9" t="s">
        <v>35</v>
      </c>
      <c r="B43" s="10"/>
      <c r="C43" s="11">
        <v>180</v>
      </c>
      <c r="D43" s="12"/>
      <c r="E43" s="11">
        <v>200</v>
      </c>
      <c r="F43" s="12"/>
      <c r="G43" s="13">
        <v>0</v>
      </c>
      <c r="H43" s="12"/>
      <c r="I43" s="14">
        <f t="shared" ref="I43:I48" si="4">IF(OR(E43=0,E43="-"),"-",IF(G43="-",(0-E43)/E43,(G43-E43)/E43))</f>
        <v>-1</v>
      </c>
      <c r="K43" s="11">
        <v>200</v>
      </c>
      <c r="L43" s="12"/>
      <c r="M43" s="11">
        <v>200</v>
      </c>
      <c r="N43" s="12"/>
      <c r="O43" s="13">
        <v>0</v>
      </c>
      <c r="P43" s="12"/>
      <c r="Q43" s="14">
        <f t="shared" ref="Q43:Q48" si="5">IF(OR(M43=0,M43="-"),"-",IF(O43="-",(0-M43)/M43,(O43-M43)/M43))</f>
        <v>-1</v>
      </c>
      <c r="S43" s="11">
        <v>189</v>
      </c>
      <c r="T43" s="12"/>
      <c r="U43" s="11">
        <v>188</v>
      </c>
      <c r="V43" s="12"/>
      <c r="W43" s="13">
        <v>0</v>
      </c>
      <c r="X43" s="12"/>
      <c r="Y43" s="14">
        <f t="shared" ref="Y43:Y48" si="6">IF(OR(U43=0,U43="-"),"-",IF(W43="-",(0-U43)/U43,(W43-U43)/U43))</f>
        <v>-1</v>
      </c>
      <c r="AA43" s="11">
        <v>11</v>
      </c>
      <c r="AB43" s="12"/>
      <c r="AC43" s="11">
        <v>12</v>
      </c>
      <c r="AD43" s="12"/>
      <c r="AE43" s="13">
        <v>0</v>
      </c>
      <c r="AF43" s="12"/>
      <c r="AG43" s="14">
        <f t="shared" ref="AG43:AG48" si="7">IF(OR(AC43=0,AC43="-"),"-",IF(AE43="-",(0-AC43)/AC43,(AE43-AC43)/AC43))</f>
        <v>-1</v>
      </c>
    </row>
    <row r="44" spans="1:33" x14ac:dyDescent="0.25">
      <c r="A44" s="21" t="s">
        <v>36</v>
      </c>
      <c r="B44" s="22"/>
      <c r="C44" s="23">
        <v>358</v>
      </c>
      <c r="D44" s="24"/>
      <c r="E44" s="23">
        <v>360</v>
      </c>
      <c r="F44" s="24"/>
      <c r="G44" s="25">
        <v>0</v>
      </c>
      <c r="H44" s="24"/>
      <c r="I44" s="26">
        <f t="shared" si="4"/>
        <v>-1</v>
      </c>
      <c r="K44" s="23">
        <v>358</v>
      </c>
      <c r="L44" s="24"/>
      <c r="M44" s="23">
        <v>360</v>
      </c>
      <c r="N44" s="24"/>
      <c r="O44" s="25">
        <v>0</v>
      </c>
      <c r="P44" s="24"/>
      <c r="Q44" s="26">
        <f t="shared" si="5"/>
        <v>-1</v>
      </c>
      <c r="S44" s="23">
        <v>358</v>
      </c>
      <c r="T44" s="24"/>
      <c r="U44" s="23">
        <v>360</v>
      </c>
      <c r="V44" s="24"/>
      <c r="W44" s="25">
        <v>0</v>
      </c>
      <c r="X44" s="24"/>
      <c r="Y44" s="26">
        <f t="shared" si="6"/>
        <v>-1</v>
      </c>
      <c r="AA44" s="23">
        <v>0</v>
      </c>
      <c r="AB44" s="24"/>
      <c r="AC44" s="23">
        <v>0</v>
      </c>
      <c r="AD44" s="24"/>
      <c r="AE44" s="25">
        <v>0</v>
      </c>
      <c r="AF44" s="24"/>
      <c r="AG44" s="26" t="str">
        <f t="shared" si="7"/>
        <v>-</v>
      </c>
    </row>
    <row r="45" spans="1:33" x14ac:dyDescent="0.25">
      <c r="A45" s="9" t="s">
        <v>37</v>
      </c>
      <c r="B45" s="10"/>
      <c r="C45" s="11">
        <v>2871.12</v>
      </c>
      <c r="D45" s="12"/>
      <c r="E45" s="11">
        <v>3436.453</v>
      </c>
      <c r="F45" s="12"/>
      <c r="G45" s="13">
        <v>3221.7719999999999</v>
      </c>
      <c r="H45" s="12"/>
      <c r="I45" s="14">
        <f t="shared" si="4"/>
        <v>-6.2471682284029502E-2</v>
      </c>
      <c r="K45" s="11">
        <v>2871.12</v>
      </c>
      <c r="L45" s="12"/>
      <c r="M45" s="11">
        <v>3436.453</v>
      </c>
      <c r="N45" s="12"/>
      <c r="O45" s="13">
        <v>3221.7719999999999</v>
      </c>
      <c r="P45" s="12"/>
      <c r="Q45" s="14">
        <f t="shared" si="5"/>
        <v>-6.2471682284029502E-2</v>
      </c>
      <c r="S45" s="11">
        <v>1985.84</v>
      </c>
      <c r="T45" s="12"/>
      <c r="U45" s="11">
        <v>2490.7719999999999</v>
      </c>
      <c r="V45" s="12"/>
      <c r="W45" s="13">
        <v>2187.136</v>
      </c>
      <c r="X45" s="12"/>
      <c r="Y45" s="14">
        <f t="shared" si="6"/>
        <v>-0.12190437342317963</v>
      </c>
      <c r="AA45" s="11">
        <v>885.28</v>
      </c>
      <c r="AB45" s="12"/>
      <c r="AC45" s="11">
        <v>945.68100000000004</v>
      </c>
      <c r="AD45" s="12"/>
      <c r="AE45" s="13">
        <v>1034.636</v>
      </c>
      <c r="AF45" s="12"/>
      <c r="AG45" s="14">
        <f t="shared" si="7"/>
        <v>9.4064488976726743E-2</v>
      </c>
    </row>
    <row r="46" spans="1:33" x14ac:dyDescent="0.25">
      <c r="A46" s="21" t="s">
        <v>38</v>
      </c>
      <c r="B46" s="22"/>
      <c r="C46" s="23">
        <v>6382.19</v>
      </c>
      <c r="D46" s="24"/>
      <c r="E46" s="23">
        <v>5398.5839999999998</v>
      </c>
      <c r="F46" s="24"/>
      <c r="G46" s="25">
        <v>7125</v>
      </c>
      <c r="H46" s="24"/>
      <c r="I46" s="26">
        <f t="shared" si="4"/>
        <v>0.31979052284821358</v>
      </c>
      <c r="K46" s="23">
        <v>6188.2020000000002</v>
      </c>
      <c r="L46" s="24"/>
      <c r="M46" s="23">
        <v>5095.7719999999999</v>
      </c>
      <c r="N46" s="24"/>
      <c r="O46" s="25">
        <v>7262.95</v>
      </c>
      <c r="P46" s="24"/>
      <c r="Q46" s="26">
        <f t="shared" si="5"/>
        <v>0.4252894360265726</v>
      </c>
      <c r="S46" s="23">
        <v>1851.7850000000001</v>
      </c>
      <c r="T46" s="24"/>
      <c r="U46" s="23">
        <v>1854.566</v>
      </c>
      <c r="V46" s="24"/>
      <c r="W46" s="25">
        <v>2647</v>
      </c>
      <c r="X46" s="24"/>
      <c r="Y46" s="26">
        <f t="shared" si="6"/>
        <v>0.42728810945525797</v>
      </c>
      <c r="AA46" s="23">
        <v>4336.4170000000004</v>
      </c>
      <c r="AB46" s="24"/>
      <c r="AC46" s="23">
        <v>3241.2060000000001</v>
      </c>
      <c r="AD46" s="24"/>
      <c r="AE46" s="25">
        <v>4615.95</v>
      </c>
      <c r="AF46" s="24"/>
      <c r="AG46" s="26">
        <f t="shared" si="7"/>
        <v>0.42414582720135641</v>
      </c>
    </row>
    <row r="47" spans="1:33" x14ac:dyDescent="0.25">
      <c r="A47" s="9" t="s">
        <v>39</v>
      </c>
      <c r="B47" s="10"/>
      <c r="C47" s="11">
        <v>3097</v>
      </c>
      <c r="D47" s="12"/>
      <c r="E47" s="11">
        <v>3055</v>
      </c>
      <c r="F47" s="12"/>
      <c r="G47" s="13">
        <v>3585</v>
      </c>
      <c r="H47" s="12"/>
      <c r="I47" s="14">
        <f t="shared" si="4"/>
        <v>0.17348608837970539</v>
      </c>
      <c r="K47" s="11">
        <v>2334.92</v>
      </c>
      <c r="L47" s="12"/>
      <c r="M47" s="11">
        <v>2735.2</v>
      </c>
      <c r="N47" s="12"/>
      <c r="O47" s="13">
        <v>3585</v>
      </c>
      <c r="P47" s="12"/>
      <c r="Q47" s="14">
        <f t="shared" si="5"/>
        <v>0.31069026031003227</v>
      </c>
      <c r="S47" s="11">
        <v>2334.92</v>
      </c>
      <c r="T47" s="12"/>
      <c r="U47" s="11">
        <v>2735.2</v>
      </c>
      <c r="V47" s="12"/>
      <c r="W47" s="13">
        <v>3585</v>
      </c>
      <c r="X47" s="12"/>
      <c r="Y47" s="14">
        <f t="shared" si="6"/>
        <v>0.31069026031003227</v>
      </c>
      <c r="AA47" s="11">
        <v>0</v>
      </c>
      <c r="AB47" s="12"/>
      <c r="AC47" s="11">
        <v>0</v>
      </c>
      <c r="AD47" s="12"/>
      <c r="AE47" s="13">
        <v>0</v>
      </c>
      <c r="AF47" s="12"/>
      <c r="AG47" s="14" t="str">
        <f t="shared" si="7"/>
        <v>-</v>
      </c>
    </row>
    <row r="48" spans="1:33" x14ac:dyDescent="0.25">
      <c r="A48" s="21" t="s">
        <v>40</v>
      </c>
      <c r="B48" s="22"/>
      <c r="C48" s="23">
        <v>1780.261</v>
      </c>
      <c r="D48" s="24"/>
      <c r="E48" s="23">
        <v>897.59199999999998</v>
      </c>
      <c r="F48" s="24"/>
      <c r="G48" s="25">
        <v>1224.57</v>
      </c>
      <c r="H48" s="24"/>
      <c r="I48" s="26">
        <f t="shared" si="4"/>
        <v>0.36428354976425809</v>
      </c>
      <c r="K48" s="23">
        <v>1412.162</v>
      </c>
      <c r="L48" s="24"/>
      <c r="M48" s="23">
        <v>856.26199999999994</v>
      </c>
      <c r="N48" s="24"/>
      <c r="O48" s="25">
        <v>1184.306</v>
      </c>
      <c r="P48" s="24"/>
      <c r="Q48" s="26">
        <f t="shared" si="5"/>
        <v>0.38311171113514336</v>
      </c>
      <c r="S48" s="23">
        <v>167.006</v>
      </c>
      <c r="T48" s="24"/>
      <c r="U48" s="23">
        <v>77.311999999999998</v>
      </c>
      <c r="V48" s="24"/>
      <c r="W48" s="25">
        <v>163.018</v>
      </c>
      <c r="X48" s="24"/>
      <c r="Y48" s="26">
        <f t="shared" si="6"/>
        <v>1.1085730546357617</v>
      </c>
      <c r="AA48" s="23">
        <v>1245.1559999999999</v>
      </c>
      <c r="AB48" s="24"/>
      <c r="AC48" s="23">
        <v>778.95</v>
      </c>
      <c r="AD48" s="24"/>
      <c r="AE48" s="25">
        <v>1021.288</v>
      </c>
      <c r="AF48" s="24"/>
      <c r="AG48" s="26">
        <f t="shared" si="7"/>
        <v>0.31110854355221768</v>
      </c>
    </row>
    <row r="49" spans="1:33" x14ac:dyDescent="0.25">
      <c r="A49" s="15" t="s">
        <v>10</v>
      </c>
      <c r="B49" s="16"/>
      <c r="C49" s="17">
        <f>C43+C44+C45+C46+C47+C48</f>
        <v>14668.571</v>
      </c>
      <c r="D49" s="18"/>
      <c r="E49" s="17">
        <f>E43+E44+E45+E46+E47+E48</f>
        <v>13347.629000000001</v>
      </c>
      <c r="F49" s="18"/>
      <c r="G49" s="19">
        <f>G43+G44+G45+G46+G47+G48</f>
        <v>15156.342000000001</v>
      </c>
      <c r="H49" s="18"/>
      <c r="I49" s="20">
        <f>IF(E49*1=0,"-",(G49-E49)/E49)</f>
        <v>0.13550818651012847</v>
      </c>
      <c r="K49" s="17">
        <f>K43+K44+K45+K46+K47+K48</f>
        <v>13364.404</v>
      </c>
      <c r="L49" s="18"/>
      <c r="M49" s="17">
        <f>M43+M44+M45+M46+M47+M48</f>
        <v>12683.687</v>
      </c>
      <c r="N49" s="18"/>
      <c r="O49" s="19">
        <f>O43+O44+O45+O46+O47+O48</f>
        <v>15254.028</v>
      </c>
      <c r="P49" s="18"/>
      <c r="Q49" s="20">
        <f>IF(M49*1=0,"-",(O49-M49)/M49)</f>
        <v>0.2026493558221675</v>
      </c>
      <c r="S49" s="17">
        <f>S43+S44+S45+S46+S47+S48</f>
        <v>6886.5510000000004</v>
      </c>
      <c r="T49" s="18"/>
      <c r="U49" s="17">
        <f>U43+U44+U45+U46+U47+U48</f>
        <v>7705.8499999999995</v>
      </c>
      <c r="V49" s="18"/>
      <c r="W49" s="19">
        <f>W43+W44+W45+W46+W47+W48</f>
        <v>8582.1540000000005</v>
      </c>
      <c r="X49" s="18"/>
      <c r="Y49" s="20">
        <f>IF(U49*1=0,"-",(W49-U49)/U49)</f>
        <v>0.11371931714217134</v>
      </c>
      <c r="AA49" s="17">
        <f>AA43+AA44+AA45+AA46+AA47+AA48</f>
        <v>6477.8530000000001</v>
      </c>
      <c r="AB49" s="18"/>
      <c r="AC49" s="17">
        <f>AC43+AC44+AC45+AC46+AC47+AC48</f>
        <v>4977.8370000000004</v>
      </c>
      <c r="AD49" s="18"/>
      <c r="AE49" s="19">
        <f>AE43+AE44+AE45+AE46+AE47+AE48</f>
        <v>6671.8739999999998</v>
      </c>
      <c r="AF49" s="18"/>
      <c r="AG49" s="20">
        <f>IF(AC49*1=0,"-",(AE49-AC49)/AC49)</f>
        <v>0.3403158841882527</v>
      </c>
    </row>
    <row r="51" spans="1:33" x14ac:dyDescent="0.25">
      <c r="A51" s="411" t="s">
        <v>41</v>
      </c>
      <c r="B51" s="412"/>
      <c r="C51" s="5"/>
      <c r="D51" s="6"/>
      <c r="E51" s="5"/>
      <c r="F51" s="6"/>
      <c r="G51" s="7"/>
      <c r="H51" s="6"/>
      <c r="I51" s="8"/>
      <c r="K51" s="5"/>
      <c r="L51" s="6"/>
      <c r="M51" s="5"/>
      <c r="N51" s="6"/>
      <c r="O51" s="7"/>
      <c r="P51" s="6"/>
      <c r="Q51" s="8"/>
      <c r="S51" s="5"/>
      <c r="T51" s="6"/>
      <c r="U51" s="5"/>
      <c r="V51" s="6"/>
      <c r="W51" s="7"/>
      <c r="X51" s="6"/>
      <c r="Y51" s="8"/>
      <c r="AA51" s="5"/>
      <c r="AB51" s="6"/>
      <c r="AC51" s="5"/>
      <c r="AD51" s="6"/>
      <c r="AE51" s="7"/>
      <c r="AF51" s="6"/>
      <c r="AG51" s="8"/>
    </row>
    <row r="52" spans="1:33" x14ac:dyDescent="0.25">
      <c r="A52" s="9" t="s">
        <v>42</v>
      </c>
      <c r="B52" s="10"/>
      <c r="C52" s="11">
        <v>1154.1759999999999</v>
      </c>
      <c r="D52" s="12"/>
      <c r="E52" s="11">
        <v>1213.5039999999999</v>
      </c>
      <c r="F52" s="12"/>
      <c r="G52" s="13">
        <v>1496.615</v>
      </c>
      <c r="H52" s="12"/>
      <c r="I52" s="14">
        <f>IF(OR(E52=0,E52="-"),"-",IF(G52="-",(0-E52)/E52,(G52-E52)/E52))</f>
        <v>0.23330042587416286</v>
      </c>
      <c r="K52" s="11">
        <v>1034.143</v>
      </c>
      <c r="L52" s="12"/>
      <c r="M52" s="11">
        <v>1247</v>
      </c>
      <c r="N52" s="12"/>
      <c r="O52" s="13">
        <v>1460.0039999999999</v>
      </c>
      <c r="P52" s="12"/>
      <c r="Q52" s="14">
        <f>IF(OR(M52=0,M52="-"),"-",IF(O52="-",(0-M52)/M52,(O52-M52)/M52))</f>
        <v>0.17081315156375293</v>
      </c>
      <c r="S52" s="11">
        <v>1034.143</v>
      </c>
      <c r="T52" s="12"/>
      <c r="U52" s="11">
        <v>1247</v>
      </c>
      <c r="V52" s="12"/>
      <c r="W52" s="13">
        <v>1460.0039999999999</v>
      </c>
      <c r="X52" s="12"/>
      <c r="Y52" s="14">
        <f>IF(OR(U52=0,U52="-"),"-",IF(W52="-",(0-U52)/U52,(W52-U52)/U52))</f>
        <v>0.17081315156375293</v>
      </c>
      <c r="AA52" s="11">
        <v>0</v>
      </c>
      <c r="AB52" s="12"/>
      <c r="AC52" s="11">
        <v>0</v>
      </c>
      <c r="AD52" s="12"/>
      <c r="AE52" s="13">
        <v>0</v>
      </c>
      <c r="AF52" s="12"/>
      <c r="AG52" s="14" t="str">
        <f>IF(OR(AC52=0,AC52="-"),"-",IF(AE52="-",(0-AC52)/AC52,(AE52-AC52)/AC52))</f>
        <v>-</v>
      </c>
    </row>
    <row r="53" spans="1:33" x14ac:dyDescent="0.25">
      <c r="A53" s="21" t="s">
        <v>43</v>
      </c>
      <c r="B53" s="22"/>
      <c r="C53" s="23">
        <v>100</v>
      </c>
      <c r="D53" s="24"/>
      <c r="E53" s="23">
        <v>100</v>
      </c>
      <c r="F53" s="24"/>
      <c r="G53" s="25">
        <v>100</v>
      </c>
      <c r="H53" s="24"/>
      <c r="I53" s="26">
        <f>IF(OR(E53=0,E53="-"),"-",IF(G53="-",(0-E53)/E53,(G53-E53)/E53))</f>
        <v>0</v>
      </c>
      <c r="K53" s="23">
        <v>100</v>
      </c>
      <c r="L53" s="24"/>
      <c r="M53" s="23">
        <v>100</v>
      </c>
      <c r="N53" s="24"/>
      <c r="O53" s="25">
        <v>100</v>
      </c>
      <c r="P53" s="24"/>
      <c r="Q53" s="26">
        <f>IF(OR(M53=0,M53="-"),"-",IF(O53="-",(0-M53)/M53,(O53-M53)/M53))</f>
        <v>0</v>
      </c>
      <c r="S53" s="23">
        <v>100</v>
      </c>
      <c r="T53" s="24"/>
      <c r="U53" s="23">
        <v>100</v>
      </c>
      <c r="V53" s="24"/>
      <c r="W53" s="25">
        <v>100</v>
      </c>
      <c r="X53" s="24"/>
      <c r="Y53" s="26">
        <f>IF(OR(U53=0,U53="-"),"-",IF(W53="-",(0-U53)/U53,(W53-U53)/U53))</f>
        <v>0</v>
      </c>
      <c r="AA53" s="23">
        <v>0</v>
      </c>
      <c r="AB53" s="24"/>
      <c r="AC53" s="23">
        <v>0</v>
      </c>
      <c r="AD53" s="24"/>
      <c r="AE53" s="25">
        <v>0</v>
      </c>
      <c r="AF53" s="24"/>
      <c r="AG53" s="26" t="str">
        <f>IF(OR(AC53=0,AC53="-"),"-",IF(AE53="-",(0-AC53)/AC53,(AE53-AC53)/AC53))</f>
        <v>-</v>
      </c>
    </row>
    <row r="54" spans="1:33" x14ac:dyDescent="0.25">
      <c r="A54" s="9" t="s">
        <v>44</v>
      </c>
      <c r="B54" s="10"/>
      <c r="C54" s="11">
        <v>47.56</v>
      </c>
      <c r="D54" s="12"/>
      <c r="E54" s="11">
        <v>49.106000000000002</v>
      </c>
      <c r="F54" s="12"/>
      <c r="G54" s="13">
        <v>50</v>
      </c>
      <c r="H54" s="12"/>
      <c r="I54" s="14">
        <f>IF(OR(E54=0,E54="-"),"-",IF(G54="-",(0-E54)/E54,(G54-E54)/E54))</f>
        <v>1.8205514601067046E-2</v>
      </c>
      <c r="K54" s="11">
        <v>44.506999999999998</v>
      </c>
      <c r="L54" s="12"/>
      <c r="M54" s="11">
        <v>51.5</v>
      </c>
      <c r="N54" s="12"/>
      <c r="O54" s="13">
        <v>50</v>
      </c>
      <c r="P54" s="12"/>
      <c r="Q54" s="14">
        <f>IF(OR(M54=0,M54="-"),"-",IF(O54="-",(0-M54)/M54,(O54-M54)/M54))</f>
        <v>-2.9126213592233011E-2</v>
      </c>
      <c r="S54" s="11">
        <v>44.506999999999998</v>
      </c>
      <c r="T54" s="12"/>
      <c r="U54" s="11">
        <v>51.5</v>
      </c>
      <c r="V54" s="12"/>
      <c r="W54" s="13">
        <v>50</v>
      </c>
      <c r="X54" s="12"/>
      <c r="Y54" s="14">
        <f>IF(OR(U54=0,U54="-"),"-",IF(W54="-",(0-U54)/U54,(W54-U54)/U54))</f>
        <v>-2.9126213592233011E-2</v>
      </c>
      <c r="AA54" s="11">
        <v>0</v>
      </c>
      <c r="AB54" s="12"/>
      <c r="AC54" s="11">
        <v>0</v>
      </c>
      <c r="AD54" s="12"/>
      <c r="AE54" s="13">
        <v>0</v>
      </c>
      <c r="AF54" s="12"/>
      <c r="AG54" s="14" t="str">
        <f>IF(OR(AC54=0,AC54="-"),"-",IF(AE54="-",(0-AC54)/AC54,(AE54-AC54)/AC54))</f>
        <v>-</v>
      </c>
    </row>
    <row r="55" spans="1:33" x14ac:dyDescent="0.25">
      <c r="A55" s="15" t="s">
        <v>10</v>
      </c>
      <c r="B55" s="16"/>
      <c r="C55" s="17">
        <f>C52+C53+C54</f>
        <v>1301.7359999999999</v>
      </c>
      <c r="D55" s="18"/>
      <c r="E55" s="17">
        <f>E52+E53+E54</f>
        <v>1362.61</v>
      </c>
      <c r="F55" s="18"/>
      <c r="G55" s="19">
        <f>G52+G53+G54</f>
        <v>1646.615</v>
      </c>
      <c r="H55" s="18"/>
      <c r="I55" s="20">
        <f>IF(E55*1=0,"-",(G55-E55)/E55)</f>
        <v>0.20842720954638533</v>
      </c>
      <c r="K55" s="17">
        <f>K52+K53+K54</f>
        <v>1178.6500000000001</v>
      </c>
      <c r="L55" s="18"/>
      <c r="M55" s="17">
        <f>M52+M53+M54</f>
        <v>1398.5</v>
      </c>
      <c r="N55" s="18"/>
      <c r="O55" s="19">
        <f>O52+O53+O54</f>
        <v>1610.0039999999999</v>
      </c>
      <c r="P55" s="18"/>
      <c r="Q55" s="20">
        <f>IF(M55*1=0,"-",(O55-M55)/M55)</f>
        <v>0.15123632463353587</v>
      </c>
      <c r="S55" s="17">
        <f>S52+S53+S54</f>
        <v>1178.6500000000001</v>
      </c>
      <c r="T55" s="18"/>
      <c r="U55" s="17">
        <f>U52+U53+U54</f>
        <v>1398.5</v>
      </c>
      <c r="V55" s="18"/>
      <c r="W55" s="19">
        <f>W52+W53+W54</f>
        <v>1610.0039999999999</v>
      </c>
      <c r="X55" s="18"/>
      <c r="Y55" s="20">
        <f>IF(U55*1=0,"-",(W55-U55)/U55)</f>
        <v>0.15123632463353587</v>
      </c>
      <c r="AA55" s="17">
        <f>AA52+AA53+AA54</f>
        <v>0</v>
      </c>
      <c r="AB55" s="18"/>
      <c r="AC55" s="17">
        <f>AC52+AC53+AC54</f>
        <v>0</v>
      </c>
      <c r="AD55" s="18"/>
      <c r="AE55" s="19">
        <f>AE52+AE53+AE54</f>
        <v>0</v>
      </c>
      <c r="AF55" s="18"/>
      <c r="AG55" s="20" t="str">
        <f>IF(AC55*1=0,"-",(AE55-AC55)/AC55)</f>
        <v>-</v>
      </c>
    </row>
    <row r="57" spans="1:33" x14ac:dyDescent="0.25">
      <c r="A57" s="411" t="s">
        <v>45</v>
      </c>
      <c r="B57" s="412"/>
      <c r="C57" s="5"/>
      <c r="D57" s="6"/>
      <c r="E57" s="5"/>
      <c r="F57" s="6"/>
      <c r="G57" s="7"/>
      <c r="H57" s="6"/>
      <c r="I57" s="8"/>
      <c r="K57" s="5"/>
      <c r="L57" s="6"/>
      <c r="M57" s="5"/>
      <c r="N57" s="6"/>
      <c r="O57" s="7"/>
      <c r="P57" s="6"/>
      <c r="Q57" s="8"/>
      <c r="S57" s="5"/>
      <c r="T57" s="6"/>
      <c r="U57" s="5"/>
      <c r="V57" s="6"/>
      <c r="W57" s="7"/>
      <c r="X57" s="6"/>
      <c r="Y57" s="8"/>
      <c r="AA57" s="5"/>
      <c r="AB57" s="6"/>
      <c r="AC57" s="5"/>
      <c r="AD57" s="6"/>
      <c r="AE57" s="7"/>
      <c r="AF57" s="6"/>
      <c r="AG57" s="8"/>
    </row>
    <row r="58" spans="1:33" x14ac:dyDescent="0.25">
      <c r="A58" s="9" t="s">
        <v>46</v>
      </c>
      <c r="B58" s="10"/>
      <c r="C58" s="11">
        <v>78500</v>
      </c>
      <c r="D58" s="12"/>
      <c r="E58" s="11">
        <v>77000</v>
      </c>
      <c r="F58" s="12"/>
      <c r="G58" s="13">
        <v>80000</v>
      </c>
      <c r="H58" s="12"/>
      <c r="I58" s="14">
        <f>IF(OR(E58=0,E58="-"),"-",IF(G58="-",(0-E58)/E58,(G58-E58)/E58))</f>
        <v>3.896103896103896E-2</v>
      </c>
      <c r="K58" s="11">
        <v>78500</v>
      </c>
      <c r="L58" s="12"/>
      <c r="M58" s="11">
        <v>77000</v>
      </c>
      <c r="N58" s="12"/>
      <c r="O58" s="13">
        <v>80000</v>
      </c>
      <c r="P58" s="12"/>
      <c r="Q58" s="14">
        <f>IF(OR(M58=0,M58="-"),"-",IF(O58="-",(0-M58)/M58,(O58-M58)/M58))</f>
        <v>3.896103896103896E-2</v>
      </c>
      <c r="S58" s="11">
        <v>78010.652000000002</v>
      </c>
      <c r="T58" s="12"/>
      <c r="U58" s="11">
        <v>76642.221999999994</v>
      </c>
      <c r="V58" s="12"/>
      <c r="W58" s="13">
        <v>79664.687000000005</v>
      </c>
      <c r="X58" s="12"/>
      <c r="Y58" s="14">
        <f>IF(OR(U58=0,U58="-"),"-",IF(W58="-",(0-U58)/U58,(W58-U58)/U58))</f>
        <v>3.9436030442854479E-2</v>
      </c>
      <c r="AA58" s="11">
        <v>489.34800000000001</v>
      </c>
      <c r="AB58" s="12"/>
      <c r="AC58" s="11">
        <v>357.77800000000002</v>
      </c>
      <c r="AD58" s="12"/>
      <c r="AE58" s="13">
        <v>335.31299999999999</v>
      </c>
      <c r="AF58" s="12"/>
      <c r="AG58" s="14">
        <f>IF(OR(AC58=0,AC58="-"),"-",IF(AE58="-",(0-AC58)/AC58,(AE58-AC58)/AC58))</f>
        <v>-6.2790333670600287E-2</v>
      </c>
    </row>
    <row r="59" spans="1:33" x14ac:dyDescent="0.25">
      <c r="A59" s="21" t="s">
        <v>47</v>
      </c>
      <c r="B59" s="22"/>
      <c r="C59" s="23">
        <v>2391.6759999999999</v>
      </c>
      <c r="D59" s="24"/>
      <c r="E59" s="23">
        <v>2656</v>
      </c>
      <c r="F59" s="24"/>
      <c r="G59" s="25">
        <v>2470.9470000000001</v>
      </c>
      <c r="H59" s="24"/>
      <c r="I59" s="26">
        <f>IF(OR(E59=0,E59="-"),"-",IF(G59="-",(0-E59)/E59,(G59-E59)/E59))</f>
        <v>-6.9673569277108396E-2</v>
      </c>
      <c r="K59" s="23">
        <v>2541.0619999999999</v>
      </c>
      <c r="L59" s="24"/>
      <c r="M59" s="23">
        <v>2557</v>
      </c>
      <c r="N59" s="24"/>
      <c r="O59" s="25">
        <v>2470.9470000000001</v>
      </c>
      <c r="P59" s="24"/>
      <c r="Q59" s="26">
        <f>IF(OR(M59=0,M59="-"),"-",IF(O59="-",(0-M59)/M59,(O59-M59)/M59))</f>
        <v>-3.365389127884235E-2</v>
      </c>
      <c r="S59" s="23">
        <v>2541.0619999999999</v>
      </c>
      <c r="T59" s="24"/>
      <c r="U59" s="23">
        <v>2442.61</v>
      </c>
      <c r="V59" s="24"/>
      <c r="W59" s="25">
        <v>2341.123</v>
      </c>
      <c r="X59" s="24"/>
      <c r="Y59" s="26">
        <f>IF(OR(U59=0,U59="-"),"-",IF(W59="-",(0-U59)/U59,(W59-U59)/U59))</f>
        <v>-4.1548589418695603E-2</v>
      </c>
      <c r="AA59" s="23">
        <v>0</v>
      </c>
      <c r="AB59" s="24"/>
      <c r="AC59" s="23">
        <v>114.39</v>
      </c>
      <c r="AD59" s="24"/>
      <c r="AE59" s="25">
        <v>129.82400000000001</v>
      </c>
      <c r="AF59" s="24"/>
      <c r="AG59" s="26">
        <f>IF(OR(AC59=0,AC59="-"),"-",IF(AE59="-",(0-AC59)/AC59,(AE59-AC59)/AC59))</f>
        <v>0.13492438150187963</v>
      </c>
    </row>
    <row r="60" spans="1:33" x14ac:dyDescent="0.25">
      <c r="A60" s="15" t="s">
        <v>10</v>
      </c>
      <c r="B60" s="16"/>
      <c r="C60" s="17">
        <f>C58+C59</f>
        <v>80891.676000000007</v>
      </c>
      <c r="D60" s="18"/>
      <c r="E60" s="17">
        <f>E58+E59</f>
        <v>79656</v>
      </c>
      <c r="F60" s="18"/>
      <c r="G60" s="19">
        <f>G58+G59</f>
        <v>82470.947</v>
      </c>
      <c r="H60" s="18"/>
      <c r="I60" s="20">
        <f>IF(E60*1=0,"-",(G60-E60)/E60)</f>
        <v>3.5338794315556893E-2</v>
      </c>
      <c r="K60" s="17">
        <f>K58+K59</f>
        <v>81041.062000000005</v>
      </c>
      <c r="L60" s="18"/>
      <c r="M60" s="17">
        <f>M58+M59</f>
        <v>79557</v>
      </c>
      <c r="N60" s="18"/>
      <c r="O60" s="19">
        <f>O58+O59</f>
        <v>82470.947</v>
      </c>
      <c r="P60" s="18"/>
      <c r="Q60" s="20">
        <f>IF(M60*1=0,"-",(O60-M60)/M60)</f>
        <v>3.6627160400718985E-2</v>
      </c>
      <c r="S60" s="17">
        <f>S58+S59</f>
        <v>80551.714000000007</v>
      </c>
      <c r="T60" s="18"/>
      <c r="U60" s="17">
        <f>U58+U59</f>
        <v>79084.831999999995</v>
      </c>
      <c r="V60" s="18"/>
      <c r="W60" s="19">
        <f>W58+W59</f>
        <v>82005.810000000012</v>
      </c>
      <c r="X60" s="18"/>
      <c r="Y60" s="20">
        <f>IF(U60*1=0,"-",(W60-U60)/U60)</f>
        <v>3.6934743693961665E-2</v>
      </c>
      <c r="AA60" s="17">
        <f>AA58+AA59</f>
        <v>489.34800000000001</v>
      </c>
      <c r="AB60" s="18"/>
      <c r="AC60" s="17">
        <f>AC58+AC59</f>
        <v>472.16800000000001</v>
      </c>
      <c r="AD60" s="18"/>
      <c r="AE60" s="19">
        <f>AE58+AE59</f>
        <v>465.137</v>
      </c>
      <c r="AF60" s="18"/>
      <c r="AG60" s="20">
        <f>IF(AC60*1=0,"-",(AE60-AC60)/AC60)</f>
        <v>-1.4890886294708675E-2</v>
      </c>
    </row>
    <row r="62" spans="1:33" x14ac:dyDescent="0.25">
      <c r="A62" s="411" t="s">
        <v>48</v>
      </c>
      <c r="B62" s="412"/>
      <c r="C62" s="5"/>
      <c r="D62" s="6"/>
      <c r="E62" s="5"/>
      <c r="F62" s="6"/>
      <c r="G62" s="7"/>
      <c r="H62" s="6"/>
      <c r="I62" s="8"/>
      <c r="K62" s="5"/>
      <c r="L62" s="6"/>
      <c r="M62" s="5"/>
      <c r="N62" s="6"/>
      <c r="O62" s="7"/>
      <c r="P62" s="6"/>
      <c r="Q62" s="8"/>
      <c r="S62" s="5"/>
      <c r="T62" s="6"/>
      <c r="U62" s="5"/>
      <c r="V62" s="6"/>
      <c r="W62" s="7"/>
      <c r="X62" s="6"/>
      <c r="Y62" s="8"/>
      <c r="AA62" s="5"/>
      <c r="AB62" s="6"/>
      <c r="AC62" s="5"/>
      <c r="AD62" s="6"/>
      <c r="AE62" s="7"/>
      <c r="AF62" s="6"/>
      <c r="AG62" s="8"/>
    </row>
    <row r="63" spans="1:33" x14ac:dyDescent="0.25">
      <c r="A63" s="9" t="s">
        <v>49</v>
      </c>
      <c r="B63" s="10"/>
      <c r="C63" s="11">
        <v>2089.8270000000002</v>
      </c>
      <c r="D63" s="12"/>
      <c r="E63" s="11">
        <v>1918.9749999999999</v>
      </c>
      <c r="F63" s="12"/>
      <c r="G63" s="13">
        <v>2117.5259999999998</v>
      </c>
      <c r="H63" s="12"/>
      <c r="I63" s="14">
        <f>IF(OR(E63=0,E63="-"),"-",IF(G63="-",(0-E63)/E63,(G63-E63)/E63))</f>
        <v>0.10346721557081251</v>
      </c>
      <c r="K63" s="11">
        <v>1843.252</v>
      </c>
      <c r="L63" s="12"/>
      <c r="M63" s="11">
        <v>2114.7179999999998</v>
      </c>
      <c r="N63" s="12"/>
      <c r="O63" s="13">
        <v>2092.4929999999999</v>
      </c>
      <c r="P63" s="12"/>
      <c r="Q63" s="14">
        <f>IF(OR(M63=0,M63="-"),"-",IF(O63="-",(0-M63)/M63,(O63-M63)/M63))</f>
        <v>-1.0509675521748011E-2</v>
      </c>
      <c r="S63" s="11">
        <v>1843.252</v>
      </c>
      <c r="T63" s="12"/>
      <c r="U63" s="11">
        <v>2114.7179999999998</v>
      </c>
      <c r="V63" s="12"/>
      <c r="W63" s="13">
        <v>2092.4929999999999</v>
      </c>
      <c r="X63" s="12"/>
      <c r="Y63" s="14">
        <f>IF(OR(U63=0,U63="-"),"-",IF(W63="-",(0-U63)/U63,(W63-U63)/U63))</f>
        <v>-1.0509675521748011E-2</v>
      </c>
      <c r="AA63" s="11">
        <v>0</v>
      </c>
      <c r="AB63" s="12"/>
      <c r="AC63" s="11">
        <v>0</v>
      </c>
      <c r="AD63" s="12"/>
      <c r="AE63" s="13">
        <v>0</v>
      </c>
      <c r="AF63" s="12"/>
      <c r="AG63" s="14" t="str">
        <f>IF(OR(AC63=0,AC63="-"),"-",IF(AE63="-",(0-AC63)/AC63,(AE63-AC63)/AC63))</f>
        <v>-</v>
      </c>
    </row>
    <row r="64" spans="1:33" x14ac:dyDescent="0.25">
      <c r="A64" s="21" t="s">
        <v>50</v>
      </c>
      <c r="B64" s="22"/>
      <c r="C64" s="23">
        <v>760</v>
      </c>
      <c r="D64" s="24"/>
      <c r="E64" s="23">
        <v>562.26900000000001</v>
      </c>
      <c r="F64" s="24"/>
      <c r="G64" s="25">
        <v>739.73699999999997</v>
      </c>
      <c r="H64" s="24"/>
      <c r="I64" s="26">
        <f>IF(OR(E64=0,E64="-"),"-",IF(G64="-",(0-E64)/E64,(G64-E64)/E64))</f>
        <v>0.31562828468224274</v>
      </c>
      <c r="K64" s="23">
        <v>753.67</v>
      </c>
      <c r="L64" s="24"/>
      <c r="M64" s="23">
        <v>556.44000000000005</v>
      </c>
      <c r="N64" s="24"/>
      <c r="O64" s="25">
        <v>721.60299999999995</v>
      </c>
      <c r="P64" s="24"/>
      <c r="Q64" s="26">
        <f>IF(OR(M64=0,M64="-"),"-",IF(O64="-",(0-M64)/M64,(O64-M64)/M64))</f>
        <v>0.29682086118898693</v>
      </c>
      <c r="S64" s="23">
        <v>0</v>
      </c>
      <c r="T64" s="24"/>
      <c r="U64" s="23">
        <v>0</v>
      </c>
      <c r="V64" s="24"/>
      <c r="W64" s="25">
        <v>0</v>
      </c>
      <c r="X64" s="24"/>
      <c r="Y64" s="26" t="str">
        <f>IF(OR(U64=0,U64="-"),"-",IF(W64="-",(0-U64)/U64,(W64-U64)/U64))</f>
        <v>-</v>
      </c>
      <c r="AA64" s="23">
        <v>753.67</v>
      </c>
      <c r="AB64" s="24"/>
      <c r="AC64" s="23">
        <v>556.44000000000005</v>
      </c>
      <c r="AD64" s="24"/>
      <c r="AE64" s="25">
        <v>721.60299999999995</v>
      </c>
      <c r="AF64" s="24"/>
      <c r="AG64" s="26">
        <f>IF(OR(AC64=0,AC64="-"),"-",IF(AE64="-",(0-AC64)/AC64,(AE64-AC64)/AC64))</f>
        <v>0.29682086118898693</v>
      </c>
    </row>
    <row r="65" spans="1:33" x14ac:dyDescent="0.25">
      <c r="A65" s="9" t="s">
        <v>51</v>
      </c>
      <c r="B65" s="10"/>
      <c r="C65" s="11">
        <v>523.08600000000001</v>
      </c>
      <c r="D65" s="12"/>
      <c r="E65" s="11">
        <v>347.18400000000003</v>
      </c>
      <c r="F65" s="12"/>
      <c r="G65" s="13">
        <v>240.53700000000001</v>
      </c>
      <c r="H65" s="12"/>
      <c r="I65" s="14">
        <f>IF(OR(E65=0,E65="-"),"-",IF(G65="-",(0-E65)/E65,(G65-E65)/E65))</f>
        <v>-0.3071771740633209</v>
      </c>
      <c r="K65" s="11">
        <v>523.08600000000001</v>
      </c>
      <c r="L65" s="12"/>
      <c r="M65" s="11">
        <v>347.18400000000003</v>
      </c>
      <c r="N65" s="12"/>
      <c r="O65" s="13">
        <v>179.53700000000001</v>
      </c>
      <c r="P65" s="12"/>
      <c r="Q65" s="14">
        <f>IF(OR(M65=0,M65="-"),"-",IF(O65="-",(0-M65)/M65,(O65-M65)/M65))</f>
        <v>-0.48287651504677637</v>
      </c>
      <c r="S65" s="11">
        <v>0</v>
      </c>
      <c r="T65" s="12"/>
      <c r="U65" s="11">
        <v>0</v>
      </c>
      <c r="V65" s="12"/>
      <c r="W65" s="13">
        <v>0</v>
      </c>
      <c r="X65" s="12"/>
      <c r="Y65" s="14" t="str">
        <f>IF(OR(U65=0,U65="-"),"-",IF(W65="-",(0-U65)/U65,(W65-U65)/U65))</f>
        <v>-</v>
      </c>
      <c r="AA65" s="11">
        <v>523.08600000000001</v>
      </c>
      <c r="AB65" s="12"/>
      <c r="AC65" s="11">
        <v>347.18400000000003</v>
      </c>
      <c r="AD65" s="12"/>
      <c r="AE65" s="13">
        <v>179.53700000000001</v>
      </c>
      <c r="AF65" s="12"/>
      <c r="AG65" s="14">
        <f>IF(OR(AC65=0,AC65="-"),"-",IF(AE65="-",(0-AC65)/AC65,(AE65-AC65)/AC65))</f>
        <v>-0.48287651504677637</v>
      </c>
    </row>
    <row r="66" spans="1:33" x14ac:dyDescent="0.25">
      <c r="A66" s="15" t="s">
        <v>10</v>
      </c>
      <c r="B66" s="16"/>
      <c r="C66" s="17">
        <f>C63+C64+C65</f>
        <v>3372.9130000000005</v>
      </c>
      <c r="D66" s="18"/>
      <c r="E66" s="17">
        <f>E63+E64+E65</f>
        <v>2828.4279999999999</v>
      </c>
      <c r="F66" s="18"/>
      <c r="G66" s="19">
        <f>G63+G64+G65</f>
        <v>3097.7999999999997</v>
      </c>
      <c r="H66" s="18"/>
      <c r="I66" s="20">
        <f>IF(E66*1=0,"-",(G66-E66)/E66)</f>
        <v>9.5237354459791743E-2</v>
      </c>
      <c r="K66" s="17">
        <f>K63+K64+K65</f>
        <v>3120.0079999999998</v>
      </c>
      <c r="L66" s="18"/>
      <c r="M66" s="17">
        <f>M63+M64+M65</f>
        <v>3018.3420000000001</v>
      </c>
      <c r="N66" s="18"/>
      <c r="O66" s="19">
        <f>O63+O64+O65</f>
        <v>2993.6329999999998</v>
      </c>
      <c r="P66" s="18"/>
      <c r="Q66" s="20">
        <f>IF(M66*1=0,"-",(O66-M66)/M66)</f>
        <v>-8.186282402723179E-3</v>
      </c>
      <c r="S66" s="17">
        <f>S63+S64+S65</f>
        <v>1843.252</v>
      </c>
      <c r="T66" s="18"/>
      <c r="U66" s="17">
        <f>U63+U64+U65</f>
        <v>2114.7179999999998</v>
      </c>
      <c r="V66" s="18"/>
      <c r="W66" s="19">
        <f>W63+W64+W65</f>
        <v>2092.4929999999999</v>
      </c>
      <c r="X66" s="18"/>
      <c r="Y66" s="20">
        <f>IF(U66*1=0,"-",(W66-U66)/U66)</f>
        <v>-1.0509675521748011E-2</v>
      </c>
      <c r="AA66" s="17">
        <f>AA63+AA64+AA65</f>
        <v>1276.7559999999999</v>
      </c>
      <c r="AB66" s="18"/>
      <c r="AC66" s="17">
        <f>AC63+AC64+AC65</f>
        <v>903.62400000000002</v>
      </c>
      <c r="AD66" s="18"/>
      <c r="AE66" s="19">
        <f>AE63+AE64+AE65</f>
        <v>901.14</v>
      </c>
      <c r="AF66" s="18"/>
      <c r="AG66" s="20">
        <f>IF(AC66*1=0,"-",(AE66-AC66)/AC66)</f>
        <v>-2.7489309712889843E-3</v>
      </c>
    </row>
    <row r="68" spans="1:33" ht="18" x14ac:dyDescent="0.25">
      <c r="A68" s="27" t="s">
        <v>52</v>
      </c>
      <c r="B68" s="28"/>
      <c r="C68" s="29">
        <f>C9+C15+C20+C28+C40+C49+C55+C60+C66</f>
        <v>196675.25786911999</v>
      </c>
      <c r="D68" s="30"/>
      <c r="E68" s="29">
        <f>E9+E15+E20+E28+E40+E49+E55+E60+E66</f>
        <v>193381.16534419003</v>
      </c>
      <c r="F68" s="30"/>
      <c r="G68" s="31">
        <f>G9+G15+G20+G28+G40+G49+G55+G60+G66</f>
        <v>196915.18400000001</v>
      </c>
      <c r="H68" s="30"/>
      <c r="I68" s="32">
        <f>IF(E68*1=0,"-",(G68-E68)/E68)</f>
        <v>1.8274885506662182E-2</v>
      </c>
      <c r="K68" s="29">
        <f>K9+K15+K20+K28+K40+K49+K55+K60+K66</f>
        <v>193984.75603213001</v>
      </c>
      <c r="L68" s="30"/>
      <c r="M68" s="29">
        <f>M9+M15+M20+M28+M40+M49+M55+M60+M66</f>
        <v>189833.97421410002</v>
      </c>
      <c r="N68" s="30"/>
      <c r="O68" s="31">
        <f>O9+O15+O20+O28+O40+O49+O55+O60+O66</f>
        <v>194630.31400000001</v>
      </c>
      <c r="P68" s="30"/>
      <c r="Q68" s="32">
        <f>IF(M68*1=0,"-",(O68-M68)/M68)</f>
        <v>2.526597151935802E-2</v>
      </c>
      <c r="S68" s="29">
        <f>S9+S15+S20+S28+S40+S49+S55+S60+S66</f>
        <v>163815.54403213001</v>
      </c>
      <c r="T68" s="30"/>
      <c r="U68" s="29">
        <f>U9+U15+U20+U28+U40+U49+U55+U60+U66</f>
        <v>163852.03221410001</v>
      </c>
      <c r="V68" s="30"/>
      <c r="W68" s="31">
        <f>W9+W15+W20+W28+W40+W49+W55+W60+W66</f>
        <v>165541.323</v>
      </c>
      <c r="X68" s="30"/>
      <c r="Y68" s="32">
        <f>IF(U68*1=0,"-",(W68-U68)/U68)</f>
        <v>1.0309855563418688E-2</v>
      </c>
      <c r="AA68" s="29">
        <f>AA9+AA15+AA20+AA28+AA40+AA49+AA55+AA60+AA66</f>
        <v>30169.212000000003</v>
      </c>
      <c r="AB68" s="30"/>
      <c r="AC68" s="29">
        <f>AC9+AC15+AC20+AC28+AC40+AC49+AC55+AC60+AC66</f>
        <v>25981.941999999999</v>
      </c>
      <c r="AD68" s="30"/>
      <c r="AE68" s="31">
        <f>AE9+AE15+AE20+AE28+AE40+AE49+AE55+AE60+AE66</f>
        <v>29088.990999999998</v>
      </c>
      <c r="AF68" s="30"/>
      <c r="AG68" s="32">
        <f>IF(AC68*1=0,"-",(AE68-AC68)/AC68)</f>
        <v>0.11958494095629954</v>
      </c>
    </row>
    <row r="70" spans="1:33" ht="18" x14ac:dyDescent="0.25">
      <c r="A70" s="33" t="s">
        <v>53</v>
      </c>
      <c r="B70" s="34"/>
      <c r="C70" s="35">
        <f>C8</f>
        <v>858.005</v>
      </c>
      <c r="D70" s="36"/>
      <c r="E70" s="35">
        <f>E8</f>
        <v>877.18899999999996</v>
      </c>
      <c r="F70" s="36"/>
      <c r="G70" s="37">
        <f>G8</f>
        <v>946.23400000000004</v>
      </c>
      <c r="H70" s="36"/>
      <c r="I70" s="38">
        <f>IF(E70*1=0,"-",(G70-E70)/E70)</f>
        <v>7.871165735092446E-2</v>
      </c>
      <c r="K70" s="35">
        <f>K8</f>
        <v>880.18399999999997</v>
      </c>
      <c r="L70" s="36"/>
      <c r="M70" s="35">
        <f>M8</f>
        <v>845.46</v>
      </c>
      <c r="N70" s="36"/>
      <c r="O70" s="37">
        <f>O8</f>
        <v>942.69399999999996</v>
      </c>
      <c r="P70" s="36"/>
      <c r="Q70" s="38">
        <f>IF(M70*1=0,"-",(O70-M70)/M70)</f>
        <v>0.11500721500721491</v>
      </c>
      <c r="S70" s="35">
        <f>S8</f>
        <v>836.58699999999999</v>
      </c>
      <c r="T70" s="36"/>
      <c r="U70" s="35">
        <f>U8</f>
        <v>845.46</v>
      </c>
      <c r="V70" s="36"/>
      <c r="W70" s="37">
        <f>W8</f>
        <v>915.71600000000001</v>
      </c>
      <c r="X70" s="36"/>
      <c r="Y70" s="38">
        <f>IF(U70*1=0,"-",(W70-U70)/U70)</f>
        <v>8.3097958507794542E-2</v>
      </c>
      <c r="AA70" s="35">
        <f>AA8</f>
        <v>43.597000000000001</v>
      </c>
      <c r="AB70" s="36"/>
      <c r="AC70" s="35">
        <f>AC8</f>
        <v>0</v>
      </c>
      <c r="AD70" s="36"/>
      <c r="AE70" s="37">
        <f>AE8</f>
        <v>26.978000000000002</v>
      </c>
      <c r="AF70" s="36"/>
      <c r="AG70" s="38" t="str">
        <f>IF(AC70*1=0,"-",(AE70-AC70)/AC70)</f>
        <v>-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1:AF1"/>
    <mergeCell ref="A2:AF2"/>
    <mergeCell ref="A3:AF3"/>
    <mergeCell ref="C5:I5"/>
    <mergeCell ref="K5:Q5"/>
    <mergeCell ref="S5:Y5"/>
    <mergeCell ref="AA5:AG5"/>
    <mergeCell ref="AC6:AD6"/>
    <mergeCell ref="AE6:AF6"/>
    <mergeCell ref="A7:B7"/>
    <mergeCell ref="A11:B11"/>
    <mergeCell ref="A17:B17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62:B62"/>
    <mergeCell ref="A22:B22"/>
    <mergeCell ref="A30:B30"/>
    <mergeCell ref="A42:B42"/>
    <mergeCell ref="A51:B51"/>
    <mergeCell ref="A57:B57"/>
  </mergeCells>
  <pageMargins left="0.7" right="0.7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194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299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299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299"/>
    </row>
    <row r="5" spans="1:25" ht="51" customHeight="1" x14ac:dyDescent="0.25">
      <c r="A5" s="300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302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302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301">
        <v>2014</v>
      </c>
      <c r="V7" s="301">
        <v>2013</v>
      </c>
      <c r="W7" s="301">
        <v>2012</v>
      </c>
    </row>
    <row r="8" spans="1:25" ht="15.75" x14ac:dyDescent="0.25">
      <c r="A8" s="303" t="s">
        <v>8</v>
      </c>
      <c r="B8" s="428"/>
      <c r="C8" s="412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5"/>
      <c r="V8" s="306"/>
      <c r="W8" s="306"/>
    </row>
    <row r="9" spans="1:25" ht="15.75" x14ac:dyDescent="0.25">
      <c r="A9" s="307" t="s">
        <v>115</v>
      </c>
      <c r="B9" s="429"/>
      <c r="C9" s="412"/>
      <c r="D9" s="308">
        <v>0</v>
      </c>
      <c r="E9" s="308">
        <v>0</v>
      </c>
      <c r="F9" s="308">
        <v>0</v>
      </c>
      <c r="G9" s="308">
        <v>0</v>
      </c>
      <c r="H9" s="308">
        <v>24.838999999999999</v>
      </c>
      <c r="I9" s="308">
        <v>0</v>
      </c>
      <c r="J9" s="308">
        <v>0</v>
      </c>
      <c r="K9" s="308">
        <v>0</v>
      </c>
      <c r="L9" s="308">
        <v>0</v>
      </c>
      <c r="M9" s="308">
        <v>0</v>
      </c>
      <c r="N9" s="308">
        <v>0</v>
      </c>
      <c r="O9" s="308">
        <v>13.2</v>
      </c>
      <c r="P9" s="308">
        <v>0</v>
      </c>
      <c r="Q9" s="308">
        <v>0</v>
      </c>
      <c r="R9" s="308">
        <v>0</v>
      </c>
      <c r="S9" s="308">
        <v>0</v>
      </c>
      <c r="T9" s="308">
        <v>0</v>
      </c>
      <c r="U9" s="309">
        <f t="shared" ref="U9:U19" si="0">SUM(D9,E9,F9,G9,H9,I9,J9,K9,L9,M9,N9,O9,P9,Q9,R9,S9,T9)</f>
        <v>38.039000000000001</v>
      </c>
      <c r="V9" s="308">
        <v>5.0869999999999997</v>
      </c>
      <c r="W9" s="308">
        <v>28.6</v>
      </c>
      <c r="X9" s="429"/>
      <c r="Y9" s="412"/>
    </row>
    <row r="10" spans="1:25" ht="15.75" x14ac:dyDescent="0.25">
      <c r="A10" s="310" t="s">
        <v>116</v>
      </c>
      <c r="B10" s="432"/>
      <c r="C10" s="412"/>
      <c r="D10" s="311">
        <v>0</v>
      </c>
      <c r="E10" s="311">
        <v>0</v>
      </c>
      <c r="F10" s="311">
        <v>1E-3</v>
      </c>
      <c r="G10" s="311">
        <v>0</v>
      </c>
      <c r="H10" s="311">
        <v>0</v>
      </c>
      <c r="I10" s="311">
        <v>14.494</v>
      </c>
      <c r="J10" s="311">
        <v>0</v>
      </c>
      <c r="K10" s="311">
        <v>0</v>
      </c>
      <c r="L10" s="311">
        <v>0</v>
      </c>
      <c r="M10" s="311">
        <v>0</v>
      </c>
      <c r="N10" s="311">
        <v>0</v>
      </c>
      <c r="O10" s="311">
        <v>0</v>
      </c>
      <c r="P10" s="311">
        <v>0</v>
      </c>
      <c r="Q10" s="311">
        <v>0</v>
      </c>
      <c r="R10" s="311">
        <v>0</v>
      </c>
      <c r="S10" s="311">
        <v>0</v>
      </c>
      <c r="T10" s="311">
        <v>0</v>
      </c>
      <c r="U10" s="312">
        <f t="shared" si="0"/>
        <v>14.494999999999999</v>
      </c>
      <c r="V10" s="311">
        <v>14.2</v>
      </c>
      <c r="W10" s="311">
        <v>90.628</v>
      </c>
    </row>
    <row r="11" spans="1:25" ht="15.75" x14ac:dyDescent="0.25">
      <c r="A11" s="307" t="s">
        <v>117</v>
      </c>
      <c r="B11" s="429"/>
      <c r="C11" s="412"/>
      <c r="D11" s="308">
        <v>0</v>
      </c>
      <c r="E11" s="308">
        <v>0</v>
      </c>
      <c r="F11" s="308">
        <v>0</v>
      </c>
      <c r="G11" s="308">
        <v>0</v>
      </c>
      <c r="H11" s="308">
        <v>0</v>
      </c>
      <c r="I11" s="308">
        <v>0</v>
      </c>
      <c r="J11" s="308">
        <v>0</v>
      </c>
      <c r="K11" s="308">
        <v>0</v>
      </c>
      <c r="L11" s="308">
        <v>0</v>
      </c>
      <c r="M11" s="308">
        <v>0</v>
      </c>
      <c r="N11" s="308">
        <v>0</v>
      </c>
      <c r="O11" s="308">
        <v>0</v>
      </c>
      <c r="P11" s="308">
        <v>0</v>
      </c>
      <c r="Q11" s="308">
        <v>0</v>
      </c>
      <c r="R11" s="308">
        <v>0</v>
      </c>
      <c r="S11" s="308">
        <v>0</v>
      </c>
      <c r="T11" s="308">
        <v>0</v>
      </c>
      <c r="U11" s="309">
        <f t="shared" si="0"/>
        <v>0</v>
      </c>
      <c r="V11" s="308">
        <v>0</v>
      </c>
      <c r="W11" s="308">
        <v>151.126</v>
      </c>
    </row>
    <row r="12" spans="1:25" ht="15.75" x14ac:dyDescent="0.25">
      <c r="A12" s="310" t="s">
        <v>118</v>
      </c>
      <c r="B12" s="432"/>
      <c r="C12" s="412"/>
      <c r="D12" s="311">
        <v>0</v>
      </c>
      <c r="E12" s="311">
        <v>0</v>
      </c>
      <c r="F12" s="311">
        <v>0</v>
      </c>
      <c r="G12" s="311">
        <v>7.952</v>
      </c>
      <c r="H12" s="311">
        <v>0</v>
      </c>
      <c r="I12" s="311">
        <v>0</v>
      </c>
      <c r="J12" s="311">
        <v>0</v>
      </c>
      <c r="K12" s="311">
        <v>0</v>
      </c>
      <c r="L12" s="311">
        <v>0</v>
      </c>
      <c r="M12" s="311">
        <v>0</v>
      </c>
      <c r="N12" s="311">
        <v>0</v>
      </c>
      <c r="O12" s="311">
        <v>0</v>
      </c>
      <c r="P12" s="311">
        <v>0</v>
      </c>
      <c r="Q12" s="311">
        <v>0</v>
      </c>
      <c r="R12" s="311">
        <v>0</v>
      </c>
      <c r="S12" s="311">
        <v>0</v>
      </c>
      <c r="T12" s="311">
        <v>0</v>
      </c>
      <c r="U12" s="312">
        <f t="shared" si="0"/>
        <v>7.952</v>
      </c>
      <c r="V12" s="311">
        <v>0</v>
      </c>
      <c r="W12" s="311">
        <v>0</v>
      </c>
    </row>
    <row r="13" spans="1:25" ht="15.75" x14ac:dyDescent="0.25">
      <c r="A13" s="307" t="s">
        <v>119</v>
      </c>
      <c r="B13" s="429"/>
      <c r="C13" s="412"/>
      <c r="D13" s="308">
        <v>0</v>
      </c>
      <c r="E13" s="308">
        <v>0</v>
      </c>
      <c r="F13" s="308">
        <v>0</v>
      </c>
      <c r="G13" s="308">
        <v>49.637</v>
      </c>
      <c r="H13" s="308">
        <v>4.22</v>
      </c>
      <c r="I13" s="308">
        <v>0</v>
      </c>
      <c r="J13" s="308">
        <v>0</v>
      </c>
      <c r="K13" s="308">
        <v>0</v>
      </c>
      <c r="L13" s="308">
        <v>0</v>
      </c>
      <c r="M13" s="308">
        <v>0</v>
      </c>
      <c r="N13" s="308">
        <v>0</v>
      </c>
      <c r="O13" s="308">
        <v>0</v>
      </c>
      <c r="P13" s="308">
        <v>0</v>
      </c>
      <c r="Q13" s="308">
        <v>0</v>
      </c>
      <c r="R13" s="308">
        <v>0</v>
      </c>
      <c r="S13" s="308">
        <v>0</v>
      </c>
      <c r="T13" s="308">
        <v>0</v>
      </c>
      <c r="U13" s="309">
        <f t="shared" si="0"/>
        <v>53.856999999999999</v>
      </c>
      <c r="V13" s="308">
        <v>44.493000000000002</v>
      </c>
      <c r="W13" s="308">
        <v>23.632000000000001</v>
      </c>
    </row>
    <row r="14" spans="1:25" ht="15.75" x14ac:dyDescent="0.25">
      <c r="A14" s="310" t="s">
        <v>121</v>
      </c>
      <c r="B14" s="432"/>
      <c r="C14" s="412"/>
      <c r="D14" s="311">
        <v>0</v>
      </c>
      <c r="E14" s="311">
        <v>0</v>
      </c>
      <c r="F14" s="311">
        <v>0</v>
      </c>
      <c r="G14" s="311">
        <v>0</v>
      </c>
      <c r="H14" s="311">
        <v>0</v>
      </c>
      <c r="I14" s="311">
        <v>0</v>
      </c>
      <c r="J14" s="311">
        <v>0</v>
      </c>
      <c r="K14" s="311">
        <v>0</v>
      </c>
      <c r="L14" s="311">
        <v>0</v>
      </c>
      <c r="M14" s="311">
        <v>0</v>
      </c>
      <c r="N14" s="311">
        <v>0</v>
      </c>
      <c r="O14" s="311">
        <v>0</v>
      </c>
      <c r="P14" s="311">
        <v>0</v>
      </c>
      <c r="Q14" s="311">
        <v>0</v>
      </c>
      <c r="R14" s="311">
        <v>0</v>
      </c>
      <c r="S14" s="311">
        <v>0</v>
      </c>
      <c r="T14" s="311">
        <v>0</v>
      </c>
      <c r="U14" s="312">
        <f t="shared" si="0"/>
        <v>0</v>
      </c>
      <c r="V14" s="311">
        <v>19.04</v>
      </c>
      <c r="W14" s="311">
        <v>13.941000000000001</v>
      </c>
    </row>
    <row r="15" spans="1:25" ht="15.75" x14ac:dyDescent="0.25">
      <c r="A15" s="307" t="s">
        <v>122</v>
      </c>
      <c r="B15" s="429"/>
      <c r="C15" s="412"/>
      <c r="D15" s="308">
        <v>0</v>
      </c>
      <c r="E15" s="308">
        <v>0</v>
      </c>
      <c r="F15" s="308">
        <v>0</v>
      </c>
      <c r="G15" s="308">
        <v>0</v>
      </c>
      <c r="H15" s="308">
        <v>0.499</v>
      </c>
      <c r="I15" s="308">
        <v>0</v>
      </c>
      <c r="J15" s="308">
        <v>0</v>
      </c>
      <c r="K15" s="308">
        <v>0</v>
      </c>
      <c r="L15" s="308">
        <v>0</v>
      </c>
      <c r="M15" s="308">
        <v>0</v>
      </c>
      <c r="N15" s="308">
        <v>0</v>
      </c>
      <c r="O15" s="308">
        <v>0</v>
      </c>
      <c r="P15" s="308">
        <v>0</v>
      </c>
      <c r="Q15" s="308">
        <v>0</v>
      </c>
      <c r="R15" s="308">
        <v>0</v>
      </c>
      <c r="S15" s="308">
        <v>0</v>
      </c>
      <c r="T15" s="308">
        <v>0</v>
      </c>
      <c r="U15" s="309">
        <f t="shared" si="0"/>
        <v>0.499</v>
      </c>
      <c r="V15" s="308">
        <v>0</v>
      </c>
      <c r="W15" s="308">
        <v>181.55</v>
      </c>
    </row>
    <row r="16" spans="1:25" ht="15.75" x14ac:dyDescent="0.25">
      <c r="A16" s="310" t="s">
        <v>123</v>
      </c>
      <c r="B16" s="432"/>
      <c r="C16" s="412"/>
      <c r="D16" s="311">
        <v>0</v>
      </c>
      <c r="E16" s="311">
        <v>0</v>
      </c>
      <c r="F16" s="311">
        <v>0</v>
      </c>
      <c r="G16" s="311">
        <v>0</v>
      </c>
      <c r="H16" s="311">
        <v>0</v>
      </c>
      <c r="I16" s="311">
        <v>42.408000000000001</v>
      </c>
      <c r="J16" s="311">
        <v>0</v>
      </c>
      <c r="K16" s="311">
        <v>0</v>
      </c>
      <c r="L16" s="311">
        <v>0</v>
      </c>
      <c r="M16" s="311">
        <v>0</v>
      </c>
      <c r="N16" s="311">
        <v>0</v>
      </c>
      <c r="O16" s="311">
        <v>0</v>
      </c>
      <c r="P16" s="311">
        <v>0</v>
      </c>
      <c r="Q16" s="311">
        <v>0</v>
      </c>
      <c r="R16" s="311">
        <v>0</v>
      </c>
      <c r="S16" s="311">
        <v>0</v>
      </c>
      <c r="T16" s="311">
        <v>0</v>
      </c>
      <c r="U16" s="312">
        <f t="shared" si="0"/>
        <v>42.408000000000001</v>
      </c>
      <c r="V16" s="311">
        <v>10.818</v>
      </c>
      <c r="W16" s="311">
        <v>311.49599999999998</v>
      </c>
    </row>
    <row r="17" spans="1:25" ht="15.75" x14ac:dyDescent="0.25">
      <c r="A17" s="307" t="s">
        <v>124</v>
      </c>
      <c r="B17" s="429"/>
      <c r="C17" s="412"/>
      <c r="D17" s="308">
        <v>0</v>
      </c>
      <c r="E17" s="308">
        <v>0</v>
      </c>
      <c r="F17" s="308">
        <v>0</v>
      </c>
      <c r="G17" s="308">
        <v>0</v>
      </c>
      <c r="H17" s="308">
        <v>0</v>
      </c>
      <c r="I17" s="308">
        <v>0</v>
      </c>
      <c r="J17" s="308">
        <v>0</v>
      </c>
      <c r="K17" s="308">
        <v>0</v>
      </c>
      <c r="L17" s="308">
        <v>0</v>
      </c>
      <c r="M17" s="308">
        <v>0</v>
      </c>
      <c r="N17" s="308">
        <v>0</v>
      </c>
      <c r="O17" s="308">
        <v>0</v>
      </c>
      <c r="P17" s="308">
        <v>0</v>
      </c>
      <c r="Q17" s="308">
        <v>0</v>
      </c>
      <c r="R17" s="308">
        <v>0</v>
      </c>
      <c r="S17" s="308">
        <v>0</v>
      </c>
      <c r="T17" s="308">
        <v>0</v>
      </c>
      <c r="U17" s="309">
        <f t="shared" si="0"/>
        <v>0</v>
      </c>
      <c r="V17" s="308">
        <v>0</v>
      </c>
      <c r="W17" s="308">
        <v>6.9089999999999998</v>
      </c>
    </row>
    <row r="18" spans="1:25" ht="15.75" x14ac:dyDescent="0.25">
      <c r="A18" s="310" t="s">
        <v>125</v>
      </c>
      <c r="B18" s="432"/>
      <c r="C18" s="412"/>
      <c r="D18" s="311">
        <v>0</v>
      </c>
      <c r="E18" s="311">
        <v>0</v>
      </c>
      <c r="F18" s="311">
        <v>0</v>
      </c>
      <c r="G18" s="311">
        <v>0</v>
      </c>
      <c r="H18" s="311">
        <v>0</v>
      </c>
      <c r="I18" s="311">
        <v>0</v>
      </c>
      <c r="J18" s="311">
        <v>0</v>
      </c>
      <c r="K18" s="311">
        <v>0</v>
      </c>
      <c r="L18" s="311">
        <v>0</v>
      </c>
      <c r="M18" s="311">
        <v>0</v>
      </c>
      <c r="N18" s="311">
        <v>0</v>
      </c>
      <c r="O18" s="311">
        <v>0</v>
      </c>
      <c r="P18" s="311">
        <v>0</v>
      </c>
      <c r="Q18" s="311">
        <v>0</v>
      </c>
      <c r="R18" s="311">
        <v>0</v>
      </c>
      <c r="S18" s="311">
        <v>0</v>
      </c>
      <c r="T18" s="311">
        <v>0</v>
      </c>
      <c r="U18" s="312">
        <f t="shared" si="0"/>
        <v>0</v>
      </c>
      <c r="V18" s="311">
        <v>16.425999999999998</v>
      </c>
      <c r="W18" s="311">
        <v>51.703000000000003</v>
      </c>
    </row>
    <row r="19" spans="1:25" ht="15.75" x14ac:dyDescent="0.25">
      <c r="A19" s="307" t="s">
        <v>127</v>
      </c>
      <c r="B19" s="429"/>
      <c r="C19" s="412"/>
      <c r="D19" s="308">
        <v>0</v>
      </c>
      <c r="E19" s="308">
        <v>0</v>
      </c>
      <c r="F19" s="308">
        <v>0</v>
      </c>
      <c r="G19" s="308">
        <v>0</v>
      </c>
      <c r="H19" s="308">
        <v>0</v>
      </c>
      <c r="I19" s="308">
        <v>0</v>
      </c>
      <c r="J19" s="308">
        <v>0</v>
      </c>
      <c r="K19" s="308">
        <v>0</v>
      </c>
      <c r="L19" s="308">
        <v>0</v>
      </c>
      <c r="M19" s="308">
        <v>0</v>
      </c>
      <c r="N19" s="308">
        <v>0</v>
      </c>
      <c r="O19" s="308">
        <v>0</v>
      </c>
      <c r="P19" s="308">
        <v>0.04</v>
      </c>
      <c r="Q19" s="308">
        <v>0</v>
      </c>
      <c r="R19" s="308">
        <v>0</v>
      </c>
      <c r="S19" s="308">
        <v>0</v>
      </c>
      <c r="T19" s="308">
        <v>0</v>
      </c>
      <c r="U19" s="309">
        <f t="shared" si="0"/>
        <v>0.04</v>
      </c>
      <c r="V19" s="308">
        <v>0</v>
      </c>
      <c r="W19" s="308">
        <v>0</v>
      </c>
    </row>
    <row r="20" spans="1:25" ht="15.75" x14ac:dyDescent="0.25">
      <c r="A20" s="313" t="s">
        <v>10</v>
      </c>
      <c r="B20" s="430"/>
      <c r="C20" s="412"/>
      <c r="D20" s="314">
        <f t="shared" ref="D20:W20" si="1">SUM(D9,D10,D11,D12,D13,D14,D15,D16,D17,D18,D19)</f>
        <v>0</v>
      </c>
      <c r="E20" s="314">
        <f t="shared" si="1"/>
        <v>0</v>
      </c>
      <c r="F20" s="314">
        <f t="shared" si="1"/>
        <v>1E-3</v>
      </c>
      <c r="G20" s="314">
        <f t="shared" si="1"/>
        <v>57.588999999999999</v>
      </c>
      <c r="H20" s="314">
        <f t="shared" si="1"/>
        <v>29.557999999999996</v>
      </c>
      <c r="I20" s="314">
        <f t="shared" si="1"/>
        <v>56.902000000000001</v>
      </c>
      <c r="J20" s="314">
        <f t="shared" si="1"/>
        <v>0</v>
      </c>
      <c r="K20" s="314">
        <f t="shared" si="1"/>
        <v>0</v>
      </c>
      <c r="L20" s="314">
        <f t="shared" si="1"/>
        <v>0</v>
      </c>
      <c r="M20" s="314">
        <f t="shared" si="1"/>
        <v>0</v>
      </c>
      <c r="N20" s="314">
        <f t="shared" si="1"/>
        <v>0</v>
      </c>
      <c r="O20" s="314">
        <f t="shared" si="1"/>
        <v>13.2</v>
      </c>
      <c r="P20" s="314">
        <f t="shared" si="1"/>
        <v>0.04</v>
      </c>
      <c r="Q20" s="314">
        <f t="shared" si="1"/>
        <v>0</v>
      </c>
      <c r="R20" s="314">
        <f t="shared" si="1"/>
        <v>0</v>
      </c>
      <c r="S20" s="314">
        <f t="shared" si="1"/>
        <v>0</v>
      </c>
      <c r="T20" s="314">
        <f t="shared" si="1"/>
        <v>0</v>
      </c>
      <c r="U20" s="315">
        <f t="shared" si="1"/>
        <v>157.29</v>
      </c>
      <c r="V20" s="311">
        <f t="shared" si="1"/>
        <v>110.06399999999999</v>
      </c>
      <c r="W20" s="311">
        <f t="shared" si="1"/>
        <v>859.58499999999992</v>
      </c>
    </row>
    <row r="22" spans="1:25" ht="15.75" x14ac:dyDescent="0.25">
      <c r="A22" s="303" t="s">
        <v>129</v>
      </c>
      <c r="B22" s="428"/>
      <c r="C22" s="412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5"/>
      <c r="V22" s="306"/>
      <c r="W22" s="306"/>
    </row>
    <row r="23" spans="1:25" ht="15.75" x14ac:dyDescent="0.25">
      <c r="A23" s="307" t="s">
        <v>130</v>
      </c>
      <c r="B23" s="429"/>
      <c r="C23" s="412"/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214.256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9">
        <f>SUM(D23,E23,F23,G23,H23,I23,J23,K23,L23,M23,N23,O23,P23,Q23,R23,S23,T23)</f>
        <v>214.256</v>
      </c>
      <c r="V23" s="308">
        <v>0</v>
      </c>
      <c r="W23" s="308">
        <v>0</v>
      </c>
      <c r="X23" s="429"/>
      <c r="Y23" s="412"/>
    </row>
    <row r="24" spans="1:25" ht="15.75" x14ac:dyDescent="0.25">
      <c r="A24" s="310" t="s">
        <v>131</v>
      </c>
      <c r="B24" s="432"/>
      <c r="C24" s="412"/>
      <c r="D24" s="311">
        <v>0</v>
      </c>
      <c r="E24" s="311">
        <v>0</v>
      </c>
      <c r="F24" s="311">
        <v>0</v>
      </c>
      <c r="G24" s="311">
        <v>24.44</v>
      </c>
      <c r="H24" s="311">
        <v>0</v>
      </c>
      <c r="I24" s="311">
        <v>0</v>
      </c>
      <c r="J24" s="311">
        <v>0</v>
      </c>
      <c r="K24" s="311">
        <v>0</v>
      </c>
      <c r="L24" s="311">
        <v>0</v>
      </c>
      <c r="M24" s="311">
        <v>0</v>
      </c>
      <c r="N24" s="311">
        <v>0</v>
      </c>
      <c r="O24" s="311">
        <v>0</v>
      </c>
      <c r="P24" s="311">
        <v>0</v>
      </c>
      <c r="Q24" s="311">
        <v>0</v>
      </c>
      <c r="R24" s="311">
        <v>0</v>
      </c>
      <c r="S24" s="311">
        <v>0</v>
      </c>
      <c r="T24" s="311">
        <v>0</v>
      </c>
      <c r="U24" s="312">
        <f>SUM(D24,E24,F24,G24,H24,I24,J24,K24,L24,M24,N24,O24,P24,Q24,R24,S24,T24)</f>
        <v>24.44</v>
      </c>
      <c r="V24" s="311">
        <v>26.456</v>
      </c>
      <c r="W24" s="311">
        <v>17.282</v>
      </c>
    </row>
    <row r="25" spans="1:25" ht="15.75" x14ac:dyDescent="0.25">
      <c r="A25" s="307" t="s">
        <v>133</v>
      </c>
      <c r="B25" s="429"/>
      <c r="C25" s="412"/>
      <c r="D25" s="308">
        <v>0</v>
      </c>
      <c r="E25" s="308">
        <v>0</v>
      </c>
      <c r="F25" s="308">
        <v>0</v>
      </c>
      <c r="G25" s="308">
        <v>184.30600000000001</v>
      </c>
      <c r="H25" s="308">
        <v>0</v>
      </c>
      <c r="I25" s="308">
        <v>131.47300000000001</v>
      </c>
      <c r="J25" s="308">
        <v>0</v>
      </c>
      <c r="K25" s="308">
        <v>0</v>
      </c>
      <c r="L25" s="308">
        <v>0</v>
      </c>
      <c r="M25" s="308">
        <v>0</v>
      </c>
      <c r="N25" s="308">
        <v>0</v>
      </c>
      <c r="O25" s="308">
        <v>35.435000000000002</v>
      </c>
      <c r="P25" s="308">
        <v>0</v>
      </c>
      <c r="Q25" s="308">
        <v>0</v>
      </c>
      <c r="R25" s="308">
        <v>0</v>
      </c>
      <c r="S25" s="308">
        <v>0</v>
      </c>
      <c r="T25" s="308">
        <v>0</v>
      </c>
      <c r="U25" s="309">
        <f>SUM(D25,E25,F25,G25,H25,I25,J25,K25,L25,M25,N25,O25,P25,Q25,R25,S25,T25)</f>
        <v>351.214</v>
      </c>
      <c r="V25" s="308">
        <v>350.48099999999999</v>
      </c>
      <c r="W25" s="308">
        <v>564.18600000000004</v>
      </c>
    </row>
    <row r="26" spans="1:25" ht="15.75" x14ac:dyDescent="0.25">
      <c r="A26" s="310" t="s">
        <v>134</v>
      </c>
      <c r="B26" s="432"/>
      <c r="C26" s="412"/>
      <c r="D26" s="311">
        <v>0</v>
      </c>
      <c r="E26" s="311">
        <v>0</v>
      </c>
      <c r="F26" s="311">
        <v>0</v>
      </c>
      <c r="G26" s="311">
        <v>0</v>
      </c>
      <c r="H26" s="311">
        <v>0</v>
      </c>
      <c r="I26" s="311">
        <v>0</v>
      </c>
      <c r="J26" s="311">
        <v>0</v>
      </c>
      <c r="K26" s="311">
        <v>0</v>
      </c>
      <c r="L26" s="311">
        <v>0</v>
      </c>
      <c r="M26" s="311">
        <v>0</v>
      </c>
      <c r="N26" s="311">
        <v>0</v>
      </c>
      <c r="O26" s="311">
        <v>0</v>
      </c>
      <c r="P26" s="311">
        <v>0</v>
      </c>
      <c r="Q26" s="311">
        <v>0</v>
      </c>
      <c r="R26" s="311">
        <v>0</v>
      </c>
      <c r="S26" s="311">
        <v>0</v>
      </c>
      <c r="T26" s="311">
        <v>0</v>
      </c>
      <c r="U26" s="312">
        <f>SUM(D26,E26,F26,G26,H26,I26,J26,K26,L26,M26,N26,O26,P26,Q26,R26,S26,T26)</f>
        <v>0</v>
      </c>
      <c r="V26" s="311">
        <v>0</v>
      </c>
      <c r="W26" s="311">
        <v>236.79</v>
      </c>
    </row>
    <row r="27" spans="1:25" ht="15.75" x14ac:dyDescent="0.25">
      <c r="A27" s="307" t="s">
        <v>135</v>
      </c>
      <c r="B27" s="429"/>
      <c r="C27" s="412"/>
      <c r="D27" s="308">
        <v>0</v>
      </c>
      <c r="E27" s="308">
        <v>0</v>
      </c>
      <c r="F27" s="308">
        <v>0</v>
      </c>
      <c r="G27" s="308">
        <v>0</v>
      </c>
      <c r="H27" s="308">
        <v>0</v>
      </c>
      <c r="I27" s="308">
        <v>0</v>
      </c>
      <c r="J27" s="308">
        <v>0</v>
      </c>
      <c r="K27" s="308">
        <v>0</v>
      </c>
      <c r="L27" s="308">
        <v>0</v>
      </c>
      <c r="M27" s="308">
        <v>0</v>
      </c>
      <c r="N27" s="308">
        <v>20.6</v>
      </c>
      <c r="O27" s="308">
        <v>0</v>
      </c>
      <c r="P27" s="308">
        <v>0</v>
      </c>
      <c r="Q27" s="308">
        <v>0</v>
      </c>
      <c r="R27" s="308">
        <v>0</v>
      </c>
      <c r="S27" s="308">
        <v>0</v>
      </c>
      <c r="T27" s="308">
        <v>0</v>
      </c>
      <c r="U27" s="309">
        <f>SUM(D27,E27,F27,G27,H27,I27,J27,K27,L27,M27,N27,O27,P27,Q27,R27,S27,T27)</f>
        <v>20.6</v>
      </c>
      <c r="V27" s="308">
        <v>4.032</v>
      </c>
      <c r="W27" s="308">
        <v>0</v>
      </c>
    </row>
    <row r="28" spans="1:25" ht="15.75" x14ac:dyDescent="0.25">
      <c r="A28" s="313" t="s">
        <v>10</v>
      </c>
      <c r="B28" s="430"/>
      <c r="C28" s="412"/>
      <c r="D28" s="314">
        <f t="shared" ref="D28:W28" si="2">SUM(D23,D24,D25,D26,D27)</f>
        <v>0</v>
      </c>
      <c r="E28" s="314">
        <f t="shared" si="2"/>
        <v>0</v>
      </c>
      <c r="F28" s="314">
        <f t="shared" si="2"/>
        <v>0</v>
      </c>
      <c r="G28" s="314">
        <f t="shared" si="2"/>
        <v>208.74600000000001</v>
      </c>
      <c r="H28" s="314">
        <f t="shared" si="2"/>
        <v>0</v>
      </c>
      <c r="I28" s="314">
        <f t="shared" si="2"/>
        <v>345.72900000000004</v>
      </c>
      <c r="J28" s="314">
        <f t="shared" si="2"/>
        <v>0</v>
      </c>
      <c r="K28" s="314">
        <f t="shared" si="2"/>
        <v>0</v>
      </c>
      <c r="L28" s="314">
        <f t="shared" si="2"/>
        <v>0</v>
      </c>
      <c r="M28" s="314">
        <f t="shared" si="2"/>
        <v>0</v>
      </c>
      <c r="N28" s="314">
        <f t="shared" si="2"/>
        <v>20.6</v>
      </c>
      <c r="O28" s="314">
        <f t="shared" si="2"/>
        <v>35.435000000000002</v>
      </c>
      <c r="P28" s="314">
        <f t="shared" si="2"/>
        <v>0</v>
      </c>
      <c r="Q28" s="314">
        <f t="shared" si="2"/>
        <v>0</v>
      </c>
      <c r="R28" s="314">
        <f t="shared" si="2"/>
        <v>0</v>
      </c>
      <c r="S28" s="314">
        <f t="shared" si="2"/>
        <v>0</v>
      </c>
      <c r="T28" s="314">
        <f t="shared" si="2"/>
        <v>0</v>
      </c>
      <c r="U28" s="315">
        <f t="shared" si="2"/>
        <v>610.51</v>
      </c>
      <c r="V28" s="311">
        <f t="shared" si="2"/>
        <v>380.96899999999999</v>
      </c>
      <c r="W28" s="311">
        <f t="shared" si="2"/>
        <v>818.25800000000004</v>
      </c>
    </row>
    <row r="30" spans="1:25" ht="15.75" x14ac:dyDescent="0.25">
      <c r="A30" s="303" t="s">
        <v>11</v>
      </c>
      <c r="B30" s="428"/>
      <c r="C30" s="412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5"/>
      <c r="V30" s="306"/>
      <c r="W30" s="306"/>
    </row>
    <row r="31" spans="1:25" ht="15.75" x14ac:dyDescent="0.25">
      <c r="A31" s="307" t="s">
        <v>136</v>
      </c>
      <c r="B31" s="429"/>
      <c r="C31" s="412"/>
      <c r="D31" s="308">
        <v>0</v>
      </c>
      <c r="E31" s="308">
        <v>0</v>
      </c>
      <c r="F31" s="308">
        <v>0</v>
      </c>
      <c r="G31" s="308">
        <v>16.297000000000001</v>
      </c>
      <c r="H31" s="308">
        <v>0</v>
      </c>
      <c r="I31" s="308">
        <v>0</v>
      </c>
      <c r="J31" s="308">
        <v>0</v>
      </c>
      <c r="K31" s="308">
        <v>0</v>
      </c>
      <c r="L31" s="308">
        <v>0</v>
      </c>
      <c r="M31" s="308">
        <v>0</v>
      </c>
      <c r="N31" s="308">
        <v>0</v>
      </c>
      <c r="O31" s="308">
        <v>12.964</v>
      </c>
      <c r="P31" s="308">
        <v>0</v>
      </c>
      <c r="Q31" s="308">
        <v>0</v>
      </c>
      <c r="R31" s="308">
        <v>0</v>
      </c>
      <c r="S31" s="308">
        <v>0</v>
      </c>
      <c r="T31" s="308">
        <v>0</v>
      </c>
      <c r="U31" s="309">
        <f>SUM(D31,E31,F31,G31,H31,I31,J31,K31,L31,M31,N31,O31,P31,Q31,R31,S31,T31)</f>
        <v>29.261000000000003</v>
      </c>
      <c r="V31" s="308">
        <v>54.508000000000003</v>
      </c>
      <c r="W31" s="308">
        <v>34.664999999999999</v>
      </c>
      <c r="X31" s="429"/>
      <c r="Y31" s="412"/>
    </row>
    <row r="32" spans="1:25" ht="15.75" x14ac:dyDescent="0.25">
      <c r="A32" s="310" t="s">
        <v>142</v>
      </c>
      <c r="B32" s="432"/>
      <c r="C32" s="412"/>
      <c r="D32" s="311">
        <v>0</v>
      </c>
      <c r="E32" s="311">
        <v>0</v>
      </c>
      <c r="F32" s="311">
        <v>0</v>
      </c>
      <c r="G32" s="311">
        <v>9.1470000000000002</v>
      </c>
      <c r="H32" s="311">
        <v>0</v>
      </c>
      <c r="I32" s="311">
        <v>0</v>
      </c>
      <c r="J32" s="311">
        <v>0</v>
      </c>
      <c r="K32" s="311">
        <v>0</v>
      </c>
      <c r="L32" s="311">
        <v>0</v>
      </c>
      <c r="M32" s="311">
        <v>0</v>
      </c>
      <c r="N32" s="311">
        <v>0</v>
      </c>
      <c r="O32" s="311">
        <v>0</v>
      </c>
      <c r="P32" s="311">
        <v>0</v>
      </c>
      <c r="Q32" s="311">
        <v>0</v>
      </c>
      <c r="R32" s="311">
        <v>0</v>
      </c>
      <c r="S32" s="311">
        <v>0</v>
      </c>
      <c r="T32" s="311">
        <v>0</v>
      </c>
      <c r="U32" s="312">
        <f>SUM(D32,E32,F32,G32,H32,I32,J32,K32,L32,M32,N32,O32,P32,Q32,R32,S32,T32)</f>
        <v>9.1470000000000002</v>
      </c>
      <c r="V32" s="311">
        <v>0</v>
      </c>
      <c r="W32" s="311">
        <v>135.47900000000001</v>
      </c>
    </row>
    <row r="33" spans="1:25" ht="15.75" x14ac:dyDescent="0.25">
      <c r="A33" s="313" t="s">
        <v>10</v>
      </c>
      <c r="B33" s="430"/>
      <c r="C33" s="412"/>
      <c r="D33" s="314">
        <f t="shared" ref="D33:W33" si="3">SUM(D31,D32)</f>
        <v>0</v>
      </c>
      <c r="E33" s="314">
        <f t="shared" si="3"/>
        <v>0</v>
      </c>
      <c r="F33" s="314">
        <f t="shared" si="3"/>
        <v>0</v>
      </c>
      <c r="G33" s="314">
        <f t="shared" si="3"/>
        <v>25.444000000000003</v>
      </c>
      <c r="H33" s="314">
        <f t="shared" si="3"/>
        <v>0</v>
      </c>
      <c r="I33" s="314">
        <f t="shared" si="3"/>
        <v>0</v>
      </c>
      <c r="J33" s="314">
        <f t="shared" si="3"/>
        <v>0</v>
      </c>
      <c r="K33" s="314">
        <f t="shared" si="3"/>
        <v>0</v>
      </c>
      <c r="L33" s="314">
        <f t="shared" si="3"/>
        <v>0</v>
      </c>
      <c r="M33" s="314">
        <f t="shared" si="3"/>
        <v>0</v>
      </c>
      <c r="N33" s="314">
        <f t="shared" si="3"/>
        <v>0</v>
      </c>
      <c r="O33" s="314">
        <f t="shared" si="3"/>
        <v>12.964</v>
      </c>
      <c r="P33" s="314">
        <f t="shared" si="3"/>
        <v>0</v>
      </c>
      <c r="Q33" s="314">
        <f t="shared" si="3"/>
        <v>0</v>
      </c>
      <c r="R33" s="314">
        <f t="shared" si="3"/>
        <v>0</v>
      </c>
      <c r="S33" s="314">
        <f t="shared" si="3"/>
        <v>0</v>
      </c>
      <c r="T33" s="314">
        <f t="shared" si="3"/>
        <v>0</v>
      </c>
      <c r="U33" s="315">
        <f t="shared" si="3"/>
        <v>38.408000000000001</v>
      </c>
      <c r="V33" s="311">
        <f t="shared" si="3"/>
        <v>54.508000000000003</v>
      </c>
      <c r="W33" s="311">
        <f t="shared" si="3"/>
        <v>170.14400000000001</v>
      </c>
    </row>
    <row r="35" spans="1:25" ht="15.75" x14ac:dyDescent="0.25">
      <c r="A35" s="303" t="s">
        <v>15</v>
      </c>
      <c r="B35" s="428"/>
      <c r="C35" s="412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5"/>
      <c r="V35" s="306"/>
      <c r="W35" s="306"/>
    </row>
    <row r="36" spans="1:25" ht="15.75" x14ac:dyDescent="0.25">
      <c r="A36" s="307" t="s">
        <v>17</v>
      </c>
      <c r="B36" s="429"/>
      <c r="C36" s="412"/>
      <c r="D36" s="308">
        <v>0</v>
      </c>
      <c r="E36" s="308">
        <v>0</v>
      </c>
      <c r="F36" s="308">
        <v>962.13499999999999</v>
      </c>
      <c r="G36" s="308">
        <v>0</v>
      </c>
      <c r="H36" s="308">
        <v>0.57999999999999996</v>
      </c>
      <c r="I36" s="308">
        <v>587.97900000000004</v>
      </c>
      <c r="J36" s="308">
        <v>0</v>
      </c>
      <c r="K36" s="308">
        <v>0</v>
      </c>
      <c r="L36" s="308">
        <v>0</v>
      </c>
      <c r="M36" s="308">
        <v>0</v>
      </c>
      <c r="N36" s="308">
        <v>0</v>
      </c>
      <c r="O36" s="308">
        <v>0</v>
      </c>
      <c r="P36" s="308">
        <v>0</v>
      </c>
      <c r="Q36" s="308">
        <v>0</v>
      </c>
      <c r="R36" s="308">
        <v>0</v>
      </c>
      <c r="S36" s="308">
        <v>0</v>
      </c>
      <c r="T36" s="308">
        <v>0</v>
      </c>
      <c r="U36" s="309">
        <f>SUM(D36,E36,F36,G36,H36,I36,J36,K36,L36,M36,N36,O36,P36,Q36,R36,S36,T36)</f>
        <v>1550.694</v>
      </c>
      <c r="V36" s="308">
        <v>1896.91</v>
      </c>
      <c r="W36" s="308">
        <v>3120.069</v>
      </c>
      <c r="X36" s="429"/>
      <c r="Y36" s="412"/>
    </row>
    <row r="37" spans="1:25" ht="15.75" x14ac:dyDescent="0.25">
      <c r="A37" s="313" t="s">
        <v>10</v>
      </c>
      <c r="B37" s="430"/>
      <c r="C37" s="412"/>
      <c r="D37" s="314">
        <f t="shared" ref="D37:W37" si="4">D36</f>
        <v>0</v>
      </c>
      <c r="E37" s="314">
        <f t="shared" si="4"/>
        <v>0</v>
      </c>
      <c r="F37" s="314">
        <f t="shared" si="4"/>
        <v>962.13499999999999</v>
      </c>
      <c r="G37" s="314">
        <f t="shared" si="4"/>
        <v>0</v>
      </c>
      <c r="H37" s="314">
        <f t="shared" si="4"/>
        <v>0.57999999999999996</v>
      </c>
      <c r="I37" s="314">
        <f t="shared" si="4"/>
        <v>587.97900000000004</v>
      </c>
      <c r="J37" s="314">
        <f t="shared" si="4"/>
        <v>0</v>
      </c>
      <c r="K37" s="314">
        <f t="shared" si="4"/>
        <v>0</v>
      </c>
      <c r="L37" s="314">
        <f t="shared" si="4"/>
        <v>0</v>
      </c>
      <c r="M37" s="314">
        <f t="shared" si="4"/>
        <v>0</v>
      </c>
      <c r="N37" s="314">
        <f t="shared" si="4"/>
        <v>0</v>
      </c>
      <c r="O37" s="314">
        <f t="shared" si="4"/>
        <v>0</v>
      </c>
      <c r="P37" s="314">
        <f t="shared" si="4"/>
        <v>0</v>
      </c>
      <c r="Q37" s="314">
        <f t="shared" si="4"/>
        <v>0</v>
      </c>
      <c r="R37" s="314">
        <f t="shared" si="4"/>
        <v>0</v>
      </c>
      <c r="S37" s="314">
        <f t="shared" si="4"/>
        <v>0</v>
      </c>
      <c r="T37" s="314">
        <f t="shared" si="4"/>
        <v>0</v>
      </c>
      <c r="U37" s="315">
        <f t="shared" si="4"/>
        <v>1550.694</v>
      </c>
      <c r="V37" s="311">
        <f t="shared" si="4"/>
        <v>1896.91</v>
      </c>
      <c r="W37" s="311">
        <f t="shared" si="4"/>
        <v>3120.069</v>
      </c>
    </row>
    <row r="39" spans="1:25" ht="15.75" x14ac:dyDescent="0.25">
      <c r="A39" s="303" t="s">
        <v>18</v>
      </c>
      <c r="B39" s="428"/>
      <c r="C39" s="412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5"/>
      <c r="V39" s="306"/>
      <c r="W39" s="306"/>
    </row>
    <row r="40" spans="1:25" ht="15.75" x14ac:dyDescent="0.25">
      <c r="A40" s="307" t="s">
        <v>143</v>
      </c>
      <c r="B40" s="429"/>
      <c r="C40" s="412"/>
      <c r="D40" s="308">
        <v>0</v>
      </c>
      <c r="E40" s="308">
        <v>0</v>
      </c>
      <c r="F40" s="308">
        <v>170.63399999999999</v>
      </c>
      <c r="G40" s="308">
        <v>0</v>
      </c>
      <c r="H40" s="308">
        <v>0</v>
      </c>
      <c r="I40" s="308">
        <v>0</v>
      </c>
      <c r="J40" s="308">
        <v>0</v>
      </c>
      <c r="K40" s="308">
        <v>0</v>
      </c>
      <c r="L40" s="308">
        <v>0</v>
      </c>
      <c r="M40" s="308">
        <v>0</v>
      </c>
      <c r="N40" s="308">
        <v>0</v>
      </c>
      <c r="O40" s="308">
        <v>0</v>
      </c>
      <c r="P40" s="308">
        <v>0</v>
      </c>
      <c r="Q40" s="308">
        <v>0</v>
      </c>
      <c r="R40" s="308">
        <v>0</v>
      </c>
      <c r="S40" s="308">
        <v>0</v>
      </c>
      <c r="T40" s="308">
        <v>0</v>
      </c>
      <c r="U40" s="309">
        <f t="shared" ref="U40:U48" si="5">SUM(D40,E40,F40,G40,H40,I40,J40,K40,L40,M40,N40,O40,P40,Q40,R40,S40,T40)</f>
        <v>170.63399999999999</v>
      </c>
      <c r="V40" s="308">
        <v>132</v>
      </c>
      <c r="W40" s="308">
        <v>258.565</v>
      </c>
      <c r="X40" s="429"/>
      <c r="Y40" s="412"/>
    </row>
    <row r="41" spans="1:25" ht="15.75" x14ac:dyDescent="0.25">
      <c r="A41" s="310" t="s">
        <v>144</v>
      </c>
      <c r="B41" s="432"/>
      <c r="C41" s="412"/>
      <c r="D41" s="311">
        <v>0</v>
      </c>
      <c r="E41" s="311">
        <v>0</v>
      </c>
      <c r="F41" s="311">
        <v>2.7E-2</v>
      </c>
      <c r="G41" s="311">
        <v>0</v>
      </c>
      <c r="H41" s="311">
        <v>0</v>
      </c>
      <c r="I41" s="311">
        <v>0</v>
      </c>
      <c r="J41" s="311">
        <v>0</v>
      </c>
      <c r="K41" s="311">
        <v>0</v>
      </c>
      <c r="L41" s="311">
        <v>0</v>
      </c>
      <c r="M41" s="311">
        <v>0</v>
      </c>
      <c r="N41" s="311">
        <v>0</v>
      </c>
      <c r="O41" s="311">
        <v>0</v>
      </c>
      <c r="P41" s="311">
        <v>0</v>
      </c>
      <c r="Q41" s="311">
        <v>0</v>
      </c>
      <c r="R41" s="311">
        <v>0</v>
      </c>
      <c r="S41" s="311">
        <v>0</v>
      </c>
      <c r="T41" s="311">
        <v>0</v>
      </c>
      <c r="U41" s="312">
        <f t="shared" si="5"/>
        <v>2.7E-2</v>
      </c>
      <c r="V41" s="311">
        <v>0.02</v>
      </c>
      <c r="W41" s="311">
        <v>0</v>
      </c>
    </row>
    <row r="42" spans="1:25" ht="15.75" x14ac:dyDescent="0.25">
      <c r="A42" s="307" t="s">
        <v>19</v>
      </c>
      <c r="B42" s="429"/>
      <c r="C42" s="412"/>
      <c r="D42" s="308">
        <v>0</v>
      </c>
      <c r="E42" s="308">
        <v>0</v>
      </c>
      <c r="F42" s="308">
        <v>887.50400000000002</v>
      </c>
      <c r="G42" s="308">
        <v>0</v>
      </c>
      <c r="H42" s="308">
        <v>0</v>
      </c>
      <c r="I42" s="308">
        <v>0</v>
      </c>
      <c r="J42" s="308">
        <v>0</v>
      </c>
      <c r="K42" s="308">
        <v>0</v>
      </c>
      <c r="L42" s="308">
        <v>0</v>
      </c>
      <c r="M42" s="308">
        <v>0</v>
      </c>
      <c r="N42" s="308">
        <v>0</v>
      </c>
      <c r="O42" s="308">
        <v>0</v>
      </c>
      <c r="P42" s="308">
        <v>0</v>
      </c>
      <c r="Q42" s="308">
        <v>0</v>
      </c>
      <c r="R42" s="308">
        <v>0</v>
      </c>
      <c r="S42" s="308">
        <v>0</v>
      </c>
      <c r="T42" s="308">
        <v>0</v>
      </c>
      <c r="U42" s="309">
        <f t="shared" si="5"/>
        <v>887.50400000000002</v>
      </c>
      <c r="V42" s="308">
        <v>925.49400000000003</v>
      </c>
      <c r="W42" s="308">
        <v>828.64300000000003</v>
      </c>
    </row>
    <row r="43" spans="1:25" ht="15.75" x14ac:dyDescent="0.25">
      <c r="A43" s="310" t="s">
        <v>145</v>
      </c>
      <c r="B43" s="432"/>
      <c r="C43" s="412"/>
      <c r="D43" s="311">
        <v>0</v>
      </c>
      <c r="E43" s="311">
        <v>0</v>
      </c>
      <c r="F43" s="311">
        <v>6.02</v>
      </c>
      <c r="G43" s="311">
        <v>0</v>
      </c>
      <c r="H43" s="311">
        <v>0</v>
      </c>
      <c r="I43" s="311">
        <v>0</v>
      </c>
      <c r="J43" s="311">
        <v>0</v>
      </c>
      <c r="K43" s="311">
        <v>0</v>
      </c>
      <c r="L43" s="311">
        <v>0</v>
      </c>
      <c r="M43" s="311">
        <v>0</v>
      </c>
      <c r="N43" s="311">
        <v>0</v>
      </c>
      <c r="O43" s="311">
        <v>0</v>
      </c>
      <c r="P43" s="311">
        <v>0</v>
      </c>
      <c r="Q43" s="311">
        <v>0</v>
      </c>
      <c r="R43" s="311">
        <v>0</v>
      </c>
      <c r="S43" s="311">
        <v>0</v>
      </c>
      <c r="T43" s="311">
        <v>0</v>
      </c>
      <c r="U43" s="312">
        <f t="shared" si="5"/>
        <v>6.02</v>
      </c>
      <c r="V43" s="311">
        <v>12.1</v>
      </c>
      <c r="W43" s="311">
        <v>5.4989999999999997</v>
      </c>
    </row>
    <row r="44" spans="1:25" ht="15.75" x14ac:dyDescent="0.25">
      <c r="A44" s="307" t="s">
        <v>20</v>
      </c>
      <c r="B44" s="429"/>
      <c r="C44" s="412"/>
      <c r="D44" s="308">
        <v>0</v>
      </c>
      <c r="E44" s="308">
        <v>0</v>
      </c>
      <c r="F44" s="308">
        <v>1.96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9">
        <f t="shared" si="5"/>
        <v>1.96</v>
      </c>
      <c r="V44" s="308">
        <v>0</v>
      </c>
      <c r="W44" s="308">
        <v>0</v>
      </c>
    </row>
    <row r="45" spans="1:25" ht="15.75" x14ac:dyDescent="0.25">
      <c r="A45" s="310" t="s">
        <v>147</v>
      </c>
      <c r="B45" s="432"/>
      <c r="C45" s="412"/>
      <c r="D45" s="311">
        <v>0</v>
      </c>
      <c r="E45" s="311">
        <v>0</v>
      </c>
      <c r="F45" s="311">
        <v>1.605</v>
      </c>
      <c r="G45" s="311">
        <v>0</v>
      </c>
      <c r="H45" s="311">
        <v>0</v>
      </c>
      <c r="I45" s="311">
        <v>0</v>
      </c>
      <c r="J45" s="311">
        <v>0</v>
      </c>
      <c r="K45" s="311">
        <v>0</v>
      </c>
      <c r="L45" s="311">
        <v>0</v>
      </c>
      <c r="M45" s="311">
        <v>0</v>
      </c>
      <c r="N45" s="311">
        <v>0</v>
      </c>
      <c r="O45" s="311">
        <v>0</v>
      </c>
      <c r="P45" s="311">
        <v>0</v>
      </c>
      <c r="Q45" s="311">
        <v>0</v>
      </c>
      <c r="R45" s="311">
        <v>0</v>
      </c>
      <c r="S45" s="311">
        <v>0</v>
      </c>
      <c r="T45" s="311">
        <v>0</v>
      </c>
      <c r="U45" s="312">
        <f t="shared" si="5"/>
        <v>1.605</v>
      </c>
      <c r="V45" s="311">
        <v>1.4550000000000001</v>
      </c>
      <c r="W45" s="311">
        <v>2.4729999999999999</v>
      </c>
    </row>
    <row r="46" spans="1:25" ht="15.75" x14ac:dyDescent="0.25">
      <c r="A46" s="307" t="s">
        <v>21</v>
      </c>
      <c r="B46" s="429"/>
      <c r="C46" s="412"/>
      <c r="D46" s="308">
        <v>0</v>
      </c>
      <c r="E46" s="308">
        <v>0</v>
      </c>
      <c r="F46" s="308">
        <v>193.779</v>
      </c>
      <c r="G46" s="308">
        <v>0</v>
      </c>
      <c r="H46" s="308">
        <v>0</v>
      </c>
      <c r="I46" s="308">
        <v>0</v>
      </c>
      <c r="J46" s="308">
        <v>0</v>
      </c>
      <c r="K46" s="308">
        <v>0</v>
      </c>
      <c r="L46" s="308">
        <v>0</v>
      </c>
      <c r="M46" s="308">
        <v>0</v>
      </c>
      <c r="N46" s="308">
        <v>0</v>
      </c>
      <c r="O46" s="308">
        <v>0</v>
      </c>
      <c r="P46" s="308">
        <v>0</v>
      </c>
      <c r="Q46" s="308">
        <v>0</v>
      </c>
      <c r="R46" s="308">
        <v>0</v>
      </c>
      <c r="S46" s="308">
        <v>0</v>
      </c>
      <c r="T46" s="308">
        <v>0</v>
      </c>
      <c r="U46" s="309">
        <f t="shared" si="5"/>
        <v>193.779</v>
      </c>
      <c r="V46" s="308">
        <v>310.95800000000003</v>
      </c>
      <c r="W46" s="308">
        <v>318.65300000000002</v>
      </c>
    </row>
    <row r="47" spans="1:25" ht="15.75" x14ac:dyDescent="0.25">
      <c r="A47" s="310" t="s">
        <v>149</v>
      </c>
      <c r="B47" s="432"/>
      <c r="C47" s="412"/>
      <c r="D47" s="311">
        <v>0</v>
      </c>
      <c r="E47" s="311">
        <v>0</v>
      </c>
      <c r="F47" s="311">
        <v>0.3</v>
      </c>
      <c r="G47" s="311">
        <v>0</v>
      </c>
      <c r="H47" s="311">
        <v>0</v>
      </c>
      <c r="I47" s="311">
        <v>0</v>
      </c>
      <c r="J47" s="311">
        <v>0</v>
      </c>
      <c r="K47" s="311">
        <v>0</v>
      </c>
      <c r="L47" s="311">
        <v>0</v>
      </c>
      <c r="M47" s="311">
        <v>0</v>
      </c>
      <c r="N47" s="311">
        <v>0</v>
      </c>
      <c r="O47" s="311">
        <v>0</v>
      </c>
      <c r="P47" s="311">
        <v>0</v>
      </c>
      <c r="Q47" s="311">
        <v>0</v>
      </c>
      <c r="R47" s="311">
        <v>0</v>
      </c>
      <c r="S47" s="311">
        <v>0</v>
      </c>
      <c r="T47" s="311">
        <v>0</v>
      </c>
      <c r="U47" s="312">
        <f t="shared" si="5"/>
        <v>0.3</v>
      </c>
      <c r="V47" s="311">
        <v>2.4E-2</v>
      </c>
      <c r="W47" s="311">
        <v>0</v>
      </c>
    </row>
    <row r="48" spans="1:25" ht="15.75" x14ac:dyDescent="0.25">
      <c r="A48" s="307" t="s">
        <v>150</v>
      </c>
      <c r="B48" s="429"/>
      <c r="C48" s="412"/>
      <c r="D48" s="308">
        <v>0</v>
      </c>
      <c r="E48" s="308">
        <v>0</v>
      </c>
      <c r="F48" s="308">
        <v>0</v>
      </c>
      <c r="G48" s="308">
        <v>0</v>
      </c>
      <c r="H48" s="308">
        <v>0</v>
      </c>
      <c r="I48" s="308">
        <v>0</v>
      </c>
      <c r="J48" s="308">
        <v>0</v>
      </c>
      <c r="K48" s="308">
        <v>0</v>
      </c>
      <c r="L48" s="308">
        <v>0</v>
      </c>
      <c r="M48" s="308">
        <v>0</v>
      </c>
      <c r="N48" s="308">
        <v>0</v>
      </c>
      <c r="O48" s="308">
        <v>0</v>
      </c>
      <c r="P48" s="308">
        <v>0</v>
      </c>
      <c r="Q48" s="308">
        <v>0</v>
      </c>
      <c r="R48" s="308">
        <v>0</v>
      </c>
      <c r="S48" s="308">
        <v>0</v>
      </c>
      <c r="T48" s="308">
        <v>0</v>
      </c>
      <c r="U48" s="309">
        <f t="shared" si="5"/>
        <v>0</v>
      </c>
      <c r="V48" s="308">
        <v>11</v>
      </c>
      <c r="W48" s="308">
        <v>17.018000000000001</v>
      </c>
    </row>
    <row r="49" spans="1:25" ht="15.75" x14ac:dyDescent="0.25">
      <c r="A49" s="313" t="s">
        <v>10</v>
      </c>
      <c r="B49" s="430"/>
      <c r="C49" s="412"/>
      <c r="D49" s="314">
        <f t="shared" ref="D49:W49" si="6">SUM(D40,D41,D42,D43,D44,D45,D46,D47,D48)</f>
        <v>0</v>
      </c>
      <c r="E49" s="314">
        <f t="shared" si="6"/>
        <v>0</v>
      </c>
      <c r="F49" s="314">
        <f t="shared" si="6"/>
        <v>1261.829</v>
      </c>
      <c r="G49" s="314">
        <f t="shared" si="6"/>
        <v>0</v>
      </c>
      <c r="H49" s="314">
        <f t="shared" si="6"/>
        <v>0</v>
      </c>
      <c r="I49" s="314">
        <f t="shared" si="6"/>
        <v>0</v>
      </c>
      <c r="J49" s="314">
        <f t="shared" si="6"/>
        <v>0</v>
      </c>
      <c r="K49" s="314">
        <f t="shared" si="6"/>
        <v>0</v>
      </c>
      <c r="L49" s="314">
        <f t="shared" si="6"/>
        <v>0</v>
      </c>
      <c r="M49" s="314">
        <f t="shared" si="6"/>
        <v>0</v>
      </c>
      <c r="N49" s="314">
        <f t="shared" si="6"/>
        <v>0</v>
      </c>
      <c r="O49" s="314">
        <f t="shared" si="6"/>
        <v>0</v>
      </c>
      <c r="P49" s="314">
        <f t="shared" si="6"/>
        <v>0</v>
      </c>
      <c r="Q49" s="314">
        <f t="shared" si="6"/>
        <v>0</v>
      </c>
      <c r="R49" s="314">
        <f t="shared" si="6"/>
        <v>0</v>
      </c>
      <c r="S49" s="314">
        <f t="shared" si="6"/>
        <v>0</v>
      </c>
      <c r="T49" s="314">
        <f t="shared" si="6"/>
        <v>0</v>
      </c>
      <c r="U49" s="315">
        <f t="shared" si="6"/>
        <v>1261.829</v>
      </c>
      <c r="V49" s="311">
        <f t="shared" si="6"/>
        <v>1393.0509999999999</v>
      </c>
      <c r="W49" s="311">
        <f t="shared" si="6"/>
        <v>1430.8510000000001</v>
      </c>
    </row>
    <row r="51" spans="1:25" ht="15.75" x14ac:dyDescent="0.25">
      <c r="A51" s="303" t="s">
        <v>24</v>
      </c>
      <c r="B51" s="428"/>
      <c r="C51" s="412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5"/>
      <c r="V51" s="306"/>
      <c r="W51" s="306"/>
    </row>
    <row r="52" spans="1:25" ht="15.75" x14ac:dyDescent="0.25">
      <c r="A52" s="307" t="s">
        <v>155</v>
      </c>
      <c r="B52" s="429"/>
      <c r="C52" s="412"/>
      <c r="D52" s="308">
        <v>0</v>
      </c>
      <c r="E52" s="308">
        <v>0</v>
      </c>
      <c r="F52" s="308">
        <v>0</v>
      </c>
      <c r="G52" s="308">
        <v>0</v>
      </c>
      <c r="H52" s="308">
        <v>0</v>
      </c>
      <c r="I52" s="308">
        <v>0</v>
      </c>
      <c r="J52" s="308">
        <v>0</v>
      </c>
      <c r="K52" s="308">
        <v>0</v>
      </c>
      <c r="L52" s="308">
        <v>0</v>
      </c>
      <c r="M52" s="308">
        <v>0</v>
      </c>
      <c r="N52" s="308">
        <v>0</v>
      </c>
      <c r="O52" s="308">
        <v>0</v>
      </c>
      <c r="P52" s="308">
        <v>0</v>
      </c>
      <c r="Q52" s="308">
        <v>0</v>
      </c>
      <c r="R52" s="308">
        <v>0</v>
      </c>
      <c r="S52" s="308">
        <v>0</v>
      </c>
      <c r="T52" s="308">
        <v>0</v>
      </c>
      <c r="U52" s="309">
        <f>SUM(D52,E52,F52,G52,H52,I52,J52,K52,L52,M52,N52,O52,P52,Q52,R52,S52,T52)</f>
        <v>0</v>
      </c>
      <c r="V52" s="308">
        <v>0</v>
      </c>
      <c r="W52" s="308">
        <v>2.625</v>
      </c>
      <c r="X52" s="429"/>
      <c r="Y52" s="412"/>
    </row>
    <row r="53" spans="1:25" ht="15.75" x14ac:dyDescent="0.25">
      <c r="A53" s="310" t="s">
        <v>157</v>
      </c>
      <c r="B53" s="432"/>
      <c r="C53" s="412"/>
      <c r="D53" s="311">
        <v>0</v>
      </c>
      <c r="E53" s="311">
        <v>0</v>
      </c>
      <c r="F53" s="311">
        <v>0</v>
      </c>
      <c r="G53" s="311">
        <v>0</v>
      </c>
      <c r="H53" s="311">
        <v>0</v>
      </c>
      <c r="I53" s="311">
        <v>0</v>
      </c>
      <c r="J53" s="311">
        <v>0</v>
      </c>
      <c r="K53" s="311">
        <v>0</v>
      </c>
      <c r="L53" s="311">
        <v>0</v>
      </c>
      <c r="M53" s="311">
        <v>0</v>
      </c>
      <c r="N53" s="311">
        <v>0</v>
      </c>
      <c r="O53" s="311">
        <v>0</v>
      </c>
      <c r="P53" s="311">
        <v>0</v>
      </c>
      <c r="Q53" s="311">
        <v>0</v>
      </c>
      <c r="R53" s="311">
        <v>0</v>
      </c>
      <c r="S53" s="311">
        <v>0</v>
      </c>
      <c r="T53" s="311">
        <v>0</v>
      </c>
      <c r="U53" s="312">
        <f>SUM(D53,E53,F53,G53,H53,I53,J53,K53,L53,M53,N53,O53,P53,Q53,R53,S53,T53)</f>
        <v>0</v>
      </c>
      <c r="V53" s="311">
        <v>0</v>
      </c>
      <c r="W53" s="311">
        <v>0.5</v>
      </c>
    </row>
    <row r="54" spans="1:25" ht="15.75" x14ac:dyDescent="0.25">
      <c r="A54" s="307" t="s">
        <v>158</v>
      </c>
      <c r="B54" s="429"/>
      <c r="C54" s="412"/>
      <c r="D54" s="308">
        <v>0</v>
      </c>
      <c r="E54" s="308">
        <v>0</v>
      </c>
      <c r="F54" s="308">
        <v>0</v>
      </c>
      <c r="G54" s="308">
        <v>0</v>
      </c>
      <c r="H54" s="308">
        <v>0</v>
      </c>
      <c r="I54" s="308">
        <v>0</v>
      </c>
      <c r="J54" s="308">
        <v>0</v>
      </c>
      <c r="K54" s="308">
        <v>0</v>
      </c>
      <c r="L54" s="308">
        <v>0</v>
      </c>
      <c r="M54" s="308">
        <v>0</v>
      </c>
      <c r="N54" s="308">
        <v>0</v>
      </c>
      <c r="O54" s="308">
        <v>0</v>
      </c>
      <c r="P54" s="308">
        <v>0</v>
      </c>
      <c r="Q54" s="308">
        <v>0</v>
      </c>
      <c r="R54" s="308">
        <v>0</v>
      </c>
      <c r="S54" s="308">
        <v>0</v>
      </c>
      <c r="T54" s="308">
        <v>0</v>
      </c>
      <c r="U54" s="309">
        <f>SUM(D54,E54,F54,G54,H54,I54,J54,K54,L54,M54,N54,O54,P54,Q54,R54,S54,T54)</f>
        <v>0</v>
      </c>
      <c r="V54" s="308">
        <v>0</v>
      </c>
      <c r="W54" s="308">
        <v>0.3</v>
      </c>
    </row>
    <row r="55" spans="1:25" ht="15.75" x14ac:dyDescent="0.25">
      <c r="A55" s="313" t="s">
        <v>10</v>
      </c>
      <c r="B55" s="430"/>
      <c r="C55" s="412"/>
      <c r="D55" s="314">
        <f t="shared" ref="D55:W55" si="7">SUM(D52,D53,D54)</f>
        <v>0</v>
      </c>
      <c r="E55" s="314">
        <f t="shared" si="7"/>
        <v>0</v>
      </c>
      <c r="F55" s="314">
        <f t="shared" si="7"/>
        <v>0</v>
      </c>
      <c r="G55" s="314">
        <f t="shared" si="7"/>
        <v>0</v>
      </c>
      <c r="H55" s="314">
        <f t="shared" si="7"/>
        <v>0</v>
      </c>
      <c r="I55" s="314">
        <f t="shared" si="7"/>
        <v>0</v>
      </c>
      <c r="J55" s="314">
        <f t="shared" si="7"/>
        <v>0</v>
      </c>
      <c r="K55" s="314">
        <f t="shared" si="7"/>
        <v>0</v>
      </c>
      <c r="L55" s="314">
        <f t="shared" si="7"/>
        <v>0</v>
      </c>
      <c r="M55" s="314">
        <f t="shared" si="7"/>
        <v>0</v>
      </c>
      <c r="N55" s="314">
        <f t="shared" si="7"/>
        <v>0</v>
      </c>
      <c r="O55" s="314">
        <f t="shared" si="7"/>
        <v>0</v>
      </c>
      <c r="P55" s="314">
        <f t="shared" si="7"/>
        <v>0</v>
      </c>
      <c r="Q55" s="314">
        <f t="shared" si="7"/>
        <v>0</v>
      </c>
      <c r="R55" s="314">
        <f t="shared" si="7"/>
        <v>0</v>
      </c>
      <c r="S55" s="314">
        <f t="shared" si="7"/>
        <v>0</v>
      </c>
      <c r="T55" s="314">
        <f t="shared" si="7"/>
        <v>0</v>
      </c>
      <c r="U55" s="315">
        <f t="shared" si="7"/>
        <v>0</v>
      </c>
      <c r="V55" s="311">
        <f t="shared" si="7"/>
        <v>0</v>
      </c>
      <c r="W55" s="311">
        <f t="shared" si="7"/>
        <v>3.4249999999999998</v>
      </c>
    </row>
    <row r="57" spans="1:25" ht="15.75" x14ac:dyDescent="0.25">
      <c r="A57" s="303" t="s">
        <v>34</v>
      </c>
      <c r="B57" s="428"/>
      <c r="C57" s="412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5"/>
      <c r="V57" s="306"/>
      <c r="W57" s="306"/>
    </row>
    <row r="58" spans="1:25" ht="15.75" x14ac:dyDescent="0.25">
      <c r="A58" s="307" t="s">
        <v>166</v>
      </c>
      <c r="B58" s="429"/>
      <c r="C58" s="412"/>
      <c r="D58" s="308">
        <v>0</v>
      </c>
      <c r="E58" s="308">
        <v>0</v>
      </c>
      <c r="F58" s="308">
        <v>0</v>
      </c>
      <c r="G58" s="308">
        <v>0</v>
      </c>
      <c r="H58" s="308">
        <v>0.499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9">
        <f>SUM(D58,E58,F58,G58,H58,I58,J58,K58,L58,M58,N58,O58,P58,Q58,R58,S58,T58)</f>
        <v>0.499</v>
      </c>
      <c r="V58" s="308">
        <v>0</v>
      </c>
      <c r="W58" s="308">
        <v>0</v>
      </c>
      <c r="X58" s="429"/>
      <c r="Y58" s="412"/>
    </row>
    <row r="59" spans="1:25" ht="15.75" x14ac:dyDescent="0.25">
      <c r="A59" s="310" t="s">
        <v>168</v>
      </c>
      <c r="B59" s="432"/>
      <c r="C59" s="412"/>
      <c r="D59" s="311">
        <v>0</v>
      </c>
      <c r="E59" s="311">
        <v>0</v>
      </c>
      <c r="F59" s="311">
        <v>0</v>
      </c>
      <c r="G59" s="311">
        <v>0</v>
      </c>
      <c r="H59" s="311">
        <v>0</v>
      </c>
      <c r="I59" s="311">
        <v>202.828</v>
      </c>
      <c r="J59" s="311">
        <v>0</v>
      </c>
      <c r="K59" s="311">
        <v>0</v>
      </c>
      <c r="L59" s="311">
        <v>0</v>
      </c>
      <c r="M59" s="311">
        <v>0</v>
      </c>
      <c r="N59" s="311">
        <v>0</v>
      </c>
      <c r="O59" s="311">
        <v>55.701999999999998</v>
      </c>
      <c r="P59" s="311">
        <v>0</v>
      </c>
      <c r="Q59" s="311">
        <v>0</v>
      </c>
      <c r="R59" s="311">
        <v>0</v>
      </c>
      <c r="S59" s="311">
        <v>0</v>
      </c>
      <c r="T59" s="311">
        <v>0</v>
      </c>
      <c r="U59" s="312">
        <f>SUM(D59,E59,F59,G59,H59,I59,J59,K59,L59,M59,N59,O59,P59,Q59,R59,S59,T59)</f>
        <v>258.52999999999997</v>
      </c>
      <c r="V59" s="311">
        <v>198.197</v>
      </c>
      <c r="W59" s="311">
        <v>0</v>
      </c>
    </row>
    <row r="60" spans="1:25" ht="15.75" x14ac:dyDescent="0.25">
      <c r="A60" s="307" t="s">
        <v>39</v>
      </c>
      <c r="B60" s="429"/>
      <c r="C60" s="412"/>
      <c r="D60" s="308">
        <v>0</v>
      </c>
      <c r="E60" s="308">
        <v>0</v>
      </c>
      <c r="F60" s="308">
        <v>0</v>
      </c>
      <c r="G60" s="308">
        <v>0</v>
      </c>
      <c r="H60" s="308">
        <v>0.97099999999999997</v>
      </c>
      <c r="I60" s="308">
        <v>0</v>
      </c>
      <c r="J60" s="308">
        <v>0</v>
      </c>
      <c r="K60" s="308">
        <v>0</v>
      </c>
      <c r="L60" s="308">
        <v>0</v>
      </c>
      <c r="M60" s="308">
        <v>0</v>
      </c>
      <c r="N60" s="308">
        <v>0</v>
      </c>
      <c r="O60" s="308">
        <v>0</v>
      </c>
      <c r="P60" s="308">
        <v>0</v>
      </c>
      <c r="Q60" s="308">
        <v>0</v>
      </c>
      <c r="R60" s="308">
        <v>0</v>
      </c>
      <c r="S60" s="308">
        <v>0</v>
      </c>
      <c r="T60" s="308">
        <v>0</v>
      </c>
      <c r="U60" s="309">
        <f>SUM(D60,E60,F60,G60,H60,I60,J60,K60,L60,M60,N60,O60,P60,Q60,R60,S60,T60)</f>
        <v>0.97099999999999997</v>
      </c>
      <c r="V60" s="308">
        <v>0</v>
      </c>
      <c r="W60" s="308">
        <v>0</v>
      </c>
    </row>
    <row r="61" spans="1:25" ht="15.75" x14ac:dyDescent="0.25">
      <c r="A61" s="310" t="s">
        <v>169</v>
      </c>
      <c r="B61" s="432"/>
      <c r="C61" s="412"/>
      <c r="D61" s="311">
        <v>0</v>
      </c>
      <c r="E61" s="311">
        <v>0</v>
      </c>
      <c r="F61" s="311">
        <v>0</v>
      </c>
      <c r="G61" s="311">
        <v>54.537999999999997</v>
      </c>
      <c r="H61" s="311">
        <v>1.3720000000000001</v>
      </c>
      <c r="I61" s="311">
        <v>0</v>
      </c>
      <c r="J61" s="311">
        <v>0</v>
      </c>
      <c r="K61" s="311">
        <v>0</v>
      </c>
      <c r="L61" s="311">
        <v>0</v>
      </c>
      <c r="M61" s="311">
        <v>0</v>
      </c>
      <c r="N61" s="311">
        <v>0</v>
      </c>
      <c r="O61" s="311">
        <v>0</v>
      </c>
      <c r="P61" s="311">
        <v>0</v>
      </c>
      <c r="Q61" s="311">
        <v>0</v>
      </c>
      <c r="R61" s="311">
        <v>0</v>
      </c>
      <c r="S61" s="311">
        <v>0</v>
      </c>
      <c r="T61" s="311">
        <v>0</v>
      </c>
      <c r="U61" s="312">
        <f>SUM(D61,E61,F61,G61,H61,I61,J61,K61,L61,M61,N61,O61,P61,Q61,R61,S61,T61)</f>
        <v>55.91</v>
      </c>
      <c r="V61" s="311">
        <v>98.153999999999996</v>
      </c>
      <c r="W61" s="311">
        <v>458.55799999999999</v>
      </c>
    </row>
    <row r="62" spans="1:25" ht="15.75" x14ac:dyDescent="0.25">
      <c r="A62" s="313" t="s">
        <v>10</v>
      </c>
      <c r="B62" s="430"/>
      <c r="C62" s="412"/>
      <c r="D62" s="314">
        <f t="shared" ref="D62:W62" si="8">SUM(D58,D59,D60,D61)</f>
        <v>0</v>
      </c>
      <c r="E62" s="314">
        <f t="shared" si="8"/>
        <v>0</v>
      </c>
      <c r="F62" s="314">
        <f t="shared" si="8"/>
        <v>0</v>
      </c>
      <c r="G62" s="314">
        <f t="shared" si="8"/>
        <v>54.537999999999997</v>
      </c>
      <c r="H62" s="314">
        <f t="shared" si="8"/>
        <v>2.8420000000000001</v>
      </c>
      <c r="I62" s="314">
        <f t="shared" si="8"/>
        <v>202.828</v>
      </c>
      <c r="J62" s="314">
        <f t="shared" si="8"/>
        <v>0</v>
      </c>
      <c r="K62" s="314">
        <f t="shared" si="8"/>
        <v>0</v>
      </c>
      <c r="L62" s="314">
        <f t="shared" si="8"/>
        <v>0</v>
      </c>
      <c r="M62" s="314">
        <f t="shared" si="8"/>
        <v>0</v>
      </c>
      <c r="N62" s="314">
        <f t="shared" si="8"/>
        <v>0</v>
      </c>
      <c r="O62" s="314">
        <f t="shared" si="8"/>
        <v>55.701999999999998</v>
      </c>
      <c r="P62" s="314">
        <f t="shared" si="8"/>
        <v>0</v>
      </c>
      <c r="Q62" s="314">
        <f t="shared" si="8"/>
        <v>0</v>
      </c>
      <c r="R62" s="314">
        <f t="shared" si="8"/>
        <v>0</v>
      </c>
      <c r="S62" s="314">
        <f t="shared" si="8"/>
        <v>0</v>
      </c>
      <c r="T62" s="314">
        <f t="shared" si="8"/>
        <v>0</v>
      </c>
      <c r="U62" s="315">
        <f t="shared" si="8"/>
        <v>315.90999999999997</v>
      </c>
      <c r="V62" s="311">
        <f t="shared" si="8"/>
        <v>296.351</v>
      </c>
      <c r="W62" s="311">
        <f t="shared" si="8"/>
        <v>458.55799999999999</v>
      </c>
    </row>
    <row r="64" spans="1:25" ht="15.75" x14ac:dyDescent="0.25">
      <c r="A64" s="303" t="s">
        <v>41</v>
      </c>
      <c r="B64" s="428"/>
      <c r="C64" s="412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5"/>
      <c r="V64" s="306"/>
      <c r="W64" s="306"/>
    </row>
    <row r="65" spans="1:25" ht="15.75" x14ac:dyDescent="0.25">
      <c r="A65" s="307" t="s">
        <v>42</v>
      </c>
      <c r="B65" s="429"/>
      <c r="C65" s="412"/>
      <c r="D65" s="308">
        <v>0</v>
      </c>
      <c r="E65" s="308">
        <v>0</v>
      </c>
      <c r="F65" s="308">
        <v>750.38400000000001</v>
      </c>
      <c r="G65" s="308">
        <v>27.5</v>
      </c>
      <c r="H65" s="308">
        <v>419.49</v>
      </c>
      <c r="I65" s="308">
        <v>703.74</v>
      </c>
      <c r="J65" s="308">
        <v>0</v>
      </c>
      <c r="K65" s="308">
        <v>0</v>
      </c>
      <c r="L65" s="308">
        <v>0</v>
      </c>
      <c r="M65" s="308">
        <v>0</v>
      </c>
      <c r="N65" s="308">
        <v>2316.1129999999998</v>
      </c>
      <c r="O65" s="308">
        <v>0</v>
      </c>
      <c r="P65" s="308">
        <v>0</v>
      </c>
      <c r="Q65" s="308">
        <v>0</v>
      </c>
      <c r="R65" s="308">
        <v>0</v>
      </c>
      <c r="S65" s="308">
        <v>0</v>
      </c>
      <c r="T65" s="308">
        <v>0</v>
      </c>
      <c r="U65" s="309">
        <f>SUM(D65,E65,F65,G65,H65,I65,J65,K65,L65,M65,N65,O65,P65,Q65,R65,S65,T65)</f>
        <v>4217.2269999999999</v>
      </c>
      <c r="V65" s="308">
        <v>3418.578</v>
      </c>
      <c r="W65" s="308">
        <v>3951.7550000000001</v>
      </c>
      <c r="X65" s="429"/>
      <c r="Y65" s="412"/>
    </row>
    <row r="66" spans="1:25" ht="15.75" x14ac:dyDescent="0.25">
      <c r="A66" s="310" t="s">
        <v>43</v>
      </c>
      <c r="B66" s="432"/>
      <c r="C66" s="412"/>
      <c r="D66" s="311">
        <v>0</v>
      </c>
      <c r="E66" s="311">
        <v>0</v>
      </c>
      <c r="F66" s="311">
        <v>0</v>
      </c>
      <c r="G66" s="311">
        <v>0</v>
      </c>
      <c r="H66" s="311">
        <v>7.5</v>
      </c>
      <c r="I66" s="311">
        <v>0</v>
      </c>
      <c r="J66" s="311">
        <v>0</v>
      </c>
      <c r="K66" s="311">
        <v>0</v>
      </c>
      <c r="L66" s="311">
        <v>0</v>
      </c>
      <c r="M66" s="311">
        <v>0</v>
      </c>
      <c r="N66" s="311">
        <v>0</v>
      </c>
      <c r="O66" s="311">
        <v>0</v>
      </c>
      <c r="P66" s="311">
        <v>0</v>
      </c>
      <c r="Q66" s="311">
        <v>0</v>
      </c>
      <c r="R66" s="311">
        <v>0</v>
      </c>
      <c r="S66" s="311">
        <v>0</v>
      </c>
      <c r="T66" s="311">
        <v>0</v>
      </c>
      <c r="U66" s="312">
        <f>SUM(D66,E66,F66,G66,H66,I66,J66,K66,L66,M66,N66,O66,P66,Q66,R66,S66,T66)</f>
        <v>7.5</v>
      </c>
      <c r="V66" s="311">
        <v>0</v>
      </c>
      <c r="W66" s="311">
        <v>62.988</v>
      </c>
    </row>
    <row r="67" spans="1:25" ht="15.75" x14ac:dyDescent="0.25">
      <c r="A67" s="313" t="s">
        <v>10</v>
      </c>
      <c r="B67" s="430"/>
      <c r="C67" s="412"/>
      <c r="D67" s="314">
        <f t="shared" ref="D67:W67" si="9">SUM(D65,D66)</f>
        <v>0</v>
      </c>
      <c r="E67" s="314">
        <f t="shared" si="9"/>
        <v>0</v>
      </c>
      <c r="F67" s="314">
        <f t="shared" si="9"/>
        <v>750.38400000000001</v>
      </c>
      <c r="G67" s="314">
        <f t="shared" si="9"/>
        <v>27.5</v>
      </c>
      <c r="H67" s="314">
        <f t="shared" si="9"/>
        <v>426.99</v>
      </c>
      <c r="I67" s="314">
        <f t="shared" si="9"/>
        <v>703.74</v>
      </c>
      <c r="J67" s="314">
        <f t="shared" si="9"/>
        <v>0</v>
      </c>
      <c r="K67" s="314">
        <f t="shared" si="9"/>
        <v>0</v>
      </c>
      <c r="L67" s="314">
        <f t="shared" si="9"/>
        <v>0</v>
      </c>
      <c r="M67" s="314">
        <f t="shared" si="9"/>
        <v>0</v>
      </c>
      <c r="N67" s="314">
        <f t="shared" si="9"/>
        <v>2316.1129999999998</v>
      </c>
      <c r="O67" s="314">
        <f t="shared" si="9"/>
        <v>0</v>
      </c>
      <c r="P67" s="314">
        <f t="shared" si="9"/>
        <v>0</v>
      </c>
      <c r="Q67" s="314">
        <f t="shared" si="9"/>
        <v>0</v>
      </c>
      <c r="R67" s="314">
        <f t="shared" si="9"/>
        <v>0</v>
      </c>
      <c r="S67" s="314">
        <f t="shared" si="9"/>
        <v>0</v>
      </c>
      <c r="T67" s="314">
        <f t="shared" si="9"/>
        <v>0</v>
      </c>
      <c r="U67" s="315">
        <f t="shared" si="9"/>
        <v>4224.7269999999999</v>
      </c>
      <c r="V67" s="311">
        <f t="shared" si="9"/>
        <v>3418.578</v>
      </c>
      <c r="W67" s="311">
        <f t="shared" si="9"/>
        <v>4014.7429999999999</v>
      </c>
    </row>
    <row r="69" spans="1:25" ht="15.75" x14ac:dyDescent="0.25">
      <c r="A69" s="303" t="s">
        <v>45</v>
      </c>
      <c r="B69" s="428"/>
      <c r="C69" s="412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5"/>
      <c r="V69" s="306"/>
      <c r="W69" s="306"/>
    </row>
    <row r="70" spans="1:25" ht="15.75" x14ac:dyDescent="0.25">
      <c r="A70" s="307" t="s">
        <v>46</v>
      </c>
      <c r="B70" s="429"/>
      <c r="C70" s="412"/>
      <c r="D70" s="308">
        <v>0</v>
      </c>
      <c r="E70" s="308">
        <v>0</v>
      </c>
      <c r="F70" s="308">
        <v>0</v>
      </c>
      <c r="G70" s="308">
        <v>0</v>
      </c>
      <c r="H70" s="308">
        <v>0</v>
      </c>
      <c r="I70" s="308">
        <v>0</v>
      </c>
      <c r="J70" s="308">
        <v>0</v>
      </c>
      <c r="K70" s="308">
        <v>0</v>
      </c>
      <c r="L70" s="308">
        <v>0</v>
      </c>
      <c r="M70" s="308">
        <v>0</v>
      </c>
      <c r="N70" s="308">
        <v>0</v>
      </c>
      <c r="O70" s="308">
        <v>0</v>
      </c>
      <c r="P70" s="308">
        <v>0</v>
      </c>
      <c r="Q70" s="308">
        <v>0</v>
      </c>
      <c r="R70" s="308">
        <v>0</v>
      </c>
      <c r="S70" s="308">
        <v>0</v>
      </c>
      <c r="T70" s="308">
        <v>0</v>
      </c>
      <c r="U70" s="309">
        <f t="shared" ref="U70:U78" si="10">SUM(D70,E70,F70,G70,H70,I70,J70,K70,L70,M70,N70,O70,P70,Q70,R70,S70,T70)</f>
        <v>0</v>
      </c>
      <c r="V70" s="308">
        <v>0</v>
      </c>
      <c r="W70" s="308">
        <v>8.4000000000000005E-2</v>
      </c>
      <c r="X70" s="429"/>
      <c r="Y70" s="412"/>
    </row>
    <row r="71" spans="1:25" ht="15.75" x14ac:dyDescent="0.25">
      <c r="A71" s="310" t="s">
        <v>171</v>
      </c>
      <c r="B71" s="432"/>
      <c r="C71" s="412"/>
      <c r="D71" s="311">
        <v>0</v>
      </c>
      <c r="E71" s="311">
        <v>0</v>
      </c>
      <c r="F71" s="311">
        <v>113.167</v>
      </c>
      <c r="G71" s="311">
        <v>0</v>
      </c>
      <c r="H71" s="311">
        <v>54.41</v>
      </c>
      <c r="I71" s="311">
        <v>0</v>
      </c>
      <c r="J71" s="311">
        <v>0</v>
      </c>
      <c r="K71" s="311">
        <v>0</v>
      </c>
      <c r="L71" s="311">
        <v>0</v>
      </c>
      <c r="M71" s="311">
        <v>0</v>
      </c>
      <c r="N71" s="311">
        <v>0</v>
      </c>
      <c r="O71" s="311">
        <v>0</v>
      </c>
      <c r="P71" s="311">
        <v>0</v>
      </c>
      <c r="Q71" s="311">
        <v>0</v>
      </c>
      <c r="R71" s="311">
        <v>327.21800000000002</v>
      </c>
      <c r="S71" s="311">
        <v>0</v>
      </c>
      <c r="T71" s="311">
        <v>0</v>
      </c>
      <c r="U71" s="312">
        <f t="shared" si="10"/>
        <v>494.79500000000002</v>
      </c>
      <c r="V71" s="311">
        <v>477.11200000000002</v>
      </c>
      <c r="W71" s="311">
        <v>406.48399999999998</v>
      </c>
    </row>
    <row r="72" spans="1:25" ht="15.75" x14ac:dyDescent="0.25">
      <c r="A72" s="307" t="s">
        <v>172</v>
      </c>
      <c r="B72" s="429"/>
      <c r="C72" s="412"/>
      <c r="D72" s="308">
        <v>0</v>
      </c>
      <c r="E72" s="308">
        <v>0</v>
      </c>
      <c r="F72" s="308">
        <v>0</v>
      </c>
      <c r="G72" s="308">
        <v>0</v>
      </c>
      <c r="H72" s="308">
        <v>0</v>
      </c>
      <c r="I72" s="308">
        <v>0</v>
      </c>
      <c r="J72" s="308">
        <v>0</v>
      </c>
      <c r="K72" s="308">
        <v>0</v>
      </c>
      <c r="L72" s="308">
        <v>0</v>
      </c>
      <c r="M72" s="308">
        <v>0</v>
      </c>
      <c r="N72" s="308">
        <v>0</v>
      </c>
      <c r="O72" s="308">
        <v>0</v>
      </c>
      <c r="P72" s="308">
        <v>83.064999999999998</v>
      </c>
      <c r="Q72" s="308">
        <v>0</v>
      </c>
      <c r="R72" s="308">
        <v>0</v>
      </c>
      <c r="S72" s="308">
        <v>0</v>
      </c>
      <c r="T72" s="308">
        <v>0</v>
      </c>
      <c r="U72" s="309">
        <f t="shared" si="10"/>
        <v>83.064999999999998</v>
      </c>
      <c r="V72" s="308">
        <v>161.35900000000001</v>
      </c>
      <c r="W72" s="308">
        <v>115.444</v>
      </c>
    </row>
    <row r="73" spans="1:25" ht="15.75" x14ac:dyDescent="0.25">
      <c r="A73" s="310" t="s">
        <v>173</v>
      </c>
      <c r="B73" s="432"/>
      <c r="C73" s="412"/>
      <c r="D73" s="311">
        <v>0</v>
      </c>
      <c r="E73" s="311">
        <v>0</v>
      </c>
      <c r="F73" s="311">
        <v>0</v>
      </c>
      <c r="G73" s="311">
        <v>0</v>
      </c>
      <c r="H73" s="311">
        <v>0</v>
      </c>
      <c r="I73" s="311">
        <v>0</v>
      </c>
      <c r="J73" s="311">
        <v>0</v>
      </c>
      <c r="K73" s="311">
        <v>0</v>
      </c>
      <c r="L73" s="311">
        <v>0</v>
      </c>
      <c r="M73" s="311">
        <v>0</v>
      </c>
      <c r="N73" s="311">
        <v>0</v>
      </c>
      <c r="O73" s="311">
        <v>0</v>
      </c>
      <c r="P73" s="311">
        <v>0</v>
      </c>
      <c r="Q73" s="311">
        <v>0</v>
      </c>
      <c r="R73" s="311">
        <v>0</v>
      </c>
      <c r="S73" s="311">
        <v>0</v>
      </c>
      <c r="T73" s="311">
        <v>0</v>
      </c>
      <c r="U73" s="312">
        <f t="shared" si="10"/>
        <v>0</v>
      </c>
      <c r="V73" s="311">
        <v>2.7E-2</v>
      </c>
      <c r="W73" s="311">
        <v>0</v>
      </c>
    </row>
    <row r="74" spans="1:25" ht="15.75" x14ac:dyDescent="0.25">
      <c r="A74" s="307" t="s">
        <v>174</v>
      </c>
      <c r="B74" s="429"/>
      <c r="C74" s="412"/>
      <c r="D74" s="308">
        <v>0</v>
      </c>
      <c r="E74" s="308">
        <v>0</v>
      </c>
      <c r="F74" s="308">
        <v>0</v>
      </c>
      <c r="G74" s="308">
        <v>0</v>
      </c>
      <c r="H74" s="308">
        <v>0</v>
      </c>
      <c r="I74" s="308">
        <v>0</v>
      </c>
      <c r="J74" s="308">
        <v>0</v>
      </c>
      <c r="K74" s="308">
        <v>0</v>
      </c>
      <c r="L74" s="308">
        <v>0</v>
      </c>
      <c r="M74" s="308">
        <v>0</v>
      </c>
      <c r="N74" s="308">
        <v>0</v>
      </c>
      <c r="O74" s="308">
        <v>0</v>
      </c>
      <c r="P74" s="308">
        <v>250.89400000000001</v>
      </c>
      <c r="Q74" s="308">
        <v>0</v>
      </c>
      <c r="R74" s="308">
        <v>0</v>
      </c>
      <c r="S74" s="308">
        <v>0</v>
      </c>
      <c r="T74" s="308">
        <v>0</v>
      </c>
      <c r="U74" s="309">
        <f t="shared" si="10"/>
        <v>250.89400000000001</v>
      </c>
      <c r="V74" s="308">
        <v>167.465</v>
      </c>
      <c r="W74" s="308">
        <v>341.47800000000001</v>
      </c>
    </row>
    <row r="75" spans="1:25" ht="15.75" x14ac:dyDescent="0.25">
      <c r="A75" s="310" t="s">
        <v>175</v>
      </c>
      <c r="B75" s="432"/>
      <c r="C75" s="412"/>
      <c r="D75" s="311">
        <v>0</v>
      </c>
      <c r="E75" s="311">
        <v>0</v>
      </c>
      <c r="F75" s="311">
        <v>82.498000000000005</v>
      </c>
      <c r="G75" s="311">
        <v>0</v>
      </c>
      <c r="H75" s="311">
        <v>9.2620000000000005</v>
      </c>
      <c r="I75" s="311">
        <v>0</v>
      </c>
      <c r="J75" s="311">
        <v>0</v>
      </c>
      <c r="K75" s="311">
        <v>0</v>
      </c>
      <c r="L75" s="311">
        <v>0</v>
      </c>
      <c r="M75" s="311">
        <v>0</v>
      </c>
      <c r="N75" s="311">
        <v>0</v>
      </c>
      <c r="O75" s="311">
        <v>0</v>
      </c>
      <c r="P75" s="311">
        <v>0</v>
      </c>
      <c r="Q75" s="311">
        <v>0</v>
      </c>
      <c r="R75" s="311">
        <v>314.28500000000003</v>
      </c>
      <c r="S75" s="311">
        <v>0</v>
      </c>
      <c r="T75" s="311">
        <v>21.745000000000001</v>
      </c>
      <c r="U75" s="312">
        <f t="shared" si="10"/>
        <v>427.79</v>
      </c>
      <c r="V75" s="311">
        <v>330.97800000000001</v>
      </c>
      <c r="W75" s="311">
        <v>503.90199999999999</v>
      </c>
    </row>
    <row r="76" spans="1:25" ht="15.75" x14ac:dyDescent="0.25">
      <c r="A76" s="307" t="s">
        <v>176</v>
      </c>
      <c r="B76" s="429"/>
      <c r="C76" s="412"/>
      <c r="D76" s="308">
        <v>0</v>
      </c>
      <c r="E76" s="308">
        <v>0</v>
      </c>
      <c r="F76" s="308">
        <v>0</v>
      </c>
      <c r="G76" s="308">
        <v>0</v>
      </c>
      <c r="H76" s="308">
        <v>0</v>
      </c>
      <c r="I76" s="308">
        <v>0</v>
      </c>
      <c r="J76" s="308">
        <v>0</v>
      </c>
      <c r="K76" s="308">
        <v>0</v>
      </c>
      <c r="L76" s="308">
        <v>0</v>
      </c>
      <c r="M76" s="308">
        <v>0</v>
      </c>
      <c r="N76" s="308">
        <v>0</v>
      </c>
      <c r="O76" s="308">
        <v>0</v>
      </c>
      <c r="P76" s="308">
        <v>0.77400000000000002</v>
      </c>
      <c r="Q76" s="308">
        <v>0</v>
      </c>
      <c r="R76" s="308">
        <v>0</v>
      </c>
      <c r="S76" s="308">
        <v>0</v>
      </c>
      <c r="T76" s="308">
        <v>0</v>
      </c>
      <c r="U76" s="309">
        <f t="shared" si="10"/>
        <v>0.77400000000000002</v>
      </c>
      <c r="V76" s="308">
        <v>0.84</v>
      </c>
      <c r="W76" s="308">
        <v>186.81200000000001</v>
      </c>
    </row>
    <row r="77" spans="1:25" ht="15.75" x14ac:dyDescent="0.25">
      <c r="A77" s="310" t="s">
        <v>177</v>
      </c>
      <c r="B77" s="432"/>
      <c r="C77" s="412"/>
      <c r="D77" s="311">
        <v>0</v>
      </c>
      <c r="E77" s="311">
        <v>0</v>
      </c>
      <c r="F77" s="311">
        <v>0</v>
      </c>
      <c r="G77" s="311">
        <v>0</v>
      </c>
      <c r="H77" s="311">
        <v>0.20200000000000001</v>
      </c>
      <c r="I77" s="311">
        <v>0</v>
      </c>
      <c r="J77" s="311">
        <v>0</v>
      </c>
      <c r="K77" s="311">
        <v>0</v>
      </c>
      <c r="L77" s="311">
        <v>0</v>
      </c>
      <c r="M77" s="311">
        <v>0</v>
      </c>
      <c r="N77" s="311">
        <v>0</v>
      </c>
      <c r="O77" s="311">
        <v>0</v>
      </c>
      <c r="P77" s="311">
        <v>0</v>
      </c>
      <c r="Q77" s="311">
        <v>0</v>
      </c>
      <c r="R77" s="311">
        <v>0</v>
      </c>
      <c r="S77" s="311">
        <v>0</v>
      </c>
      <c r="T77" s="311">
        <v>0</v>
      </c>
      <c r="U77" s="312">
        <f t="shared" si="10"/>
        <v>0.20200000000000001</v>
      </c>
      <c r="V77" s="311">
        <v>0</v>
      </c>
      <c r="W77" s="311">
        <v>0</v>
      </c>
    </row>
    <row r="78" spans="1:25" ht="15.75" x14ac:dyDescent="0.25">
      <c r="A78" s="307" t="s">
        <v>47</v>
      </c>
      <c r="B78" s="429"/>
      <c r="C78" s="412"/>
      <c r="D78" s="308">
        <v>0</v>
      </c>
      <c r="E78" s="308">
        <v>0</v>
      </c>
      <c r="F78" s="308">
        <v>0</v>
      </c>
      <c r="G78" s="308">
        <v>0</v>
      </c>
      <c r="H78" s="308">
        <v>0</v>
      </c>
      <c r="I78" s="308">
        <v>0</v>
      </c>
      <c r="J78" s="308">
        <v>0</v>
      </c>
      <c r="K78" s="308">
        <v>0</v>
      </c>
      <c r="L78" s="308">
        <v>0</v>
      </c>
      <c r="M78" s="308">
        <v>0</v>
      </c>
      <c r="N78" s="308">
        <v>0</v>
      </c>
      <c r="O78" s="308">
        <v>0</v>
      </c>
      <c r="P78" s="308">
        <v>0</v>
      </c>
      <c r="Q78" s="308">
        <v>0</v>
      </c>
      <c r="R78" s="308">
        <v>0</v>
      </c>
      <c r="S78" s="308">
        <v>0</v>
      </c>
      <c r="T78" s="308">
        <v>0</v>
      </c>
      <c r="U78" s="309">
        <f t="shared" si="10"/>
        <v>0</v>
      </c>
      <c r="V78" s="308">
        <v>0</v>
      </c>
      <c r="W78" s="308">
        <v>0.8</v>
      </c>
    </row>
    <row r="79" spans="1:25" ht="15.75" x14ac:dyDescent="0.25">
      <c r="A79" s="313" t="s">
        <v>10</v>
      </c>
      <c r="B79" s="430"/>
      <c r="C79" s="412"/>
      <c r="D79" s="314">
        <f t="shared" ref="D79:W79" si="11">SUM(D70,D71,D72,D73,D74,D75,D76,D77,D78)</f>
        <v>0</v>
      </c>
      <c r="E79" s="314">
        <f t="shared" si="11"/>
        <v>0</v>
      </c>
      <c r="F79" s="314">
        <f t="shared" si="11"/>
        <v>195.66500000000002</v>
      </c>
      <c r="G79" s="314">
        <f t="shared" si="11"/>
        <v>0</v>
      </c>
      <c r="H79" s="314">
        <f t="shared" si="11"/>
        <v>63.873999999999995</v>
      </c>
      <c r="I79" s="314">
        <f t="shared" si="11"/>
        <v>0</v>
      </c>
      <c r="J79" s="314">
        <f t="shared" si="11"/>
        <v>0</v>
      </c>
      <c r="K79" s="314">
        <f t="shared" si="11"/>
        <v>0</v>
      </c>
      <c r="L79" s="314">
        <f t="shared" si="11"/>
        <v>0</v>
      </c>
      <c r="M79" s="314">
        <f t="shared" si="11"/>
        <v>0</v>
      </c>
      <c r="N79" s="314">
        <f t="shared" si="11"/>
        <v>0</v>
      </c>
      <c r="O79" s="314">
        <f t="shared" si="11"/>
        <v>0</v>
      </c>
      <c r="P79" s="314">
        <f t="shared" si="11"/>
        <v>334.733</v>
      </c>
      <c r="Q79" s="314">
        <f t="shared" si="11"/>
        <v>0</v>
      </c>
      <c r="R79" s="314">
        <f t="shared" si="11"/>
        <v>641.50300000000004</v>
      </c>
      <c r="S79" s="314">
        <f t="shared" si="11"/>
        <v>0</v>
      </c>
      <c r="T79" s="314">
        <f t="shared" si="11"/>
        <v>21.745000000000001</v>
      </c>
      <c r="U79" s="315">
        <f t="shared" si="11"/>
        <v>1257.52</v>
      </c>
      <c r="V79" s="311">
        <f t="shared" si="11"/>
        <v>1137.7809999999999</v>
      </c>
      <c r="W79" s="311">
        <f t="shared" si="11"/>
        <v>1555.0040000000001</v>
      </c>
    </row>
    <row r="81" spans="1:25" ht="15.75" x14ac:dyDescent="0.25">
      <c r="A81" s="303" t="s">
        <v>48</v>
      </c>
      <c r="B81" s="428"/>
      <c r="C81" s="412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5"/>
      <c r="V81" s="306"/>
      <c r="W81" s="306"/>
    </row>
    <row r="82" spans="1:25" ht="15.75" x14ac:dyDescent="0.25">
      <c r="A82" s="307" t="s">
        <v>49</v>
      </c>
      <c r="B82" s="429"/>
      <c r="C82" s="412"/>
      <c r="D82" s="308">
        <v>0</v>
      </c>
      <c r="E82" s="308">
        <v>0</v>
      </c>
      <c r="F82" s="308">
        <v>22</v>
      </c>
      <c r="G82" s="308">
        <v>0</v>
      </c>
      <c r="H82" s="308">
        <v>0</v>
      </c>
      <c r="I82" s="308">
        <v>0</v>
      </c>
      <c r="J82" s="308">
        <v>0</v>
      </c>
      <c r="K82" s="308">
        <v>0</v>
      </c>
      <c r="L82" s="308">
        <v>0</v>
      </c>
      <c r="M82" s="308">
        <v>0</v>
      </c>
      <c r="N82" s="308">
        <v>0</v>
      </c>
      <c r="O82" s="308">
        <v>0</v>
      </c>
      <c r="P82" s="308">
        <v>0.54</v>
      </c>
      <c r="Q82" s="308">
        <v>0</v>
      </c>
      <c r="R82" s="308">
        <v>51.6</v>
      </c>
      <c r="S82" s="308">
        <v>0</v>
      </c>
      <c r="T82" s="308">
        <v>0</v>
      </c>
      <c r="U82" s="309">
        <f>SUM(D82,E82,F82,G82,H82,I82,J82,K82,L82,M82,N82,O82,P82,Q82,R82,S82,T82)</f>
        <v>74.14</v>
      </c>
      <c r="V82" s="308">
        <v>140.803</v>
      </c>
      <c r="W82" s="308">
        <v>157.14099999999999</v>
      </c>
      <c r="X82" s="429"/>
      <c r="Y82" s="412"/>
    </row>
    <row r="83" spans="1:25" ht="15.75" x14ac:dyDescent="0.25">
      <c r="A83" s="310" t="s">
        <v>179</v>
      </c>
      <c r="B83" s="432"/>
      <c r="C83" s="412"/>
      <c r="D83" s="311">
        <v>0</v>
      </c>
      <c r="E83" s="311">
        <v>0</v>
      </c>
      <c r="F83" s="311">
        <v>28.2</v>
      </c>
      <c r="G83" s="311">
        <v>0</v>
      </c>
      <c r="H83" s="311">
        <v>0</v>
      </c>
      <c r="I83" s="311">
        <v>0</v>
      </c>
      <c r="J83" s="311">
        <v>0</v>
      </c>
      <c r="K83" s="311">
        <v>0</v>
      </c>
      <c r="L83" s="311">
        <v>0</v>
      </c>
      <c r="M83" s="311">
        <v>0</v>
      </c>
      <c r="N83" s="311">
        <v>0</v>
      </c>
      <c r="O83" s="311">
        <v>0</v>
      </c>
      <c r="P83" s="311">
        <v>0</v>
      </c>
      <c r="Q83" s="311">
        <v>0</v>
      </c>
      <c r="R83" s="311">
        <v>28.5</v>
      </c>
      <c r="S83" s="311">
        <v>0</v>
      </c>
      <c r="T83" s="311">
        <v>0</v>
      </c>
      <c r="U83" s="312">
        <f>SUM(D83,E83,F83,G83,H83,I83,J83,K83,L83,M83,N83,O83,P83,Q83,R83,S83,T83)</f>
        <v>56.7</v>
      </c>
      <c r="V83" s="311">
        <v>29.792999999999999</v>
      </c>
      <c r="W83" s="311">
        <v>109.589</v>
      </c>
    </row>
    <row r="84" spans="1:25" ht="15.75" x14ac:dyDescent="0.25">
      <c r="A84" s="313" t="s">
        <v>10</v>
      </c>
      <c r="B84" s="430"/>
      <c r="C84" s="412"/>
      <c r="D84" s="314">
        <f t="shared" ref="D84:W84" si="12">SUM(D82,D83)</f>
        <v>0</v>
      </c>
      <c r="E84" s="314">
        <f t="shared" si="12"/>
        <v>0</v>
      </c>
      <c r="F84" s="314">
        <f t="shared" si="12"/>
        <v>50.2</v>
      </c>
      <c r="G84" s="314">
        <f t="shared" si="12"/>
        <v>0</v>
      </c>
      <c r="H84" s="314">
        <f t="shared" si="12"/>
        <v>0</v>
      </c>
      <c r="I84" s="314">
        <f t="shared" si="12"/>
        <v>0</v>
      </c>
      <c r="J84" s="314">
        <f t="shared" si="12"/>
        <v>0</v>
      </c>
      <c r="K84" s="314">
        <f t="shared" si="12"/>
        <v>0</v>
      </c>
      <c r="L84" s="314">
        <f t="shared" si="12"/>
        <v>0</v>
      </c>
      <c r="M84" s="314">
        <f t="shared" si="12"/>
        <v>0</v>
      </c>
      <c r="N84" s="314">
        <f t="shared" si="12"/>
        <v>0</v>
      </c>
      <c r="O84" s="314">
        <f t="shared" si="12"/>
        <v>0</v>
      </c>
      <c r="P84" s="314">
        <f t="shared" si="12"/>
        <v>0.54</v>
      </c>
      <c r="Q84" s="314">
        <f t="shared" si="12"/>
        <v>0</v>
      </c>
      <c r="R84" s="314">
        <f t="shared" si="12"/>
        <v>80.099999999999994</v>
      </c>
      <c r="S84" s="314">
        <f t="shared" si="12"/>
        <v>0</v>
      </c>
      <c r="T84" s="314">
        <f t="shared" si="12"/>
        <v>0</v>
      </c>
      <c r="U84" s="315">
        <f t="shared" si="12"/>
        <v>130.84</v>
      </c>
      <c r="V84" s="311">
        <f t="shared" si="12"/>
        <v>170.596</v>
      </c>
      <c r="W84" s="311">
        <f t="shared" si="12"/>
        <v>266.73</v>
      </c>
    </row>
    <row r="86" spans="1:25" ht="15.75" x14ac:dyDescent="0.25">
      <c r="A86" s="303" t="s">
        <v>128</v>
      </c>
      <c r="B86" s="428"/>
      <c r="C86" s="412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5"/>
      <c r="V86" s="306"/>
      <c r="W86" s="306"/>
    </row>
    <row r="87" spans="1:25" ht="15.75" x14ac:dyDescent="0.25">
      <c r="A87" s="307" t="s">
        <v>180</v>
      </c>
      <c r="B87" s="429"/>
      <c r="C87" s="412"/>
      <c r="D87" s="308">
        <v>0</v>
      </c>
      <c r="E87" s="308">
        <v>0</v>
      </c>
      <c r="F87" s="308">
        <v>0</v>
      </c>
      <c r="G87" s="308">
        <v>0</v>
      </c>
      <c r="H87" s="308">
        <v>211.524</v>
      </c>
      <c r="I87" s="308">
        <v>0</v>
      </c>
      <c r="J87" s="308">
        <v>0</v>
      </c>
      <c r="K87" s="308">
        <v>0</v>
      </c>
      <c r="L87" s="308">
        <v>0</v>
      </c>
      <c r="M87" s="308">
        <v>0</v>
      </c>
      <c r="N87" s="308">
        <v>0</v>
      </c>
      <c r="O87" s="308">
        <v>0</v>
      </c>
      <c r="P87" s="308">
        <v>0</v>
      </c>
      <c r="Q87" s="308">
        <v>0</v>
      </c>
      <c r="R87" s="308">
        <v>0</v>
      </c>
      <c r="S87" s="308">
        <v>0</v>
      </c>
      <c r="T87" s="308">
        <v>0</v>
      </c>
      <c r="U87" s="309">
        <f>SUM(D87,E87,F87,G87,H87,I87,J87,K87,L87,M87,N87,O87,P87,Q87,R87,S87,T87)</f>
        <v>211.524</v>
      </c>
      <c r="V87" s="308">
        <v>0.04</v>
      </c>
      <c r="W87" s="308">
        <v>569.07399999999996</v>
      </c>
      <c r="X87" s="429"/>
      <c r="Y87" s="412"/>
    </row>
    <row r="88" spans="1:25" ht="15.75" x14ac:dyDescent="0.25">
      <c r="A88" s="313" t="s">
        <v>10</v>
      </c>
      <c r="B88" s="430"/>
      <c r="C88" s="412"/>
      <c r="D88" s="314">
        <f t="shared" ref="D88:W88" si="13">D87</f>
        <v>0</v>
      </c>
      <c r="E88" s="314">
        <f t="shared" si="13"/>
        <v>0</v>
      </c>
      <c r="F88" s="314">
        <f t="shared" si="13"/>
        <v>0</v>
      </c>
      <c r="G88" s="314">
        <f t="shared" si="13"/>
        <v>0</v>
      </c>
      <c r="H88" s="314">
        <f t="shared" si="13"/>
        <v>211.524</v>
      </c>
      <c r="I88" s="314">
        <f t="shared" si="13"/>
        <v>0</v>
      </c>
      <c r="J88" s="314">
        <f t="shared" si="13"/>
        <v>0</v>
      </c>
      <c r="K88" s="314">
        <f t="shared" si="13"/>
        <v>0</v>
      </c>
      <c r="L88" s="314">
        <f t="shared" si="13"/>
        <v>0</v>
      </c>
      <c r="M88" s="314">
        <f t="shared" si="13"/>
        <v>0</v>
      </c>
      <c r="N88" s="314">
        <f t="shared" si="13"/>
        <v>0</v>
      </c>
      <c r="O88" s="314">
        <f t="shared" si="13"/>
        <v>0</v>
      </c>
      <c r="P88" s="314">
        <f t="shared" si="13"/>
        <v>0</v>
      </c>
      <c r="Q88" s="314">
        <f t="shared" si="13"/>
        <v>0</v>
      </c>
      <c r="R88" s="314">
        <f t="shared" si="13"/>
        <v>0</v>
      </c>
      <c r="S88" s="314">
        <f t="shared" si="13"/>
        <v>0</v>
      </c>
      <c r="T88" s="314">
        <f t="shared" si="13"/>
        <v>0</v>
      </c>
      <c r="U88" s="315">
        <f t="shared" si="13"/>
        <v>211.524</v>
      </c>
      <c r="V88" s="311">
        <f t="shared" si="13"/>
        <v>0.04</v>
      </c>
      <c r="W88" s="311">
        <f t="shared" si="13"/>
        <v>569.07399999999996</v>
      </c>
    </row>
    <row r="90" spans="1:25" ht="33.950000000000003" customHeight="1" x14ac:dyDescent="0.25">
      <c r="A90" s="316" t="s">
        <v>187</v>
      </c>
      <c r="B90" s="431"/>
      <c r="C90" s="412"/>
      <c r="D90" s="317">
        <f t="shared" ref="D90:W90" si="14">SUM(D20,D28,D33,D37,D49,D55,D62,D67,D79,D84,D88)</f>
        <v>0</v>
      </c>
      <c r="E90" s="317">
        <f t="shared" si="14"/>
        <v>0</v>
      </c>
      <c r="F90" s="317">
        <f t="shared" si="14"/>
        <v>3220.2139999999999</v>
      </c>
      <c r="G90" s="317">
        <f t="shared" si="14"/>
        <v>373.81700000000006</v>
      </c>
      <c r="H90" s="317">
        <f t="shared" si="14"/>
        <v>735.36800000000005</v>
      </c>
      <c r="I90" s="317">
        <f t="shared" si="14"/>
        <v>1897.1780000000001</v>
      </c>
      <c r="J90" s="317">
        <f t="shared" si="14"/>
        <v>0</v>
      </c>
      <c r="K90" s="317">
        <f t="shared" si="14"/>
        <v>0</v>
      </c>
      <c r="L90" s="317">
        <f t="shared" si="14"/>
        <v>0</v>
      </c>
      <c r="M90" s="317">
        <f t="shared" si="14"/>
        <v>0</v>
      </c>
      <c r="N90" s="317">
        <f t="shared" si="14"/>
        <v>2336.7129999999997</v>
      </c>
      <c r="O90" s="317">
        <f t="shared" si="14"/>
        <v>117.301</v>
      </c>
      <c r="P90" s="317">
        <f t="shared" si="14"/>
        <v>335.31300000000005</v>
      </c>
      <c r="Q90" s="317">
        <f t="shared" si="14"/>
        <v>0</v>
      </c>
      <c r="R90" s="317">
        <f t="shared" si="14"/>
        <v>721.60300000000007</v>
      </c>
      <c r="S90" s="317">
        <f t="shared" si="14"/>
        <v>0</v>
      </c>
      <c r="T90" s="317">
        <f t="shared" si="14"/>
        <v>21.745000000000001</v>
      </c>
      <c r="U90" s="317">
        <f t="shared" si="14"/>
        <v>9759.2519999999986</v>
      </c>
      <c r="V90" s="317">
        <f t="shared" si="14"/>
        <v>8858.848</v>
      </c>
      <c r="W90" s="318">
        <f t="shared" si="14"/>
        <v>13266.441000000001</v>
      </c>
    </row>
    <row r="92" spans="1:25" x14ac:dyDescent="0.25">
      <c r="A92" s="319" t="s">
        <v>102</v>
      </c>
      <c r="B92" s="426"/>
      <c r="C92" s="412"/>
      <c r="D92" s="320">
        <v>0</v>
      </c>
      <c r="E92" s="320">
        <v>0</v>
      </c>
      <c r="F92" s="320">
        <v>3445.0549999999998</v>
      </c>
      <c r="G92" s="320">
        <v>337.38900000000001</v>
      </c>
      <c r="H92" s="320">
        <v>251.36799999999999</v>
      </c>
      <c r="I92" s="320">
        <v>1689.6</v>
      </c>
      <c r="J92" s="320">
        <v>0</v>
      </c>
      <c r="K92" s="320">
        <v>0</v>
      </c>
      <c r="L92" s="320">
        <v>0</v>
      </c>
      <c r="M92" s="320">
        <v>0</v>
      </c>
      <c r="N92" s="320">
        <v>2026.675</v>
      </c>
      <c r="O92" s="320">
        <v>135.35300000000001</v>
      </c>
      <c r="P92" s="320">
        <v>357.77800000000002</v>
      </c>
      <c r="Q92" s="320">
        <v>0</v>
      </c>
      <c r="R92" s="320">
        <v>556.44000000000005</v>
      </c>
      <c r="S92" s="320">
        <v>0</v>
      </c>
      <c r="T92" s="320">
        <v>59.19</v>
      </c>
      <c r="V92" s="321" t="s">
        <v>188</v>
      </c>
      <c r="W92" s="321" t="s">
        <v>188</v>
      </c>
    </row>
    <row r="93" spans="1:25" x14ac:dyDescent="0.25">
      <c r="A93" s="322" t="s">
        <v>189</v>
      </c>
      <c r="B93" s="427"/>
      <c r="C93" s="412"/>
      <c r="D93" s="323" t="str">
        <f t="shared" ref="D93:T93" si="15">IF(OR(D92=0,D92="-"),"-",IF(D90="-",(0-D92)/D92,(D90-D92)/D92))</f>
        <v>-</v>
      </c>
      <c r="E93" s="323" t="str">
        <f t="shared" si="15"/>
        <v>-</v>
      </c>
      <c r="F93" s="323">
        <f t="shared" si="15"/>
        <v>-6.5264850633734411E-2</v>
      </c>
      <c r="G93" s="323">
        <f t="shared" si="15"/>
        <v>0.1079703250550553</v>
      </c>
      <c r="H93" s="323">
        <f t="shared" si="15"/>
        <v>1.9254638617485125</v>
      </c>
      <c r="I93" s="323">
        <f t="shared" si="15"/>
        <v>0.12285629734848498</v>
      </c>
      <c r="J93" s="323" t="str">
        <f t="shared" si="15"/>
        <v>-</v>
      </c>
      <c r="K93" s="323" t="str">
        <f t="shared" si="15"/>
        <v>-</v>
      </c>
      <c r="L93" s="323" t="str">
        <f t="shared" si="15"/>
        <v>-</v>
      </c>
      <c r="M93" s="323" t="str">
        <f t="shared" si="15"/>
        <v>-</v>
      </c>
      <c r="N93" s="323">
        <f t="shared" si="15"/>
        <v>0.15297864729174623</v>
      </c>
      <c r="O93" s="323">
        <f t="shared" si="15"/>
        <v>-0.13336978123868704</v>
      </c>
      <c r="P93" s="323">
        <f t="shared" si="15"/>
        <v>-6.2790333670600135E-2</v>
      </c>
      <c r="Q93" s="323" t="str">
        <f t="shared" si="15"/>
        <v>-</v>
      </c>
      <c r="R93" s="323">
        <f t="shared" si="15"/>
        <v>0.29682086118898715</v>
      </c>
      <c r="S93" s="323" t="str">
        <f t="shared" si="15"/>
        <v>-</v>
      </c>
      <c r="T93" s="323">
        <f t="shared" si="15"/>
        <v>-0.63262375401250204</v>
      </c>
      <c r="V93" s="324" t="s">
        <v>190</v>
      </c>
      <c r="W93" s="324" t="s">
        <v>191</v>
      </c>
    </row>
    <row r="94" spans="1:25" x14ac:dyDescent="0.25">
      <c r="A94" s="319" t="s">
        <v>103</v>
      </c>
      <c r="B94" s="426"/>
      <c r="C94" s="412"/>
      <c r="D94" s="320">
        <v>0</v>
      </c>
      <c r="E94" s="320">
        <v>0</v>
      </c>
      <c r="F94" s="320">
        <v>3218.3</v>
      </c>
      <c r="G94" s="320">
        <v>486.72399999999999</v>
      </c>
      <c r="H94" s="320">
        <v>826.36300000000006</v>
      </c>
      <c r="I94" s="320">
        <v>4672.7439999999997</v>
      </c>
      <c r="J94" s="320">
        <v>0</v>
      </c>
      <c r="K94" s="320">
        <v>0</v>
      </c>
      <c r="L94" s="320">
        <v>0</v>
      </c>
      <c r="M94" s="320">
        <v>0</v>
      </c>
      <c r="N94" s="320">
        <v>2722.74</v>
      </c>
      <c r="O94" s="320">
        <v>96.552000000000007</v>
      </c>
      <c r="P94" s="320">
        <v>489.34800000000001</v>
      </c>
      <c r="Q94" s="320">
        <v>0</v>
      </c>
      <c r="R94" s="320">
        <v>753.67</v>
      </c>
      <c r="S94" s="320">
        <v>0</v>
      </c>
      <c r="T94" s="320">
        <v>0</v>
      </c>
      <c r="V94" s="325">
        <f>IF(OR(V90=0,V90="-"),"-",IF(U90="-",(0-V90)/V90,(U90-V90)/V90))</f>
        <v>0.10163894899201326</v>
      </c>
      <c r="W94" s="325">
        <f>IF(OR(W90=0,W90="-"),"-",IF(V90="-",(0-W90)/W90,(V90-W90)/W90))</f>
        <v>-0.33223627949651308</v>
      </c>
    </row>
    <row r="95" spans="1:25" x14ac:dyDescent="0.25">
      <c r="A95" s="326" t="s">
        <v>192</v>
      </c>
      <c r="B95" s="427"/>
      <c r="C95" s="412"/>
      <c r="D95" s="323" t="str">
        <f t="shared" ref="D95:T95" si="16">IF(OR(D94=0,D94="-"),"-",IF(D92="-",(0-D94)/D94,(D92-D94)/D94))</f>
        <v>-</v>
      </c>
      <c r="E95" s="323" t="str">
        <f t="shared" si="16"/>
        <v>-</v>
      </c>
      <c r="F95" s="323">
        <f t="shared" si="16"/>
        <v>7.0458005779448662E-2</v>
      </c>
      <c r="G95" s="323">
        <f t="shared" si="16"/>
        <v>-0.30681659420944929</v>
      </c>
      <c r="H95" s="323">
        <f t="shared" si="16"/>
        <v>-0.69581406718355021</v>
      </c>
      <c r="I95" s="323">
        <f t="shared" si="16"/>
        <v>-0.63841374575624088</v>
      </c>
      <c r="J95" s="323" t="str">
        <f t="shared" si="16"/>
        <v>-</v>
      </c>
      <c r="K95" s="323" t="str">
        <f t="shared" si="16"/>
        <v>-</v>
      </c>
      <c r="L95" s="323" t="str">
        <f t="shared" si="16"/>
        <v>-</v>
      </c>
      <c r="M95" s="323" t="str">
        <f t="shared" si="16"/>
        <v>-</v>
      </c>
      <c r="N95" s="323">
        <f t="shared" si="16"/>
        <v>-0.25564872150848039</v>
      </c>
      <c r="O95" s="323">
        <f t="shared" si="16"/>
        <v>0.40186635181042341</v>
      </c>
      <c r="P95" s="323">
        <f t="shared" si="16"/>
        <v>-0.26886796308557509</v>
      </c>
      <c r="Q95" s="323" t="str">
        <f t="shared" si="16"/>
        <v>-</v>
      </c>
      <c r="R95" s="323">
        <f t="shared" si="16"/>
        <v>-0.26169278331365176</v>
      </c>
      <c r="S95" s="323" t="str">
        <f t="shared" si="16"/>
        <v>-</v>
      </c>
      <c r="T95" s="323" t="str">
        <f t="shared" si="16"/>
        <v>-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X9:Y9"/>
    <mergeCell ref="B9:C9"/>
    <mergeCell ref="B10:C10"/>
    <mergeCell ref="B11:C11"/>
    <mergeCell ref="B12:C12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B18:C18"/>
    <mergeCell ref="B19:C19"/>
    <mergeCell ref="B20:C20"/>
    <mergeCell ref="B22:C22"/>
    <mergeCell ref="X23:Y23"/>
    <mergeCell ref="B23:C23"/>
    <mergeCell ref="B13:C13"/>
    <mergeCell ref="B14:C14"/>
    <mergeCell ref="B15:C15"/>
    <mergeCell ref="B16:C16"/>
    <mergeCell ref="B17:C17"/>
    <mergeCell ref="B30:C30"/>
    <mergeCell ref="X31:Y31"/>
    <mergeCell ref="B31:C31"/>
    <mergeCell ref="B32:C32"/>
    <mergeCell ref="B33:C33"/>
    <mergeCell ref="B24:C24"/>
    <mergeCell ref="B25:C25"/>
    <mergeCell ref="B26:C26"/>
    <mergeCell ref="B27:C27"/>
    <mergeCell ref="B28:C28"/>
    <mergeCell ref="X40:Y40"/>
    <mergeCell ref="B40:C40"/>
    <mergeCell ref="B41:C41"/>
    <mergeCell ref="B42:C42"/>
    <mergeCell ref="B43:C43"/>
    <mergeCell ref="B35:C35"/>
    <mergeCell ref="X36:Y36"/>
    <mergeCell ref="B36:C36"/>
    <mergeCell ref="B37:C37"/>
    <mergeCell ref="B39:C39"/>
    <mergeCell ref="B49:C49"/>
    <mergeCell ref="B51:C51"/>
    <mergeCell ref="X52:Y52"/>
    <mergeCell ref="B52:C52"/>
    <mergeCell ref="B53:C53"/>
    <mergeCell ref="B44:C44"/>
    <mergeCell ref="B45:C45"/>
    <mergeCell ref="B46:C46"/>
    <mergeCell ref="B47:C47"/>
    <mergeCell ref="B48:C48"/>
    <mergeCell ref="B59:C59"/>
    <mergeCell ref="B60:C60"/>
    <mergeCell ref="B61:C61"/>
    <mergeCell ref="B62:C62"/>
    <mergeCell ref="B64:C64"/>
    <mergeCell ref="B54:C54"/>
    <mergeCell ref="B55:C55"/>
    <mergeCell ref="B57:C57"/>
    <mergeCell ref="X58:Y58"/>
    <mergeCell ref="B58:C58"/>
    <mergeCell ref="X70:Y70"/>
    <mergeCell ref="B70:C70"/>
    <mergeCell ref="B71:C71"/>
    <mergeCell ref="B72:C72"/>
    <mergeCell ref="B73:C73"/>
    <mergeCell ref="X65:Y65"/>
    <mergeCell ref="B65:C65"/>
    <mergeCell ref="B66:C66"/>
    <mergeCell ref="B67:C67"/>
    <mergeCell ref="B69:C69"/>
    <mergeCell ref="B79:C79"/>
    <mergeCell ref="B81:C81"/>
    <mergeCell ref="X82:Y82"/>
    <mergeCell ref="B82:C82"/>
    <mergeCell ref="B83:C83"/>
    <mergeCell ref="B74:C74"/>
    <mergeCell ref="B75:C75"/>
    <mergeCell ref="B76:C76"/>
    <mergeCell ref="B77:C77"/>
    <mergeCell ref="B78:C78"/>
    <mergeCell ref="B90:C90"/>
    <mergeCell ref="B92:C92"/>
    <mergeCell ref="B93:C93"/>
    <mergeCell ref="B94:C94"/>
    <mergeCell ref="B95:C95"/>
    <mergeCell ref="B84:C84"/>
    <mergeCell ref="B86:C86"/>
    <mergeCell ref="X87:Y87"/>
    <mergeCell ref="B87:C87"/>
    <mergeCell ref="B88:C88"/>
  </mergeCells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195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327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327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327"/>
    </row>
    <row r="5" spans="1:25" ht="51" customHeight="1" x14ac:dyDescent="0.25">
      <c r="A5" s="328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330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330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329">
        <v>2014</v>
      </c>
      <c r="V7" s="329">
        <v>2013</v>
      </c>
      <c r="W7" s="329">
        <v>2012</v>
      </c>
    </row>
    <row r="8" spans="1:25" ht="15.75" x14ac:dyDescent="0.25">
      <c r="A8" s="331" t="s">
        <v>8</v>
      </c>
      <c r="B8" s="428"/>
      <c r="C8" s="41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3"/>
      <c r="V8" s="334"/>
      <c r="W8" s="334"/>
    </row>
    <row r="9" spans="1:25" ht="15.75" x14ac:dyDescent="0.25">
      <c r="A9" s="335" t="s">
        <v>115</v>
      </c>
      <c r="B9" s="429"/>
      <c r="C9" s="412"/>
      <c r="D9" s="336">
        <v>0</v>
      </c>
      <c r="E9" s="336">
        <v>0</v>
      </c>
      <c r="F9" s="336">
        <v>0</v>
      </c>
      <c r="G9" s="336">
        <v>0</v>
      </c>
      <c r="H9" s="336">
        <v>0</v>
      </c>
      <c r="I9" s="336">
        <v>171.68</v>
      </c>
      <c r="J9" s="336">
        <v>0</v>
      </c>
      <c r="K9" s="336">
        <v>0</v>
      </c>
      <c r="L9" s="336">
        <v>0</v>
      </c>
      <c r="M9" s="336">
        <v>0</v>
      </c>
      <c r="N9" s="336">
        <v>0</v>
      </c>
      <c r="O9" s="336">
        <v>0</v>
      </c>
      <c r="P9" s="336">
        <v>0</v>
      </c>
      <c r="Q9" s="336">
        <v>0</v>
      </c>
      <c r="R9" s="336">
        <v>0</v>
      </c>
      <c r="S9" s="336">
        <v>0</v>
      </c>
      <c r="T9" s="336">
        <v>0</v>
      </c>
      <c r="U9" s="337">
        <f t="shared" ref="U9:U19" si="0">SUM(D9,E9,F9,G9,H9,I9,J9,K9,L9,M9,N9,O9,P9,Q9,R9,S9,T9)</f>
        <v>171.68</v>
      </c>
      <c r="V9" s="336">
        <v>124.218</v>
      </c>
      <c r="W9" s="336">
        <v>160.33199999999999</v>
      </c>
      <c r="X9" s="429"/>
      <c r="Y9" s="412"/>
    </row>
    <row r="10" spans="1:25" ht="15.75" x14ac:dyDescent="0.25">
      <c r="A10" s="338" t="s">
        <v>116</v>
      </c>
      <c r="B10" s="432"/>
      <c r="C10" s="412"/>
      <c r="D10" s="339">
        <v>0</v>
      </c>
      <c r="E10" s="339">
        <v>0</v>
      </c>
      <c r="F10" s="339">
        <v>0</v>
      </c>
      <c r="G10" s="339">
        <v>0</v>
      </c>
      <c r="H10" s="339">
        <v>0</v>
      </c>
      <c r="I10" s="339">
        <v>130.679</v>
      </c>
      <c r="J10" s="339">
        <v>0</v>
      </c>
      <c r="K10" s="339">
        <v>0</v>
      </c>
      <c r="L10" s="339">
        <v>0</v>
      </c>
      <c r="M10" s="339">
        <v>0</v>
      </c>
      <c r="N10" s="339">
        <v>0</v>
      </c>
      <c r="O10" s="339">
        <v>0</v>
      </c>
      <c r="P10" s="339">
        <v>0</v>
      </c>
      <c r="Q10" s="339">
        <v>0</v>
      </c>
      <c r="R10" s="339">
        <v>0</v>
      </c>
      <c r="S10" s="339">
        <v>0</v>
      </c>
      <c r="T10" s="339">
        <v>0</v>
      </c>
      <c r="U10" s="340">
        <f t="shared" si="0"/>
        <v>130.679</v>
      </c>
      <c r="V10" s="339">
        <v>379.98399999999998</v>
      </c>
      <c r="W10" s="339">
        <v>599.04200000000003</v>
      </c>
    </row>
    <row r="11" spans="1:25" ht="15.75" x14ac:dyDescent="0.25">
      <c r="A11" s="335" t="s">
        <v>117</v>
      </c>
      <c r="B11" s="429"/>
      <c r="C11" s="412"/>
      <c r="D11" s="336">
        <v>0</v>
      </c>
      <c r="E11" s="336">
        <v>0</v>
      </c>
      <c r="F11" s="336">
        <v>0</v>
      </c>
      <c r="G11" s="336">
        <v>0</v>
      </c>
      <c r="H11" s="336">
        <v>0</v>
      </c>
      <c r="I11" s="336">
        <v>0</v>
      </c>
      <c r="J11" s="336">
        <v>0</v>
      </c>
      <c r="K11" s="336">
        <v>0</v>
      </c>
      <c r="L11" s="336">
        <v>0</v>
      </c>
      <c r="M11" s="336">
        <v>13.4</v>
      </c>
      <c r="N11" s="336">
        <v>0</v>
      </c>
      <c r="O11" s="336">
        <v>0</v>
      </c>
      <c r="P11" s="336">
        <v>0</v>
      </c>
      <c r="Q11" s="336">
        <v>0</v>
      </c>
      <c r="R11" s="336">
        <v>0</v>
      </c>
      <c r="S11" s="336">
        <v>0</v>
      </c>
      <c r="T11" s="336">
        <v>0</v>
      </c>
      <c r="U11" s="337">
        <f t="shared" si="0"/>
        <v>13.4</v>
      </c>
      <c r="V11" s="336">
        <v>14.2</v>
      </c>
      <c r="W11" s="336">
        <v>21.791</v>
      </c>
    </row>
    <row r="12" spans="1:25" ht="15.75" x14ac:dyDescent="0.25">
      <c r="A12" s="338" t="s">
        <v>118</v>
      </c>
      <c r="B12" s="432"/>
      <c r="C12" s="412"/>
      <c r="D12" s="339">
        <v>0</v>
      </c>
      <c r="E12" s="339">
        <v>0</v>
      </c>
      <c r="F12" s="339">
        <v>0</v>
      </c>
      <c r="G12" s="339">
        <v>0</v>
      </c>
      <c r="H12" s="339">
        <v>0</v>
      </c>
      <c r="I12" s="339">
        <v>0</v>
      </c>
      <c r="J12" s="339">
        <v>0</v>
      </c>
      <c r="K12" s="339">
        <v>0</v>
      </c>
      <c r="L12" s="339">
        <v>0</v>
      </c>
      <c r="M12" s="339">
        <v>98.242000000000004</v>
      </c>
      <c r="N12" s="339">
        <v>0</v>
      </c>
      <c r="O12" s="339">
        <v>0</v>
      </c>
      <c r="P12" s="339">
        <v>0</v>
      </c>
      <c r="Q12" s="339">
        <v>0</v>
      </c>
      <c r="R12" s="339">
        <v>0</v>
      </c>
      <c r="S12" s="339">
        <v>0</v>
      </c>
      <c r="T12" s="339">
        <v>0</v>
      </c>
      <c r="U12" s="340">
        <f t="shared" si="0"/>
        <v>98.242000000000004</v>
      </c>
      <c r="V12" s="339">
        <v>18.321999999999999</v>
      </c>
      <c r="W12" s="339">
        <v>0</v>
      </c>
    </row>
    <row r="13" spans="1:25" ht="15.75" x14ac:dyDescent="0.25">
      <c r="A13" s="335" t="s">
        <v>121</v>
      </c>
      <c r="B13" s="429"/>
      <c r="C13" s="412"/>
      <c r="D13" s="336">
        <v>0</v>
      </c>
      <c r="E13" s="336">
        <v>0</v>
      </c>
      <c r="F13" s="336">
        <v>0</v>
      </c>
      <c r="G13" s="336">
        <v>0</v>
      </c>
      <c r="H13" s="336">
        <v>0</v>
      </c>
      <c r="I13" s="336">
        <v>32.892000000000003</v>
      </c>
      <c r="J13" s="336">
        <v>0</v>
      </c>
      <c r="K13" s="336">
        <v>0</v>
      </c>
      <c r="L13" s="336">
        <v>0</v>
      </c>
      <c r="M13" s="336">
        <v>0</v>
      </c>
      <c r="N13" s="336">
        <v>0</v>
      </c>
      <c r="O13" s="336">
        <v>0</v>
      </c>
      <c r="P13" s="336">
        <v>0</v>
      </c>
      <c r="Q13" s="336">
        <v>0</v>
      </c>
      <c r="R13" s="336">
        <v>0</v>
      </c>
      <c r="S13" s="336">
        <v>0</v>
      </c>
      <c r="T13" s="336">
        <v>8.8699999999999992</v>
      </c>
      <c r="U13" s="337">
        <f t="shared" si="0"/>
        <v>41.762</v>
      </c>
      <c r="V13" s="336">
        <v>42.445</v>
      </c>
      <c r="W13" s="336">
        <v>49.761000000000003</v>
      </c>
    </row>
    <row r="14" spans="1:25" ht="15.75" x14ac:dyDescent="0.25">
      <c r="A14" s="338" t="s">
        <v>122</v>
      </c>
      <c r="B14" s="432"/>
      <c r="C14" s="412"/>
      <c r="D14" s="339">
        <v>0</v>
      </c>
      <c r="E14" s="339">
        <v>0</v>
      </c>
      <c r="F14" s="339">
        <v>0</v>
      </c>
      <c r="G14" s="339">
        <v>0</v>
      </c>
      <c r="H14" s="339">
        <v>0</v>
      </c>
      <c r="I14" s="339">
        <v>0</v>
      </c>
      <c r="J14" s="339">
        <v>0</v>
      </c>
      <c r="K14" s="339">
        <v>0</v>
      </c>
      <c r="L14" s="339">
        <v>0</v>
      </c>
      <c r="M14" s="339">
        <v>163.40600000000001</v>
      </c>
      <c r="N14" s="339">
        <v>0</v>
      </c>
      <c r="O14" s="339">
        <v>0</v>
      </c>
      <c r="P14" s="339">
        <v>0</v>
      </c>
      <c r="Q14" s="339">
        <v>0</v>
      </c>
      <c r="R14" s="339">
        <v>0</v>
      </c>
      <c r="S14" s="339">
        <v>0</v>
      </c>
      <c r="T14" s="339">
        <v>0</v>
      </c>
      <c r="U14" s="340">
        <f t="shared" si="0"/>
        <v>163.40600000000001</v>
      </c>
      <c r="V14" s="339">
        <v>201.767</v>
      </c>
      <c r="W14" s="339">
        <v>303.55500000000001</v>
      </c>
    </row>
    <row r="15" spans="1:25" ht="15.75" x14ac:dyDescent="0.25">
      <c r="A15" s="335" t="s">
        <v>123</v>
      </c>
      <c r="B15" s="429"/>
      <c r="C15" s="412"/>
      <c r="D15" s="336">
        <v>0</v>
      </c>
      <c r="E15" s="336">
        <v>0</v>
      </c>
      <c r="F15" s="336">
        <v>0</v>
      </c>
      <c r="G15" s="336">
        <v>0</v>
      </c>
      <c r="H15" s="336">
        <v>0</v>
      </c>
      <c r="I15" s="336">
        <v>56.012</v>
      </c>
      <c r="J15" s="336">
        <v>0</v>
      </c>
      <c r="K15" s="336">
        <v>0</v>
      </c>
      <c r="L15" s="336">
        <v>0</v>
      </c>
      <c r="M15" s="336">
        <v>0</v>
      </c>
      <c r="N15" s="336">
        <v>0</v>
      </c>
      <c r="O15" s="336">
        <v>0</v>
      </c>
      <c r="P15" s="336">
        <v>0</v>
      </c>
      <c r="Q15" s="336">
        <v>0</v>
      </c>
      <c r="R15" s="336">
        <v>0</v>
      </c>
      <c r="S15" s="336">
        <v>0</v>
      </c>
      <c r="T15" s="336">
        <v>0</v>
      </c>
      <c r="U15" s="337">
        <f t="shared" si="0"/>
        <v>56.012</v>
      </c>
      <c r="V15" s="336">
        <v>44.768999999999998</v>
      </c>
      <c r="W15" s="336">
        <v>42.140999999999998</v>
      </c>
    </row>
    <row r="16" spans="1:25" ht="15.75" x14ac:dyDescent="0.25">
      <c r="A16" s="338" t="s">
        <v>124</v>
      </c>
      <c r="B16" s="432"/>
      <c r="C16" s="412"/>
      <c r="D16" s="339">
        <v>0</v>
      </c>
      <c r="E16" s="339">
        <v>0</v>
      </c>
      <c r="F16" s="339">
        <v>0</v>
      </c>
      <c r="G16" s="339">
        <v>0</v>
      </c>
      <c r="H16" s="339">
        <v>0</v>
      </c>
      <c r="I16" s="339">
        <v>19.096</v>
      </c>
      <c r="J16" s="339">
        <v>0</v>
      </c>
      <c r="K16" s="339">
        <v>0</v>
      </c>
      <c r="L16" s="339">
        <v>0</v>
      </c>
      <c r="M16" s="339">
        <v>73.12</v>
      </c>
      <c r="N16" s="339">
        <v>0</v>
      </c>
      <c r="O16" s="339">
        <v>0</v>
      </c>
      <c r="P16" s="339">
        <v>0</v>
      </c>
      <c r="Q16" s="339">
        <v>0</v>
      </c>
      <c r="R16" s="339">
        <v>0</v>
      </c>
      <c r="S16" s="339">
        <v>0</v>
      </c>
      <c r="T16" s="339">
        <v>14.73</v>
      </c>
      <c r="U16" s="340">
        <f t="shared" si="0"/>
        <v>106.94600000000001</v>
      </c>
      <c r="V16" s="339">
        <v>73.111000000000004</v>
      </c>
      <c r="W16" s="339">
        <v>87.028000000000006</v>
      </c>
    </row>
    <row r="17" spans="1:25" ht="15.75" x14ac:dyDescent="0.25">
      <c r="A17" s="335" t="s">
        <v>125</v>
      </c>
      <c r="B17" s="429"/>
      <c r="C17" s="412"/>
      <c r="D17" s="336">
        <v>0</v>
      </c>
      <c r="E17" s="336">
        <v>0</v>
      </c>
      <c r="F17" s="336">
        <v>0</v>
      </c>
      <c r="G17" s="336">
        <v>0</v>
      </c>
      <c r="H17" s="336">
        <v>0</v>
      </c>
      <c r="I17" s="336">
        <v>80.471999999999994</v>
      </c>
      <c r="J17" s="336">
        <v>0</v>
      </c>
      <c r="K17" s="336">
        <v>0</v>
      </c>
      <c r="L17" s="336">
        <v>0</v>
      </c>
      <c r="M17" s="336">
        <v>52.198999999999998</v>
      </c>
      <c r="N17" s="336">
        <v>0</v>
      </c>
      <c r="O17" s="336">
        <v>0</v>
      </c>
      <c r="P17" s="336">
        <v>0</v>
      </c>
      <c r="Q17" s="336">
        <v>0</v>
      </c>
      <c r="R17" s="336">
        <v>0</v>
      </c>
      <c r="S17" s="336">
        <v>0</v>
      </c>
      <c r="T17" s="336">
        <v>75.275000000000006</v>
      </c>
      <c r="U17" s="337">
        <f t="shared" si="0"/>
        <v>207.946</v>
      </c>
      <c r="V17" s="336">
        <v>147.79400000000001</v>
      </c>
      <c r="W17" s="336">
        <v>161.37200000000001</v>
      </c>
    </row>
    <row r="18" spans="1:25" ht="15.75" x14ac:dyDescent="0.25">
      <c r="A18" s="338" t="s">
        <v>126</v>
      </c>
      <c r="B18" s="432"/>
      <c r="C18" s="412"/>
      <c r="D18" s="339">
        <v>0</v>
      </c>
      <c r="E18" s="339">
        <v>0</v>
      </c>
      <c r="F18" s="339">
        <v>0</v>
      </c>
      <c r="G18" s="339">
        <v>0</v>
      </c>
      <c r="H18" s="339">
        <v>0</v>
      </c>
      <c r="I18" s="339">
        <v>0</v>
      </c>
      <c r="J18" s="339">
        <v>0</v>
      </c>
      <c r="K18" s="339">
        <v>0</v>
      </c>
      <c r="L18" s="339">
        <v>0</v>
      </c>
      <c r="M18" s="339">
        <v>0</v>
      </c>
      <c r="N18" s="339">
        <v>0</v>
      </c>
      <c r="O18" s="339">
        <v>0</v>
      </c>
      <c r="P18" s="339">
        <v>0</v>
      </c>
      <c r="Q18" s="339">
        <v>0</v>
      </c>
      <c r="R18" s="339">
        <v>0</v>
      </c>
      <c r="S18" s="339">
        <v>0</v>
      </c>
      <c r="T18" s="339">
        <v>0</v>
      </c>
      <c r="U18" s="340">
        <f t="shared" si="0"/>
        <v>0</v>
      </c>
      <c r="V18" s="339">
        <v>3.65</v>
      </c>
      <c r="W18" s="339">
        <v>0</v>
      </c>
    </row>
    <row r="19" spans="1:25" ht="15.75" x14ac:dyDescent="0.25">
      <c r="A19" s="335" t="s">
        <v>127</v>
      </c>
      <c r="B19" s="429"/>
      <c r="C19" s="412"/>
      <c r="D19" s="336">
        <v>0</v>
      </c>
      <c r="E19" s="336">
        <v>0</v>
      </c>
      <c r="F19" s="336">
        <v>0</v>
      </c>
      <c r="G19" s="336">
        <v>0</v>
      </c>
      <c r="H19" s="336">
        <v>0</v>
      </c>
      <c r="I19" s="336">
        <v>0</v>
      </c>
      <c r="J19" s="336">
        <v>0</v>
      </c>
      <c r="K19" s="336">
        <v>0</v>
      </c>
      <c r="L19" s="336">
        <v>0</v>
      </c>
      <c r="M19" s="336">
        <v>0</v>
      </c>
      <c r="N19" s="336">
        <v>0</v>
      </c>
      <c r="O19" s="336">
        <v>0</v>
      </c>
      <c r="P19" s="336">
        <v>0</v>
      </c>
      <c r="Q19" s="336">
        <v>0</v>
      </c>
      <c r="R19" s="336">
        <v>0</v>
      </c>
      <c r="S19" s="336">
        <v>0</v>
      </c>
      <c r="T19" s="336">
        <v>0</v>
      </c>
      <c r="U19" s="337">
        <f t="shared" si="0"/>
        <v>0</v>
      </c>
      <c r="V19" s="336">
        <v>14.4</v>
      </c>
      <c r="W19" s="336">
        <v>11.994999999999999</v>
      </c>
    </row>
    <row r="20" spans="1:25" ht="15.75" x14ac:dyDescent="0.25">
      <c r="A20" s="341" t="s">
        <v>10</v>
      </c>
      <c r="B20" s="430"/>
      <c r="C20" s="412"/>
      <c r="D20" s="342">
        <f t="shared" ref="D20:W20" si="1">SUM(D9,D10,D11,D12,D13,D14,D15,D16,D17,D18,D19)</f>
        <v>0</v>
      </c>
      <c r="E20" s="342">
        <f t="shared" si="1"/>
        <v>0</v>
      </c>
      <c r="F20" s="342">
        <f t="shared" si="1"/>
        <v>0</v>
      </c>
      <c r="G20" s="342">
        <f t="shared" si="1"/>
        <v>0</v>
      </c>
      <c r="H20" s="342">
        <f t="shared" si="1"/>
        <v>0</v>
      </c>
      <c r="I20" s="342">
        <f t="shared" si="1"/>
        <v>490.83100000000002</v>
      </c>
      <c r="J20" s="342">
        <f t="shared" si="1"/>
        <v>0</v>
      </c>
      <c r="K20" s="342">
        <f t="shared" si="1"/>
        <v>0</v>
      </c>
      <c r="L20" s="342">
        <f t="shared" si="1"/>
        <v>0</v>
      </c>
      <c r="M20" s="342">
        <f t="shared" si="1"/>
        <v>400.36700000000002</v>
      </c>
      <c r="N20" s="342">
        <f t="shared" si="1"/>
        <v>0</v>
      </c>
      <c r="O20" s="342">
        <f t="shared" si="1"/>
        <v>0</v>
      </c>
      <c r="P20" s="342">
        <f t="shared" si="1"/>
        <v>0</v>
      </c>
      <c r="Q20" s="342">
        <f t="shared" si="1"/>
        <v>0</v>
      </c>
      <c r="R20" s="342">
        <f t="shared" si="1"/>
        <v>0</v>
      </c>
      <c r="S20" s="342">
        <f t="shared" si="1"/>
        <v>0</v>
      </c>
      <c r="T20" s="342">
        <f t="shared" si="1"/>
        <v>98.875</v>
      </c>
      <c r="U20" s="343">
        <f t="shared" si="1"/>
        <v>990.07300000000009</v>
      </c>
      <c r="V20" s="339">
        <f t="shared" si="1"/>
        <v>1064.6600000000003</v>
      </c>
      <c r="W20" s="339">
        <f t="shared" si="1"/>
        <v>1437.0170000000001</v>
      </c>
    </row>
    <row r="22" spans="1:25" ht="15.75" x14ac:dyDescent="0.25">
      <c r="A22" s="331" t="s">
        <v>129</v>
      </c>
      <c r="B22" s="428"/>
      <c r="C22" s="41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3"/>
      <c r="V22" s="334"/>
      <c r="W22" s="334"/>
    </row>
    <row r="23" spans="1:25" ht="15.75" x14ac:dyDescent="0.25">
      <c r="A23" s="335" t="s">
        <v>130</v>
      </c>
      <c r="B23" s="429"/>
      <c r="C23" s="412"/>
      <c r="D23" s="336">
        <v>0</v>
      </c>
      <c r="E23" s="336">
        <v>0</v>
      </c>
      <c r="F23" s="336">
        <v>0</v>
      </c>
      <c r="G23" s="336">
        <v>0</v>
      </c>
      <c r="H23" s="336">
        <v>0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6">
        <v>154.55000000000001</v>
      </c>
      <c r="O23" s="336">
        <v>0</v>
      </c>
      <c r="P23" s="336">
        <v>0</v>
      </c>
      <c r="Q23" s="336">
        <v>0</v>
      </c>
      <c r="R23" s="336">
        <v>0</v>
      </c>
      <c r="S23" s="336">
        <v>0</v>
      </c>
      <c r="T23" s="336">
        <v>0</v>
      </c>
      <c r="U23" s="337">
        <f>SUM(D23,E23,F23,G23,H23,I23,J23,K23,L23,M23,N23,O23,P23,Q23,R23,S23,T23)</f>
        <v>154.55000000000001</v>
      </c>
      <c r="V23" s="336">
        <v>127.3</v>
      </c>
      <c r="W23" s="336">
        <v>322.66000000000003</v>
      </c>
      <c r="X23" s="429"/>
      <c r="Y23" s="412"/>
    </row>
    <row r="24" spans="1:25" ht="15.75" x14ac:dyDescent="0.25">
      <c r="A24" s="338" t="s">
        <v>131</v>
      </c>
      <c r="B24" s="432"/>
      <c r="C24" s="412"/>
      <c r="D24" s="339">
        <v>0</v>
      </c>
      <c r="E24" s="339">
        <v>0</v>
      </c>
      <c r="F24" s="339">
        <v>0</v>
      </c>
      <c r="G24" s="339">
        <v>0</v>
      </c>
      <c r="H24" s="339">
        <v>0</v>
      </c>
      <c r="I24" s="339">
        <v>0</v>
      </c>
      <c r="J24" s="339">
        <v>0</v>
      </c>
      <c r="K24" s="339">
        <v>0</v>
      </c>
      <c r="L24" s="339">
        <v>0</v>
      </c>
      <c r="M24" s="339">
        <v>0</v>
      </c>
      <c r="N24" s="339">
        <v>0</v>
      </c>
      <c r="O24" s="339">
        <v>0</v>
      </c>
      <c r="P24" s="339">
        <v>0</v>
      </c>
      <c r="Q24" s="339">
        <v>0</v>
      </c>
      <c r="R24" s="339">
        <v>0</v>
      </c>
      <c r="S24" s="339">
        <v>0</v>
      </c>
      <c r="T24" s="339">
        <v>0</v>
      </c>
      <c r="U24" s="340">
        <f>SUM(D24,E24,F24,G24,H24,I24,J24,K24,L24,M24,N24,O24,P24,Q24,R24,S24,T24)</f>
        <v>0</v>
      </c>
      <c r="V24" s="339">
        <v>8.39</v>
      </c>
      <c r="W24" s="339">
        <v>13.6</v>
      </c>
    </row>
    <row r="25" spans="1:25" ht="15.75" x14ac:dyDescent="0.25">
      <c r="A25" s="335" t="s">
        <v>133</v>
      </c>
      <c r="B25" s="429"/>
      <c r="C25" s="412"/>
      <c r="D25" s="336">
        <v>0</v>
      </c>
      <c r="E25" s="336">
        <v>0</v>
      </c>
      <c r="F25" s="336">
        <v>0</v>
      </c>
      <c r="G25" s="336">
        <v>0</v>
      </c>
      <c r="H25" s="336">
        <v>0</v>
      </c>
      <c r="I25" s="336">
        <v>0</v>
      </c>
      <c r="J25" s="336">
        <v>0</v>
      </c>
      <c r="K25" s="336">
        <v>0</v>
      </c>
      <c r="L25" s="336">
        <v>0</v>
      </c>
      <c r="M25" s="336">
        <v>30.8</v>
      </c>
      <c r="N25" s="336">
        <v>0</v>
      </c>
      <c r="O25" s="336">
        <v>0</v>
      </c>
      <c r="P25" s="336">
        <v>0</v>
      </c>
      <c r="Q25" s="336">
        <v>0</v>
      </c>
      <c r="R25" s="336">
        <v>0</v>
      </c>
      <c r="S25" s="336">
        <v>0</v>
      </c>
      <c r="T25" s="336">
        <v>271.64999999999998</v>
      </c>
      <c r="U25" s="337">
        <f>SUM(D25,E25,F25,G25,H25,I25,J25,K25,L25,M25,N25,O25,P25,Q25,R25,S25,T25)</f>
        <v>302.45</v>
      </c>
      <c r="V25" s="336">
        <v>113.227</v>
      </c>
      <c r="W25" s="336">
        <v>84.566999999999993</v>
      </c>
    </row>
    <row r="26" spans="1:25" ht="15.75" x14ac:dyDescent="0.25">
      <c r="A26" s="338" t="s">
        <v>134</v>
      </c>
      <c r="B26" s="432"/>
      <c r="C26" s="412"/>
      <c r="D26" s="339">
        <v>0</v>
      </c>
      <c r="E26" s="339">
        <v>0</v>
      </c>
      <c r="F26" s="339">
        <v>0</v>
      </c>
      <c r="G26" s="339">
        <v>0</v>
      </c>
      <c r="H26" s="339">
        <v>0</v>
      </c>
      <c r="I26" s="339">
        <v>0</v>
      </c>
      <c r="J26" s="339">
        <v>0</v>
      </c>
      <c r="K26" s="339">
        <v>0</v>
      </c>
      <c r="L26" s="339">
        <v>0</v>
      </c>
      <c r="M26" s="339">
        <v>0</v>
      </c>
      <c r="N26" s="339">
        <v>0</v>
      </c>
      <c r="O26" s="339">
        <v>0</v>
      </c>
      <c r="P26" s="339">
        <v>0</v>
      </c>
      <c r="Q26" s="339">
        <v>0</v>
      </c>
      <c r="R26" s="339">
        <v>0</v>
      </c>
      <c r="S26" s="339">
        <v>0</v>
      </c>
      <c r="T26" s="339">
        <v>0</v>
      </c>
      <c r="U26" s="340">
        <f>SUM(D26,E26,F26,G26,H26,I26,J26,K26,L26,M26,N26,O26,P26,Q26,R26,S26,T26)</f>
        <v>0</v>
      </c>
      <c r="V26" s="339">
        <v>0</v>
      </c>
      <c r="W26" s="339">
        <v>4.8</v>
      </c>
    </row>
    <row r="27" spans="1:25" ht="15.75" x14ac:dyDescent="0.25">
      <c r="A27" s="335" t="s">
        <v>135</v>
      </c>
      <c r="B27" s="429"/>
      <c r="C27" s="412"/>
      <c r="D27" s="336">
        <v>0</v>
      </c>
      <c r="E27" s="336">
        <v>0</v>
      </c>
      <c r="F27" s="336">
        <v>0</v>
      </c>
      <c r="G27" s="336">
        <v>0</v>
      </c>
      <c r="H27" s="336">
        <v>0</v>
      </c>
      <c r="I27" s="336">
        <v>0</v>
      </c>
      <c r="J27" s="336">
        <v>0</v>
      </c>
      <c r="K27" s="336">
        <v>0</v>
      </c>
      <c r="L27" s="336">
        <v>0</v>
      </c>
      <c r="M27" s="336">
        <v>0</v>
      </c>
      <c r="N27" s="336">
        <v>22</v>
      </c>
      <c r="O27" s="336">
        <v>0</v>
      </c>
      <c r="P27" s="336">
        <v>0</v>
      </c>
      <c r="Q27" s="336">
        <v>0</v>
      </c>
      <c r="R27" s="336">
        <v>0</v>
      </c>
      <c r="S27" s="336">
        <v>0</v>
      </c>
      <c r="T27" s="336">
        <v>0</v>
      </c>
      <c r="U27" s="337">
        <f>SUM(D27,E27,F27,G27,H27,I27,J27,K27,L27,M27,N27,O27,P27,Q27,R27,S27,T27)</f>
        <v>22</v>
      </c>
      <c r="V27" s="336">
        <v>21.774999999999999</v>
      </c>
      <c r="W27" s="336">
        <v>0</v>
      </c>
    </row>
    <row r="28" spans="1:25" ht="15.75" x14ac:dyDescent="0.25">
      <c r="A28" s="341" t="s">
        <v>10</v>
      </c>
      <c r="B28" s="430"/>
      <c r="C28" s="412"/>
      <c r="D28" s="342">
        <f t="shared" ref="D28:W28" si="2">SUM(D23,D24,D25,D26,D27)</f>
        <v>0</v>
      </c>
      <c r="E28" s="342">
        <f t="shared" si="2"/>
        <v>0</v>
      </c>
      <c r="F28" s="342">
        <f t="shared" si="2"/>
        <v>0</v>
      </c>
      <c r="G28" s="342">
        <f t="shared" si="2"/>
        <v>0</v>
      </c>
      <c r="H28" s="342">
        <f t="shared" si="2"/>
        <v>0</v>
      </c>
      <c r="I28" s="342">
        <f t="shared" si="2"/>
        <v>0</v>
      </c>
      <c r="J28" s="342">
        <f t="shared" si="2"/>
        <v>0</v>
      </c>
      <c r="K28" s="342">
        <f t="shared" si="2"/>
        <v>0</v>
      </c>
      <c r="L28" s="342">
        <f t="shared" si="2"/>
        <v>0</v>
      </c>
      <c r="M28" s="342">
        <f t="shared" si="2"/>
        <v>30.8</v>
      </c>
      <c r="N28" s="342">
        <f t="shared" si="2"/>
        <v>176.55</v>
      </c>
      <c r="O28" s="342">
        <f t="shared" si="2"/>
        <v>0</v>
      </c>
      <c r="P28" s="342">
        <f t="shared" si="2"/>
        <v>0</v>
      </c>
      <c r="Q28" s="342">
        <f t="shared" si="2"/>
        <v>0</v>
      </c>
      <c r="R28" s="342">
        <f t="shared" si="2"/>
        <v>0</v>
      </c>
      <c r="S28" s="342">
        <f t="shared" si="2"/>
        <v>0</v>
      </c>
      <c r="T28" s="342">
        <f t="shared" si="2"/>
        <v>271.64999999999998</v>
      </c>
      <c r="U28" s="343">
        <f t="shared" si="2"/>
        <v>479</v>
      </c>
      <c r="V28" s="339">
        <f t="shared" si="2"/>
        <v>270.69200000000001</v>
      </c>
      <c r="W28" s="339">
        <f t="shared" si="2"/>
        <v>425.62700000000007</v>
      </c>
    </row>
    <row r="30" spans="1:25" ht="15.75" x14ac:dyDescent="0.25">
      <c r="A30" s="331" t="s">
        <v>11</v>
      </c>
      <c r="B30" s="428"/>
      <c r="C30" s="41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3"/>
      <c r="V30" s="334"/>
      <c r="W30" s="334"/>
    </row>
    <row r="31" spans="1:25" ht="15.75" x14ac:dyDescent="0.25">
      <c r="A31" s="335" t="s">
        <v>139</v>
      </c>
      <c r="B31" s="429"/>
      <c r="C31" s="412"/>
      <c r="D31" s="336">
        <v>0</v>
      </c>
      <c r="E31" s="336">
        <v>0</v>
      </c>
      <c r="F31" s="336">
        <v>0</v>
      </c>
      <c r="G31" s="336">
        <v>0</v>
      </c>
      <c r="H31" s="336">
        <v>0</v>
      </c>
      <c r="I31" s="336">
        <v>50.5</v>
      </c>
      <c r="J31" s="336">
        <v>0</v>
      </c>
      <c r="K31" s="336">
        <v>0</v>
      </c>
      <c r="L31" s="336">
        <v>0</v>
      </c>
      <c r="M31" s="336">
        <v>0</v>
      </c>
      <c r="N31" s="336">
        <v>0</v>
      </c>
      <c r="O31" s="336">
        <v>0</v>
      </c>
      <c r="P31" s="336">
        <v>0</v>
      </c>
      <c r="Q31" s="336">
        <v>0</v>
      </c>
      <c r="R31" s="336">
        <v>0</v>
      </c>
      <c r="S31" s="336">
        <v>0</v>
      </c>
      <c r="T31" s="336">
        <v>0</v>
      </c>
      <c r="U31" s="337">
        <f>SUM(D31,E31,F31,G31,H31,I31,J31,K31,L31,M31,N31,O31,P31,Q31,R31,S31,T31)</f>
        <v>50.5</v>
      </c>
      <c r="V31" s="336">
        <v>0</v>
      </c>
      <c r="W31" s="336">
        <v>66.972999999999999</v>
      </c>
      <c r="X31" s="429"/>
      <c r="Y31" s="412"/>
    </row>
    <row r="32" spans="1:25" ht="15.75" x14ac:dyDescent="0.25">
      <c r="A32" s="341" t="s">
        <v>10</v>
      </c>
      <c r="B32" s="430"/>
      <c r="C32" s="412"/>
      <c r="D32" s="342">
        <f t="shared" ref="D32:W32" si="3">D31</f>
        <v>0</v>
      </c>
      <c r="E32" s="342">
        <f t="shared" si="3"/>
        <v>0</v>
      </c>
      <c r="F32" s="342">
        <f t="shared" si="3"/>
        <v>0</v>
      </c>
      <c r="G32" s="342">
        <f t="shared" si="3"/>
        <v>0</v>
      </c>
      <c r="H32" s="342">
        <f t="shared" si="3"/>
        <v>0</v>
      </c>
      <c r="I32" s="342">
        <f t="shared" si="3"/>
        <v>50.5</v>
      </c>
      <c r="J32" s="342">
        <f t="shared" si="3"/>
        <v>0</v>
      </c>
      <c r="K32" s="342">
        <f t="shared" si="3"/>
        <v>0</v>
      </c>
      <c r="L32" s="342">
        <f t="shared" si="3"/>
        <v>0</v>
      </c>
      <c r="M32" s="342">
        <f t="shared" si="3"/>
        <v>0</v>
      </c>
      <c r="N32" s="342">
        <f t="shared" si="3"/>
        <v>0</v>
      </c>
      <c r="O32" s="342">
        <f t="shared" si="3"/>
        <v>0</v>
      </c>
      <c r="P32" s="342">
        <f t="shared" si="3"/>
        <v>0</v>
      </c>
      <c r="Q32" s="342">
        <f t="shared" si="3"/>
        <v>0</v>
      </c>
      <c r="R32" s="342">
        <f t="shared" si="3"/>
        <v>0</v>
      </c>
      <c r="S32" s="342">
        <f t="shared" si="3"/>
        <v>0</v>
      </c>
      <c r="T32" s="342">
        <f t="shared" si="3"/>
        <v>0</v>
      </c>
      <c r="U32" s="343">
        <f t="shared" si="3"/>
        <v>50.5</v>
      </c>
      <c r="V32" s="339">
        <f t="shared" si="3"/>
        <v>0</v>
      </c>
      <c r="W32" s="339">
        <f t="shared" si="3"/>
        <v>66.972999999999999</v>
      </c>
    </row>
    <row r="34" spans="1:25" ht="15.75" x14ac:dyDescent="0.25">
      <c r="A34" s="331" t="s">
        <v>15</v>
      </c>
      <c r="B34" s="428"/>
      <c r="C34" s="41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3"/>
      <c r="V34" s="334"/>
      <c r="W34" s="334"/>
    </row>
    <row r="35" spans="1:25" ht="15.75" x14ac:dyDescent="0.25">
      <c r="A35" s="335" t="s">
        <v>16</v>
      </c>
      <c r="B35" s="429"/>
      <c r="C35" s="412"/>
      <c r="D35" s="336">
        <v>0</v>
      </c>
      <c r="E35" s="336">
        <v>0</v>
      </c>
      <c r="F35" s="336">
        <v>0</v>
      </c>
      <c r="G35" s="336">
        <v>0</v>
      </c>
      <c r="H35" s="336">
        <v>0</v>
      </c>
      <c r="I35" s="336">
        <v>201.738</v>
      </c>
      <c r="J35" s="336">
        <v>0</v>
      </c>
      <c r="K35" s="336">
        <v>0</v>
      </c>
      <c r="L35" s="336">
        <v>0</v>
      </c>
      <c r="M35" s="336">
        <v>0</v>
      </c>
      <c r="N35" s="336">
        <v>0</v>
      </c>
      <c r="O35" s="336">
        <v>0</v>
      </c>
      <c r="P35" s="336">
        <v>0</v>
      </c>
      <c r="Q35" s="336">
        <v>0</v>
      </c>
      <c r="R35" s="336">
        <v>0</v>
      </c>
      <c r="S35" s="336">
        <v>0</v>
      </c>
      <c r="T35" s="336">
        <v>0</v>
      </c>
      <c r="U35" s="337">
        <f>SUM(D35,E35,F35,G35,H35,I35,J35,K35,L35,M35,N35,O35,P35,Q35,R35,S35,T35)</f>
        <v>201.738</v>
      </c>
      <c r="V35" s="336">
        <v>164.101</v>
      </c>
      <c r="W35" s="336">
        <v>60.5</v>
      </c>
      <c r="X35" s="429"/>
      <c r="Y35" s="412"/>
    </row>
    <row r="36" spans="1:25" ht="15.75" x14ac:dyDescent="0.25">
      <c r="A36" s="341" t="s">
        <v>10</v>
      </c>
      <c r="B36" s="430"/>
      <c r="C36" s="412"/>
      <c r="D36" s="342">
        <f t="shared" ref="D36:W36" si="4">D35</f>
        <v>0</v>
      </c>
      <c r="E36" s="342">
        <f t="shared" si="4"/>
        <v>0</v>
      </c>
      <c r="F36" s="342">
        <f t="shared" si="4"/>
        <v>0</v>
      </c>
      <c r="G36" s="342">
        <f t="shared" si="4"/>
        <v>0</v>
      </c>
      <c r="H36" s="342">
        <f t="shared" si="4"/>
        <v>0</v>
      </c>
      <c r="I36" s="342">
        <f t="shared" si="4"/>
        <v>201.738</v>
      </c>
      <c r="J36" s="342">
        <f t="shared" si="4"/>
        <v>0</v>
      </c>
      <c r="K36" s="342">
        <f t="shared" si="4"/>
        <v>0</v>
      </c>
      <c r="L36" s="342">
        <f t="shared" si="4"/>
        <v>0</v>
      </c>
      <c r="M36" s="342">
        <f t="shared" si="4"/>
        <v>0</v>
      </c>
      <c r="N36" s="342">
        <f t="shared" si="4"/>
        <v>0</v>
      </c>
      <c r="O36" s="342">
        <f t="shared" si="4"/>
        <v>0</v>
      </c>
      <c r="P36" s="342">
        <f t="shared" si="4"/>
        <v>0</v>
      </c>
      <c r="Q36" s="342">
        <f t="shared" si="4"/>
        <v>0</v>
      </c>
      <c r="R36" s="342">
        <f t="shared" si="4"/>
        <v>0</v>
      </c>
      <c r="S36" s="342">
        <f t="shared" si="4"/>
        <v>0</v>
      </c>
      <c r="T36" s="342">
        <f t="shared" si="4"/>
        <v>0</v>
      </c>
      <c r="U36" s="343">
        <f t="shared" si="4"/>
        <v>201.738</v>
      </c>
      <c r="V36" s="339">
        <f t="shared" si="4"/>
        <v>164.101</v>
      </c>
      <c r="W36" s="339">
        <f t="shared" si="4"/>
        <v>60.5</v>
      </c>
    </row>
    <row r="38" spans="1:25" ht="15.75" x14ac:dyDescent="0.25">
      <c r="A38" s="331" t="s">
        <v>18</v>
      </c>
      <c r="B38" s="428"/>
      <c r="C38" s="41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3"/>
      <c r="V38" s="334"/>
      <c r="W38" s="334"/>
    </row>
    <row r="39" spans="1:25" ht="15.75" x14ac:dyDescent="0.25">
      <c r="A39" s="335" t="s">
        <v>143</v>
      </c>
      <c r="B39" s="429"/>
      <c r="C39" s="412"/>
      <c r="D39" s="336">
        <v>0</v>
      </c>
      <c r="E39" s="336">
        <v>0</v>
      </c>
      <c r="F39" s="336">
        <v>0</v>
      </c>
      <c r="G39" s="336">
        <v>0</v>
      </c>
      <c r="H39" s="336">
        <v>0</v>
      </c>
      <c r="I39" s="336">
        <v>0</v>
      </c>
      <c r="J39" s="336">
        <v>0</v>
      </c>
      <c r="K39" s="336">
        <v>0</v>
      </c>
      <c r="L39" s="336">
        <v>0</v>
      </c>
      <c r="M39" s="336">
        <v>0</v>
      </c>
      <c r="N39" s="336">
        <v>0</v>
      </c>
      <c r="O39" s="336">
        <v>0</v>
      </c>
      <c r="P39" s="336">
        <v>0</v>
      </c>
      <c r="Q39" s="336">
        <v>0</v>
      </c>
      <c r="R39" s="336">
        <v>0</v>
      </c>
      <c r="S39" s="336">
        <v>0</v>
      </c>
      <c r="T39" s="336">
        <v>0</v>
      </c>
      <c r="U39" s="337">
        <f>SUM(D39,E39,F39,G39,H39,I39,J39,K39,L39,M39,N39,O39,P39,Q39,R39,S39,T39)</f>
        <v>0</v>
      </c>
      <c r="V39" s="336">
        <v>0</v>
      </c>
      <c r="W39" s="336">
        <v>20</v>
      </c>
      <c r="X39" s="429"/>
      <c r="Y39" s="412"/>
    </row>
    <row r="40" spans="1:25" ht="15.75" x14ac:dyDescent="0.25">
      <c r="A40" s="338" t="s">
        <v>19</v>
      </c>
      <c r="B40" s="432"/>
      <c r="C40" s="412"/>
      <c r="D40" s="339">
        <v>0</v>
      </c>
      <c r="E40" s="339">
        <v>0</v>
      </c>
      <c r="F40" s="339">
        <v>0</v>
      </c>
      <c r="G40" s="339">
        <v>0</v>
      </c>
      <c r="H40" s="339">
        <v>0</v>
      </c>
      <c r="I40" s="339">
        <v>605.80200000000002</v>
      </c>
      <c r="J40" s="339">
        <v>0</v>
      </c>
      <c r="K40" s="339">
        <v>0</v>
      </c>
      <c r="L40" s="339">
        <v>0</v>
      </c>
      <c r="M40" s="339">
        <v>18.356999999999999</v>
      </c>
      <c r="N40" s="339">
        <v>0</v>
      </c>
      <c r="O40" s="339">
        <v>0</v>
      </c>
      <c r="P40" s="339">
        <v>0</v>
      </c>
      <c r="Q40" s="339">
        <v>0</v>
      </c>
      <c r="R40" s="339">
        <v>0</v>
      </c>
      <c r="S40" s="339">
        <v>0</v>
      </c>
      <c r="T40" s="339">
        <v>33.17</v>
      </c>
      <c r="U40" s="340">
        <f>SUM(D40,E40,F40,G40,H40,I40,J40,K40,L40,M40,N40,O40,P40,Q40,R40,S40,T40)</f>
        <v>657.32899999999995</v>
      </c>
      <c r="V40" s="339">
        <v>559.68700000000001</v>
      </c>
      <c r="W40" s="339">
        <v>420.85599999999999</v>
      </c>
    </row>
    <row r="41" spans="1:25" ht="15.75" x14ac:dyDescent="0.25">
      <c r="A41" s="335" t="s">
        <v>148</v>
      </c>
      <c r="B41" s="429"/>
      <c r="C41" s="412"/>
      <c r="D41" s="336">
        <v>0</v>
      </c>
      <c r="E41" s="336">
        <v>0</v>
      </c>
      <c r="F41" s="336">
        <v>0</v>
      </c>
      <c r="G41" s="336">
        <v>0</v>
      </c>
      <c r="H41" s="336">
        <v>0</v>
      </c>
      <c r="I41" s="336">
        <v>8.7119999999999997</v>
      </c>
      <c r="J41" s="336">
        <v>0</v>
      </c>
      <c r="K41" s="336">
        <v>0</v>
      </c>
      <c r="L41" s="336">
        <v>0</v>
      </c>
      <c r="M41" s="336">
        <v>0</v>
      </c>
      <c r="N41" s="336">
        <v>0</v>
      </c>
      <c r="O41" s="336">
        <v>0</v>
      </c>
      <c r="P41" s="336">
        <v>0</v>
      </c>
      <c r="Q41" s="336">
        <v>0</v>
      </c>
      <c r="R41" s="336">
        <v>0</v>
      </c>
      <c r="S41" s="336">
        <v>0</v>
      </c>
      <c r="T41" s="336">
        <v>0</v>
      </c>
      <c r="U41" s="337">
        <f>SUM(D41,E41,F41,G41,H41,I41,J41,K41,L41,M41,N41,O41,P41,Q41,R41,S41,T41)</f>
        <v>8.7119999999999997</v>
      </c>
      <c r="V41" s="336">
        <v>0</v>
      </c>
      <c r="W41" s="336">
        <v>16.315999999999999</v>
      </c>
    </row>
    <row r="42" spans="1:25" ht="15.75" x14ac:dyDescent="0.25">
      <c r="A42" s="338" t="s">
        <v>21</v>
      </c>
      <c r="B42" s="432"/>
      <c r="C42" s="412"/>
      <c r="D42" s="339">
        <v>0</v>
      </c>
      <c r="E42" s="339">
        <v>0</v>
      </c>
      <c r="F42" s="339">
        <v>0</v>
      </c>
      <c r="G42" s="339">
        <v>0</v>
      </c>
      <c r="H42" s="339">
        <v>0</v>
      </c>
      <c r="I42" s="339">
        <v>482.00299999999999</v>
      </c>
      <c r="J42" s="339">
        <v>0</v>
      </c>
      <c r="K42" s="339">
        <v>0</v>
      </c>
      <c r="L42" s="339">
        <v>0</v>
      </c>
      <c r="M42" s="339">
        <v>0</v>
      </c>
      <c r="N42" s="339">
        <v>0</v>
      </c>
      <c r="O42" s="339">
        <v>0</v>
      </c>
      <c r="P42" s="339">
        <v>0</v>
      </c>
      <c r="Q42" s="339">
        <v>0</v>
      </c>
      <c r="R42" s="339">
        <v>0</v>
      </c>
      <c r="S42" s="339">
        <v>0</v>
      </c>
      <c r="T42" s="339">
        <v>0</v>
      </c>
      <c r="U42" s="340">
        <f>SUM(D42,E42,F42,G42,H42,I42,J42,K42,L42,M42,N42,O42,P42,Q42,R42,S42,T42)</f>
        <v>482.00299999999999</v>
      </c>
      <c r="V42" s="339">
        <v>287.928</v>
      </c>
      <c r="W42" s="339">
        <v>285.58999999999997</v>
      </c>
    </row>
    <row r="43" spans="1:25" ht="15.75" x14ac:dyDescent="0.25">
      <c r="A43" s="335" t="s">
        <v>22</v>
      </c>
      <c r="B43" s="429"/>
      <c r="C43" s="412"/>
      <c r="D43" s="336">
        <v>0</v>
      </c>
      <c r="E43" s="336">
        <v>0</v>
      </c>
      <c r="F43" s="336">
        <v>0</v>
      </c>
      <c r="G43" s="336">
        <v>0</v>
      </c>
      <c r="H43" s="336">
        <v>0</v>
      </c>
      <c r="I43" s="336">
        <v>115.634</v>
      </c>
      <c r="J43" s="336">
        <v>0</v>
      </c>
      <c r="K43" s="336">
        <v>0</v>
      </c>
      <c r="L43" s="336">
        <v>0</v>
      </c>
      <c r="M43" s="336">
        <v>0</v>
      </c>
      <c r="N43" s="336">
        <v>0</v>
      </c>
      <c r="O43" s="336">
        <v>0</v>
      </c>
      <c r="P43" s="336">
        <v>0</v>
      </c>
      <c r="Q43" s="336">
        <v>0</v>
      </c>
      <c r="R43" s="336">
        <v>0</v>
      </c>
      <c r="S43" s="336">
        <v>0</v>
      </c>
      <c r="T43" s="336">
        <v>0</v>
      </c>
      <c r="U43" s="337">
        <f>SUM(D43,E43,F43,G43,H43,I43,J43,K43,L43,M43,N43,O43,P43,Q43,R43,S43,T43)</f>
        <v>115.634</v>
      </c>
      <c r="V43" s="336">
        <v>116.928</v>
      </c>
      <c r="W43" s="336">
        <v>131.77799999999999</v>
      </c>
    </row>
    <row r="44" spans="1:25" ht="15.75" x14ac:dyDescent="0.25">
      <c r="A44" s="341" t="s">
        <v>10</v>
      </c>
      <c r="B44" s="430"/>
      <c r="C44" s="412"/>
      <c r="D44" s="342">
        <f t="shared" ref="D44:W44" si="5">SUM(D39,D40,D41,D42,D43)</f>
        <v>0</v>
      </c>
      <c r="E44" s="342">
        <f t="shared" si="5"/>
        <v>0</v>
      </c>
      <c r="F44" s="342">
        <f t="shared" si="5"/>
        <v>0</v>
      </c>
      <c r="G44" s="342">
        <f t="shared" si="5"/>
        <v>0</v>
      </c>
      <c r="H44" s="342">
        <f t="shared" si="5"/>
        <v>0</v>
      </c>
      <c r="I44" s="342">
        <f t="shared" si="5"/>
        <v>1212.1510000000001</v>
      </c>
      <c r="J44" s="342">
        <f t="shared" si="5"/>
        <v>0</v>
      </c>
      <c r="K44" s="342">
        <f t="shared" si="5"/>
        <v>0</v>
      </c>
      <c r="L44" s="342">
        <f t="shared" si="5"/>
        <v>0</v>
      </c>
      <c r="M44" s="342">
        <f t="shared" si="5"/>
        <v>18.356999999999999</v>
      </c>
      <c r="N44" s="342">
        <f t="shared" si="5"/>
        <v>0</v>
      </c>
      <c r="O44" s="342">
        <f t="shared" si="5"/>
        <v>0</v>
      </c>
      <c r="P44" s="342">
        <f t="shared" si="5"/>
        <v>0</v>
      </c>
      <c r="Q44" s="342">
        <f t="shared" si="5"/>
        <v>0</v>
      </c>
      <c r="R44" s="342">
        <f t="shared" si="5"/>
        <v>0</v>
      </c>
      <c r="S44" s="342">
        <f t="shared" si="5"/>
        <v>0</v>
      </c>
      <c r="T44" s="342">
        <f t="shared" si="5"/>
        <v>33.17</v>
      </c>
      <c r="U44" s="343">
        <f t="shared" si="5"/>
        <v>1263.6779999999999</v>
      </c>
      <c r="V44" s="339">
        <f t="shared" si="5"/>
        <v>964.54300000000001</v>
      </c>
      <c r="W44" s="339">
        <f t="shared" si="5"/>
        <v>874.54</v>
      </c>
    </row>
    <row r="46" spans="1:25" ht="15.75" x14ac:dyDescent="0.25">
      <c r="A46" s="331" t="s">
        <v>24</v>
      </c>
      <c r="B46" s="428"/>
      <c r="C46" s="41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3"/>
      <c r="V46" s="334"/>
      <c r="W46" s="334"/>
    </row>
    <row r="47" spans="1:25" ht="15.75" x14ac:dyDescent="0.25">
      <c r="A47" s="335" t="s">
        <v>151</v>
      </c>
      <c r="B47" s="429"/>
      <c r="C47" s="412"/>
      <c r="D47" s="336">
        <v>0</v>
      </c>
      <c r="E47" s="336">
        <v>0</v>
      </c>
      <c r="F47" s="336">
        <v>0</v>
      </c>
      <c r="G47" s="336">
        <v>0</v>
      </c>
      <c r="H47" s="336">
        <v>0</v>
      </c>
      <c r="I47" s="336">
        <v>0</v>
      </c>
      <c r="J47" s="336">
        <v>0</v>
      </c>
      <c r="K47" s="336">
        <v>0</v>
      </c>
      <c r="L47" s="336">
        <v>0</v>
      </c>
      <c r="M47" s="336">
        <v>0</v>
      </c>
      <c r="N47" s="336">
        <v>0</v>
      </c>
      <c r="O47" s="336">
        <v>0</v>
      </c>
      <c r="P47" s="336">
        <v>0</v>
      </c>
      <c r="Q47" s="336">
        <v>0</v>
      </c>
      <c r="R47" s="336">
        <v>0</v>
      </c>
      <c r="S47" s="336">
        <v>0</v>
      </c>
      <c r="T47" s="336">
        <v>0.2</v>
      </c>
      <c r="U47" s="337">
        <f t="shared" ref="U47:U57" si="6">SUM(D47,E47,F47,G47,H47,I47,J47,K47,L47,M47,N47,O47,P47,Q47,R47,S47,T47)</f>
        <v>0.2</v>
      </c>
      <c r="V47" s="336">
        <v>0.6</v>
      </c>
      <c r="W47" s="336">
        <v>0</v>
      </c>
      <c r="X47" s="429"/>
      <c r="Y47" s="412"/>
    </row>
    <row r="48" spans="1:25" ht="15.75" x14ac:dyDescent="0.25">
      <c r="A48" s="338" t="s">
        <v>153</v>
      </c>
      <c r="B48" s="432"/>
      <c r="C48" s="412"/>
      <c r="D48" s="339">
        <v>0</v>
      </c>
      <c r="E48" s="339">
        <v>0</v>
      </c>
      <c r="F48" s="339">
        <v>0</v>
      </c>
      <c r="G48" s="339">
        <v>0</v>
      </c>
      <c r="H48" s="339">
        <v>0</v>
      </c>
      <c r="I48" s="339">
        <v>0</v>
      </c>
      <c r="J48" s="339">
        <v>0</v>
      </c>
      <c r="K48" s="339">
        <v>0</v>
      </c>
      <c r="L48" s="339">
        <v>0</v>
      </c>
      <c r="M48" s="339">
        <v>0</v>
      </c>
      <c r="N48" s="339">
        <v>0</v>
      </c>
      <c r="O48" s="339">
        <v>0</v>
      </c>
      <c r="P48" s="339">
        <v>0</v>
      </c>
      <c r="Q48" s="339">
        <v>0</v>
      </c>
      <c r="R48" s="339">
        <v>0</v>
      </c>
      <c r="S48" s="339">
        <v>0</v>
      </c>
      <c r="T48" s="339">
        <v>0.67500000000000004</v>
      </c>
      <c r="U48" s="340">
        <f t="shared" si="6"/>
        <v>0.67500000000000004</v>
      </c>
      <c r="V48" s="339">
        <v>0.3</v>
      </c>
      <c r="W48" s="339">
        <v>0</v>
      </c>
    </row>
    <row r="49" spans="1:25" ht="15.75" x14ac:dyDescent="0.25">
      <c r="A49" s="335" t="s">
        <v>154</v>
      </c>
      <c r="B49" s="429"/>
      <c r="C49" s="412"/>
      <c r="D49" s="336">
        <v>0</v>
      </c>
      <c r="E49" s="336">
        <v>0</v>
      </c>
      <c r="F49" s="336">
        <v>0</v>
      </c>
      <c r="G49" s="336">
        <v>0</v>
      </c>
      <c r="H49" s="336">
        <v>0</v>
      </c>
      <c r="I49" s="336">
        <v>0</v>
      </c>
      <c r="J49" s="336">
        <v>0</v>
      </c>
      <c r="K49" s="336">
        <v>0</v>
      </c>
      <c r="L49" s="336">
        <v>0</v>
      </c>
      <c r="M49" s="336">
        <v>0</v>
      </c>
      <c r="N49" s="336">
        <v>0</v>
      </c>
      <c r="O49" s="336">
        <v>0</v>
      </c>
      <c r="P49" s="336">
        <v>0</v>
      </c>
      <c r="Q49" s="336">
        <v>0</v>
      </c>
      <c r="R49" s="336">
        <v>0</v>
      </c>
      <c r="S49" s="336">
        <v>0</v>
      </c>
      <c r="T49" s="336">
        <v>0</v>
      </c>
      <c r="U49" s="337">
        <f t="shared" si="6"/>
        <v>0</v>
      </c>
      <c r="V49" s="336">
        <v>0.08</v>
      </c>
      <c r="W49" s="336">
        <v>0</v>
      </c>
    </row>
    <row r="50" spans="1:25" ht="15.75" x14ac:dyDescent="0.25">
      <c r="A50" s="338" t="s">
        <v>155</v>
      </c>
      <c r="B50" s="432"/>
      <c r="C50" s="412"/>
      <c r="D50" s="339">
        <v>0</v>
      </c>
      <c r="E50" s="339">
        <v>0</v>
      </c>
      <c r="F50" s="339">
        <v>0</v>
      </c>
      <c r="G50" s="339">
        <v>0</v>
      </c>
      <c r="H50" s="339">
        <v>0</v>
      </c>
      <c r="I50" s="339">
        <v>0</v>
      </c>
      <c r="J50" s="339">
        <v>0</v>
      </c>
      <c r="K50" s="339">
        <v>0</v>
      </c>
      <c r="L50" s="339">
        <v>0</v>
      </c>
      <c r="M50" s="339">
        <v>0</v>
      </c>
      <c r="N50" s="339">
        <v>0</v>
      </c>
      <c r="O50" s="339">
        <v>0</v>
      </c>
      <c r="P50" s="339">
        <v>0</v>
      </c>
      <c r="Q50" s="339">
        <v>0</v>
      </c>
      <c r="R50" s="339">
        <v>0</v>
      </c>
      <c r="S50" s="339">
        <v>0</v>
      </c>
      <c r="T50" s="339">
        <v>2.57</v>
      </c>
      <c r="U50" s="340">
        <f t="shared" si="6"/>
        <v>2.57</v>
      </c>
      <c r="V50" s="339">
        <v>2.2999999999999998</v>
      </c>
      <c r="W50" s="339">
        <v>0</v>
      </c>
    </row>
    <row r="51" spans="1:25" ht="15.75" x14ac:dyDescent="0.25">
      <c r="A51" s="335" t="s">
        <v>157</v>
      </c>
      <c r="B51" s="429"/>
      <c r="C51" s="412"/>
      <c r="D51" s="336">
        <v>0</v>
      </c>
      <c r="E51" s="336">
        <v>0</v>
      </c>
      <c r="F51" s="336">
        <v>0</v>
      </c>
      <c r="G51" s="336">
        <v>0</v>
      </c>
      <c r="H51" s="336">
        <v>0</v>
      </c>
      <c r="I51" s="336">
        <v>0</v>
      </c>
      <c r="J51" s="336">
        <v>0</v>
      </c>
      <c r="K51" s="336">
        <v>0</v>
      </c>
      <c r="L51" s="336">
        <v>0</v>
      </c>
      <c r="M51" s="336">
        <v>0</v>
      </c>
      <c r="N51" s="336">
        <v>0</v>
      </c>
      <c r="O51" s="336">
        <v>0</v>
      </c>
      <c r="P51" s="336">
        <v>0</v>
      </c>
      <c r="Q51" s="336">
        <v>0</v>
      </c>
      <c r="R51" s="336">
        <v>0</v>
      </c>
      <c r="S51" s="336">
        <v>0</v>
      </c>
      <c r="T51" s="336">
        <v>1</v>
      </c>
      <c r="U51" s="337">
        <f t="shared" si="6"/>
        <v>1</v>
      </c>
      <c r="V51" s="336">
        <v>1.3</v>
      </c>
      <c r="W51" s="336">
        <v>0</v>
      </c>
    </row>
    <row r="52" spans="1:25" ht="15.75" x14ac:dyDescent="0.25">
      <c r="A52" s="338" t="s">
        <v>159</v>
      </c>
      <c r="B52" s="432"/>
      <c r="C52" s="412"/>
      <c r="D52" s="339">
        <v>0</v>
      </c>
      <c r="E52" s="339">
        <v>0</v>
      </c>
      <c r="F52" s="339">
        <v>0</v>
      </c>
      <c r="G52" s="339">
        <v>0</v>
      </c>
      <c r="H52" s="339">
        <v>0</v>
      </c>
      <c r="I52" s="339">
        <v>0</v>
      </c>
      <c r="J52" s="339">
        <v>0</v>
      </c>
      <c r="K52" s="339">
        <v>0</v>
      </c>
      <c r="L52" s="339">
        <v>0</v>
      </c>
      <c r="M52" s="339">
        <v>0</v>
      </c>
      <c r="N52" s="339">
        <v>0</v>
      </c>
      <c r="O52" s="339">
        <v>0</v>
      </c>
      <c r="P52" s="339">
        <v>0</v>
      </c>
      <c r="Q52" s="339">
        <v>0</v>
      </c>
      <c r="R52" s="339">
        <v>0</v>
      </c>
      <c r="S52" s="339">
        <v>0</v>
      </c>
      <c r="T52" s="339">
        <v>0.79500000000000004</v>
      </c>
      <c r="U52" s="340">
        <f t="shared" si="6"/>
        <v>0.79500000000000004</v>
      </c>
      <c r="V52" s="339">
        <v>0</v>
      </c>
      <c r="W52" s="339">
        <v>0</v>
      </c>
    </row>
    <row r="53" spans="1:25" ht="15.75" x14ac:dyDescent="0.25">
      <c r="A53" s="335" t="s">
        <v>160</v>
      </c>
      <c r="B53" s="429"/>
      <c r="C53" s="412"/>
      <c r="D53" s="336">
        <v>0</v>
      </c>
      <c r="E53" s="336">
        <v>0</v>
      </c>
      <c r="F53" s="336">
        <v>0</v>
      </c>
      <c r="G53" s="336">
        <v>0</v>
      </c>
      <c r="H53" s="336">
        <v>0</v>
      </c>
      <c r="I53" s="336">
        <v>0</v>
      </c>
      <c r="J53" s="336">
        <v>0</v>
      </c>
      <c r="K53" s="336">
        <v>0</v>
      </c>
      <c r="L53" s="336">
        <v>0</v>
      </c>
      <c r="M53" s="336">
        <v>0</v>
      </c>
      <c r="N53" s="336">
        <v>0</v>
      </c>
      <c r="O53" s="336">
        <v>0</v>
      </c>
      <c r="P53" s="336">
        <v>0</v>
      </c>
      <c r="Q53" s="336">
        <v>0</v>
      </c>
      <c r="R53" s="336">
        <v>0</v>
      </c>
      <c r="S53" s="336">
        <v>0</v>
      </c>
      <c r="T53" s="336">
        <v>0.2</v>
      </c>
      <c r="U53" s="337">
        <f t="shared" si="6"/>
        <v>0.2</v>
      </c>
      <c r="V53" s="336">
        <v>2.2999999999999998</v>
      </c>
      <c r="W53" s="336">
        <v>0</v>
      </c>
    </row>
    <row r="54" spans="1:25" ht="15.75" x14ac:dyDescent="0.25">
      <c r="A54" s="338" t="s">
        <v>161</v>
      </c>
      <c r="B54" s="432"/>
      <c r="C54" s="412"/>
      <c r="D54" s="339">
        <v>0</v>
      </c>
      <c r="E54" s="339">
        <v>0</v>
      </c>
      <c r="F54" s="339">
        <v>0</v>
      </c>
      <c r="G54" s="339">
        <v>0</v>
      </c>
      <c r="H54" s="339">
        <v>0</v>
      </c>
      <c r="I54" s="339">
        <v>0</v>
      </c>
      <c r="J54" s="339">
        <v>0</v>
      </c>
      <c r="K54" s="339">
        <v>0</v>
      </c>
      <c r="L54" s="339">
        <v>0</v>
      </c>
      <c r="M54" s="339">
        <v>0</v>
      </c>
      <c r="N54" s="339">
        <v>0</v>
      </c>
      <c r="O54" s="339">
        <v>0</v>
      </c>
      <c r="P54" s="339">
        <v>0</v>
      </c>
      <c r="Q54" s="339">
        <v>0</v>
      </c>
      <c r="R54" s="339">
        <v>0</v>
      </c>
      <c r="S54" s="339">
        <v>0</v>
      </c>
      <c r="T54" s="339">
        <v>0.12</v>
      </c>
      <c r="U54" s="340">
        <f t="shared" si="6"/>
        <v>0.12</v>
      </c>
      <c r="V54" s="339">
        <v>13.164999999999999</v>
      </c>
      <c r="W54" s="339">
        <v>0</v>
      </c>
    </row>
    <row r="55" spans="1:25" ht="15.75" x14ac:dyDescent="0.25">
      <c r="A55" s="335" t="s">
        <v>27</v>
      </c>
      <c r="B55" s="429"/>
      <c r="C55" s="412"/>
      <c r="D55" s="336">
        <v>0</v>
      </c>
      <c r="E55" s="336">
        <v>0</v>
      </c>
      <c r="F55" s="336">
        <v>0</v>
      </c>
      <c r="G55" s="336">
        <v>0</v>
      </c>
      <c r="H55" s="336">
        <v>0</v>
      </c>
      <c r="I55" s="336">
        <v>0</v>
      </c>
      <c r="J55" s="336">
        <v>0</v>
      </c>
      <c r="K55" s="336">
        <v>0</v>
      </c>
      <c r="L55" s="336">
        <v>0</v>
      </c>
      <c r="M55" s="336">
        <v>0</v>
      </c>
      <c r="N55" s="336">
        <v>0</v>
      </c>
      <c r="O55" s="336">
        <v>0</v>
      </c>
      <c r="P55" s="336">
        <v>0</v>
      </c>
      <c r="Q55" s="336">
        <v>0</v>
      </c>
      <c r="R55" s="336">
        <v>0</v>
      </c>
      <c r="S55" s="336">
        <v>0</v>
      </c>
      <c r="T55" s="336">
        <v>0</v>
      </c>
      <c r="U55" s="337">
        <f t="shared" si="6"/>
        <v>0</v>
      </c>
      <c r="V55" s="336">
        <v>18.3</v>
      </c>
      <c r="W55" s="336">
        <v>0</v>
      </c>
    </row>
    <row r="56" spans="1:25" ht="15.75" x14ac:dyDescent="0.25">
      <c r="A56" s="338" t="s">
        <v>164</v>
      </c>
      <c r="B56" s="432"/>
      <c r="C56" s="412"/>
      <c r="D56" s="339">
        <v>0</v>
      </c>
      <c r="E56" s="339">
        <v>0</v>
      </c>
      <c r="F56" s="339">
        <v>0</v>
      </c>
      <c r="G56" s="339">
        <v>0</v>
      </c>
      <c r="H56" s="339">
        <v>0</v>
      </c>
      <c r="I56" s="339">
        <v>0</v>
      </c>
      <c r="J56" s="339">
        <v>0</v>
      </c>
      <c r="K56" s="339">
        <v>0</v>
      </c>
      <c r="L56" s="339">
        <v>0</v>
      </c>
      <c r="M56" s="339">
        <v>0</v>
      </c>
      <c r="N56" s="339">
        <v>0</v>
      </c>
      <c r="O56" s="339">
        <v>0</v>
      </c>
      <c r="P56" s="339">
        <v>0</v>
      </c>
      <c r="Q56" s="339">
        <v>0</v>
      </c>
      <c r="R56" s="339">
        <v>0</v>
      </c>
      <c r="S56" s="339">
        <v>0</v>
      </c>
      <c r="T56" s="339">
        <v>0.32500000000000001</v>
      </c>
      <c r="U56" s="340">
        <f t="shared" si="6"/>
        <v>0.32500000000000001</v>
      </c>
      <c r="V56" s="339">
        <v>0.375</v>
      </c>
      <c r="W56" s="339">
        <v>0</v>
      </c>
    </row>
    <row r="57" spans="1:25" ht="15.75" x14ac:dyDescent="0.25">
      <c r="A57" s="335" t="s">
        <v>31</v>
      </c>
      <c r="B57" s="429"/>
      <c r="C57" s="412"/>
      <c r="D57" s="336">
        <v>0</v>
      </c>
      <c r="E57" s="336">
        <v>0</v>
      </c>
      <c r="F57" s="336">
        <v>0</v>
      </c>
      <c r="G57" s="336">
        <v>0</v>
      </c>
      <c r="H57" s="336">
        <v>0</v>
      </c>
      <c r="I57" s="336">
        <v>0</v>
      </c>
      <c r="J57" s="336">
        <v>0</v>
      </c>
      <c r="K57" s="336">
        <v>0</v>
      </c>
      <c r="L57" s="336">
        <v>0</v>
      </c>
      <c r="M57" s="336">
        <v>0</v>
      </c>
      <c r="N57" s="336">
        <v>0</v>
      </c>
      <c r="O57" s="336">
        <v>0</v>
      </c>
      <c r="P57" s="336">
        <v>0</v>
      </c>
      <c r="Q57" s="336">
        <v>0</v>
      </c>
      <c r="R57" s="336">
        <v>0</v>
      </c>
      <c r="S57" s="336">
        <v>0</v>
      </c>
      <c r="T57" s="336">
        <v>0</v>
      </c>
      <c r="U57" s="337">
        <f t="shared" si="6"/>
        <v>0</v>
      </c>
      <c r="V57" s="336">
        <v>0.2</v>
      </c>
      <c r="W57" s="336">
        <v>0</v>
      </c>
    </row>
    <row r="58" spans="1:25" ht="15.75" x14ac:dyDescent="0.25">
      <c r="A58" s="341" t="s">
        <v>10</v>
      </c>
      <c r="B58" s="430"/>
      <c r="C58" s="412"/>
      <c r="D58" s="342">
        <f t="shared" ref="D58:W58" si="7">SUM(D47,D48,D49,D50,D51,D52,D53,D54,D55,D56,D57)</f>
        <v>0</v>
      </c>
      <c r="E58" s="342">
        <f t="shared" si="7"/>
        <v>0</v>
      </c>
      <c r="F58" s="342">
        <f t="shared" si="7"/>
        <v>0</v>
      </c>
      <c r="G58" s="342">
        <f t="shared" si="7"/>
        <v>0</v>
      </c>
      <c r="H58" s="342">
        <f t="shared" si="7"/>
        <v>0</v>
      </c>
      <c r="I58" s="342">
        <f t="shared" si="7"/>
        <v>0</v>
      </c>
      <c r="J58" s="342">
        <f t="shared" si="7"/>
        <v>0</v>
      </c>
      <c r="K58" s="342">
        <f t="shared" si="7"/>
        <v>0</v>
      </c>
      <c r="L58" s="342">
        <f t="shared" si="7"/>
        <v>0</v>
      </c>
      <c r="M58" s="342">
        <f t="shared" si="7"/>
        <v>0</v>
      </c>
      <c r="N58" s="342">
        <f t="shared" si="7"/>
        <v>0</v>
      </c>
      <c r="O58" s="342">
        <f t="shared" si="7"/>
        <v>0</v>
      </c>
      <c r="P58" s="342">
        <f t="shared" si="7"/>
        <v>0</v>
      </c>
      <c r="Q58" s="342">
        <f t="shared" si="7"/>
        <v>0</v>
      </c>
      <c r="R58" s="342">
        <f t="shared" si="7"/>
        <v>0</v>
      </c>
      <c r="S58" s="342">
        <f t="shared" si="7"/>
        <v>0</v>
      </c>
      <c r="T58" s="342">
        <f t="shared" si="7"/>
        <v>5.8850000000000007</v>
      </c>
      <c r="U58" s="343">
        <f t="shared" si="7"/>
        <v>5.8850000000000007</v>
      </c>
      <c r="V58" s="339">
        <f t="shared" si="7"/>
        <v>38.92</v>
      </c>
      <c r="W58" s="339">
        <f t="shared" si="7"/>
        <v>0</v>
      </c>
    </row>
    <row r="60" spans="1:25" ht="15.75" x14ac:dyDescent="0.25">
      <c r="A60" s="331" t="s">
        <v>34</v>
      </c>
      <c r="B60" s="428"/>
      <c r="C60" s="41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3"/>
      <c r="V60" s="334"/>
      <c r="W60" s="334"/>
    </row>
    <row r="61" spans="1:25" ht="15.75" x14ac:dyDescent="0.25">
      <c r="A61" s="335" t="s">
        <v>166</v>
      </c>
      <c r="B61" s="429"/>
      <c r="C61" s="412"/>
      <c r="D61" s="336">
        <v>0</v>
      </c>
      <c r="E61" s="336">
        <v>0</v>
      </c>
      <c r="F61" s="336">
        <v>0</v>
      </c>
      <c r="G61" s="336">
        <v>0</v>
      </c>
      <c r="H61" s="336">
        <v>0</v>
      </c>
      <c r="I61" s="336">
        <v>0</v>
      </c>
      <c r="J61" s="336">
        <v>0</v>
      </c>
      <c r="K61" s="336">
        <v>0</v>
      </c>
      <c r="L61" s="336">
        <v>0</v>
      </c>
      <c r="M61" s="336">
        <v>0</v>
      </c>
      <c r="N61" s="336">
        <v>0</v>
      </c>
      <c r="O61" s="336">
        <v>0</v>
      </c>
      <c r="P61" s="336">
        <v>0</v>
      </c>
      <c r="Q61" s="336">
        <v>0</v>
      </c>
      <c r="R61" s="336">
        <v>0</v>
      </c>
      <c r="S61" s="336">
        <v>0</v>
      </c>
      <c r="T61" s="336">
        <v>35</v>
      </c>
      <c r="U61" s="337">
        <f>SUM(D61,E61,F61,G61,H61,I61,J61,K61,L61,M61,N61,O61,P61,Q61,R61,S61,T61)</f>
        <v>35</v>
      </c>
      <c r="V61" s="336">
        <v>3.3</v>
      </c>
      <c r="W61" s="336">
        <v>0</v>
      </c>
      <c r="X61" s="429"/>
      <c r="Y61" s="412"/>
    </row>
    <row r="62" spans="1:25" ht="15.75" x14ac:dyDescent="0.25">
      <c r="A62" s="338" t="s">
        <v>35</v>
      </c>
      <c r="B62" s="432"/>
      <c r="C62" s="412"/>
      <c r="D62" s="339">
        <v>0</v>
      </c>
      <c r="E62" s="339">
        <v>0</v>
      </c>
      <c r="F62" s="339">
        <v>0</v>
      </c>
      <c r="G62" s="339">
        <v>0</v>
      </c>
      <c r="H62" s="339">
        <v>0</v>
      </c>
      <c r="I62" s="339">
        <v>0</v>
      </c>
      <c r="J62" s="339">
        <v>0</v>
      </c>
      <c r="K62" s="339">
        <v>0</v>
      </c>
      <c r="L62" s="339">
        <v>0</v>
      </c>
      <c r="M62" s="339">
        <v>0</v>
      </c>
      <c r="N62" s="339">
        <v>65.099999999999994</v>
      </c>
      <c r="O62" s="339">
        <v>0</v>
      </c>
      <c r="P62" s="339">
        <v>0</v>
      </c>
      <c r="Q62" s="339">
        <v>0</v>
      </c>
      <c r="R62" s="339">
        <v>0</v>
      </c>
      <c r="S62" s="339">
        <v>0</v>
      </c>
      <c r="T62" s="339">
        <v>0</v>
      </c>
      <c r="U62" s="340">
        <f>SUM(D62,E62,F62,G62,H62,I62,J62,K62,L62,M62,N62,O62,P62,Q62,R62,S62,T62)</f>
        <v>65.099999999999994</v>
      </c>
      <c r="V62" s="339">
        <v>0</v>
      </c>
      <c r="W62" s="339">
        <v>0</v>
      </c>
    </row>
    <row r="63" spans="1:25" ht="15.75" x14ac:dyDescent="0.25">
      <c r="A63" s="335" t="s">
        <v>169</v>
      </c>
      <c r="B63" s="429"/>
      <c r="C63" s="412"/>
      <c r="D63" s="336">
        <v>0</v>
      </c>
      <c r="E63" s="336">
        <v>0</v>
      </c>
      <c r="F63" s="336">
        <v>0</v>
      </c>
      <c r="G63" s="336">
        <v>0</v>
      </c>
      <c r="H63" s="336">
        <v>0</v>
      </c>
      <c r="I63" s="336">
        <v>34.65</v>
      </c>
      <c r="J63" s="336">
        <v>0</v>
      </c>
      <c r="K63" s="336">
        <v>0</v>
      </c>
      <c r="L63" s="336">
        <v>0</v>
      </c>
      <c r="M63" s="336">
        <v>226.20699999999999</v>
      </c>
      <c r="N63" s="336">
        <v>0</v>
      </c>
      <c r="O63" s="336">
        <v>0</v>
      </c>
      <c r="P63" s="336">
        <v>0</v>
      </c>
      <c r="Q63" s="336">
        <v>0</v>
      </c>
      <c r="R63" s="336">
        <v>0</v>
      </c>
      <c r="S63" s="336">
        <v>0</v>
      </c>
      <c r="T63" s="336">
        <v>0</v>
      </c>
      <c r="U63" s="337">
        <f>SUM(D63,E63,F63,G63,H63,I63,J63,K63,L63,M63,N63,O63,P63,Q63,R63,S63,T63)</f>
        <v>260.85699999999997</v>
      </c>
      <c r="V63" s="336">
        <v>138.32</v>
      </c>
      <c r="W63" s="336">
        <v>147.49700000000001</v>
      </c>
    </row>
    <row r="64" spans="1:25" ht="15.75" x14ac:dyDescent="0.25">
      <c r="A64" s="341" t="s">
        <v>10</v>
      </c>
      <c r="B64" s="430"/>
      <c r="C64" s="412"/>
      <c r="D64" s="342">
        <f t="shared" ref="D64:W64" si="8">SUM(D61,D62,D63)</f>
        <v>0</v>
      </c>
      <c r="E64" s="342">
        <f t="shared" si="8"/>
        <v>0</v>
      </c>
      <c r="F64" s="342">
        <f t="shared" si="8"/>
        <v>0</v>
      </c>
      <c r="G64" s="342">
        <f t="shared" si="8"/>
        <v>0</v>
      </c>
      <c r="H64" s="342">
        <f t="shared" si="8"/>
        <v>0</v>
      </c>
      <c r="I64" s="342">
        <f t="shared" si="8"/>
        <v>34.65</v>
      </c>
      <c r="J64" s="342">
        <f t="shared" si="8"/>
        <v>0</v>
      </c>
      <c r="K64" s="342">
        <f t="shared" si="8"/>
        <v>0</v>
      </c>
      <c r="L64" s="342">
        <f t="shared" si="8"/>
        <v>0</v>
      </c>
      <c r="M64" s="342">
        <f t="shared" si="8"/>
        <v>226.20699999999999</v>
      </c>
      <c r="N64" s="342">
        <f t="shared" si="8"/>
        <v>65.099999999999994</v>
      </c>
      <c r="O64" s="342">
        <f t="shared" si="8"/>
        <v>0</v>
      </c>
      <c r="P64" s="342">
        <f t="shared" si="8"/>
        <v>0</v>
      </c>
      <c r="Q64" s="342">
        <f t="shared" si="8"/>
        <v>0</v>
      </c>
      <c r="R64" s="342">
        <f t="shared" si="8"/>
        <v>0</v>
      </c>
      <c r="S64" s="342">
        <f t="shared" si="8"/>
        <v>0</v>
      </c>
      <c r="T64" s="342">
        <f t="shared" si="8"/>
        <v>35</v>
      </c>
      <c r="U64" s="343">
        <f t="shared" si="8"/>
        <v>360.95699999999999</v>
      </c>
      <c r="V64" s="339">
        <f t="shared" si="8"/>
        <v>141.62</v>
      </c>
      <c r="W64" s="339">
        <f t="shared" si="8"/>
        <v>147.49700000000001</v>
      </c>
    </row>
    <row r="66" spans="1:25" ht="15.75" x14ac:dyDescent="0.25">
      <c r="A66" s="331" t="s">
        <v>41</v>
      </c>
      <c r="B66" s="428"/>
      <c r="C66" s="41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3"/>
      <c r="V66" s="334"/>
      <c r="W66" s="334"/>
    </row>
    <row r="67" spans="1:25" ht="15.75" x14ac:dyDescent="0.25">
      <c r="A67" s="335" t="s">
        <v>170</v>
      </c>
      <c r="B67" s="429"/>
      <c r="C67" s="412"/>
      <c r="D67" s="336">
        <v>0</v>
      </c>
      <c r="E67" s="336">
        <v>0</v>
      </c>
      <c r="F67" s="336">
        <v>0</v>
      </c>
      <c r="G67" s="336">
        <v>0</v>
      </c>
      <c r="H67" s="336">
        <v>0</v>
      </c>
      <c r="I67" s="336">
        <v>94.194999999999993</v>
      </c>
      <c r="J67" s="336">
        <v>0</v>
      </c>
      <c r="K67" s="336">
        <v>0</v>
      </c>
      <c r="L67" s="336">
        <v>0</v>
      </c>
      <c r="M67" s="336">
        <v>0</v>
      </c>
      <c r="N67" s="336">
        <v>0</v>
      </c>
      <c r="O67" s="336">
        <v>0</v>
      </c>
      <c r="P67" s="336">
        <v>0</v>
      </c>
      <c r="Q67" s="336">
        <v>0</v>
      </c>
      <c r="R67" s="336">
        <v>0</v>
      </c>
      <c r="S67" s="336">
        <v>0</v>
      </c>
      <c r="T67" s="336">
        <v>0</v>
      </c>
      <c r="U67" s="337">
        <f>SUM(D67,E67,F67,G67,H67,I67,J67,K67,L67,M67,N67,O67,P67,Q67,R67,S67,T67)</f>
        <v>94.194999999999993</v>
      </c>
      <c r="V67" s="336">
        <v>114.67</v>
      </c>
      <c r="W67" s="336">
        <v>53.304000000000002</v>
      </c>
      <c r="X67" s="429"/>
      <c r="Y67" s="412"/>
    </row>
    <row r="68" spans="1:25" ht="15.75" x14ac:dyDescent="0.25">
      <c r="A68" s="338" t="s">
        <v>42</v>
      </c>
      <c r="B68" s="432"/>
      <c r="C68" s="412"/>
      <c r="D68" s="339">
        <v>0</v>
      </c>
      <c r="E68" s="339">
        <v>0</v>
      </c>
      <c r="F68" s="339">
        <v>0</v>
      </c>
      <c r="G68" s="339">
        <v>0</v>
      </c>
      <c r="H68" s="339">
        <v>0</v>
      </c>
      <c r="I68" s="339">
        <v>475.471</v>
      </c>
      <c r="J68" s="339">
        <v>0</v>
      </c>
      <c r="K68" s="339">
        <v>0</v>
      </c>
      <c r="L68" s="339">
        <v>0</v>
      </c>
      <c r="M68" s="339">
        <v>204.76499999999999</v>
      </c>
      <c r="N68" s="339">
        <v>613.96500000000003</v>
      </c>
      <c r="O68" s="339">
        <v>0</v>
      </c>
      <c r="P68" s="339">
        <v>0</v>
      </c>
      <c r="Q68" s="339">
        <v>0</v>
      </c>
      <c r="R68" s="339">
        <v>0</v>
      </c>
      <c r="S68" s="339">
        <v>0</v>
      </c>
      <c r="T68" s="339">
        <v>30.55</v>
      </c>
      <c r="U68" s="340">
        <f>SUM(D68,E68,F68,G68,H68,I68,J68,K68,L68,M68,N68,O68,P68,Q68,R68,S68,T68)</f>
        <v>1324.751</v>
      </c>
      <c r="V68" s="339">
        <v>976.18899999999996</v>
      </c>
      <c r="W68" s="339">
        <v>930.54100000000005</v>
      </c>
    </row>
    <row r="69" spans="1:25" ht="15.75" x14ac:dyDescent="0.25">
      <c r="A69" s="335" t="s">
        <v>43</v>
      </c>
      <c r="B69" s="429"/>
      <c r="C69" s="412"/>
      <c r="D69" s="336">
        <v>0</v>
      </c>
      <c r="E69" s="336">
        <v>0</v>
      </c>
      <c r="F69" s="336">
        <v>0</v>
      </c>
      <c r="G69" s="336">
        <v>0</v>
      </c>
      <c r="H69" s="336">
        <v>0</v>
      </c>
      <c r="I69" s="336">
        <v>239.10400000000001</v>
      </c>
      <c r="J69" s="336">
        <v>0</v>
      </c>
      <c r="K69" s="336">
        <v>0</v>
      </c>
      <c r="L69" s="336">
        <v>0</v>
      </c>
      <c r="M69" s="336">
        <v>0</v>
      </c>
      <c r="N69" s="336">
        <v>0</v>
      </c>
      <c r="O69" s="336">
        <v>0</v>
      </c>
      <c r="P69" s="336">
        <v>0</v>
      </c>
      <c r="Q69" s="336">
        <v>0</v>
      </c>
      <c r="R69" s="336">
        <v>0</v>
      </c>
      <c r="S69" s="336">
        <v>0</v>
      </c>
      <c r="T69" s="336">
        <v>0</v>
      </c>
      <c r="U69" s="337">
        <f>SUM(D69,E69,F69,G69,H69,I69,J69,K69,L69,M69,N69,O69,P69,Q69,R69,S69,T69)</f>
        <v>239.10400000000001</v>
      </c>
      <c r="V69" s="336">
        <v>287.23899999999998</v>
      </c>
      <c r="W69" s="336">
        <v>284.02800000000002</v>
      </c>
    </row>
    <row r="70" spans="1:25" ht="15.75" x14ac:dyDescent="0.25">
      <c r="A70" s="341" t="s">
        <v>10</v>
      </c>
      <c r="B70" s="430"/>
      <c r="C70" s="412"/>
      <c r="D70" s="342">
        <f t="shared" ref="D70:W70" si="9">SUM(D67,D68,D69)</f>
        <v>0</v>
      </c>
      <c r="E70" s="342">
        <f t="shared" si="9"/>
        <v>0</v>
      </c>
      <c r="F70" s="342">
        <f t="shared" si="9"/>
        <v>0</v>
      </c>
      <c r="G70" s="342">
        <f t="shared" si="9"/>
        <v>0</v>
      </c>
      <c r="H70" s="342">
        <f t="shared" si="9"/>
        <v>0</v>
      </c>
      <c r="I70" s="342">
        <f t="shared" si="9"/>
        <v>808.77</v>
      </c>
      <c r="J70" s="342">
        <f t="shared" si="9"/>
        <v>0</v>
      </c>
      <c r="K70" s="342">
        <f t="shared" si="9"/>
        <v>0</v>
      </c>
      <c r="L70" s="342">
        <f t="shared" si="9"/>
        <v>0</v>
      </c>
      <c r="M70" s="342">
        <f t="shared" si="9"/>
        <v>204.76499999999999</v>
      </c>
      <c r="N70" s="342">
        <f t="shared" si="9"/>
        <v>613.96500000000003</v>
      </c>
      <c r="O70" s="342">
        <f t="shared" si="9"/>
        <v>0</v>
      </c>
      <c r="P70" s="342">
        <f t="shared" si="9"/>
        <v>0</v>
      </c>
      <c r="Q70" s="342">
        <f t="shared" si="9"/>
        <v>0</v>
      </c>
      <c r="R70" s="342">
        <f t="shared" si="9"/>
        <v>0</v>
      </c>
      <c r="S70" s="342">
        <f t="shared" si="9"/>
        <v>0</v>
      </c>
      <c r="T70" s="342">
        <f t="shared" si="9"/>
        <v>30.55</v>
      </c>
      <c r="U70" s="343">
        <f t="shared" si="9"/>
        <v>1658.05</v>
      </c>
      <c r="V70" s="339">
        <f t="shared" si="9"/>
        <v>1378.098</v>
      </c>
      <c r="W70" s="339">
        <f t="shared" si="9"/>
        <v>1267.873</v>
      </c>
    </row>
    <row r="72" spans="1:25" ht="15.75" x14ac:dyDescent="0.25">
      <c r="A72" s="331" t="s">
        <v>45</v>
      </c>
      <c r="B72" s="428"/>
      <c r="C72" s="41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3"/>
      <c r="V72" s="334"/>
      <c r="W72" s="334"/>
    </row>
    <row r="73" spans="1:25" ht="15.75" x14ac:dyDescent="0.25">
      <c r="A73" s="335" t="s">
        <v>171</v>
      </c>
      <c r="B73" s="429"/>
      <c r="C73" s="412"/>
      <c r="D73" s="336">
        <v>0</v>
      </c>
      <c r="E73" s="336">
        <v>0</v>
      </c>
      <c r="F73" s="336">
        <v>0</v>
      </c>
      <c r="G73" s="336">
        <v>0</v>
      </c>
      <c r="H73" s="336">
        <v>0</v>
      </c>
      <c r="I73" s="336">
        <v>366.505</v>
      </c>
      <c r="J73" s="336">
        <v>0</v>
      </c>
      <c r="K73" s="336">
        <v>0</v>
      </c>
      <c r="L73" s="336">
        <v>0</v>
      </c>
      <c r="M73" s="336">
        <v>0</v>
      </c>
      <c r="N73" s="336">
        <v>416.56</v>
      </c>
      <c r="O73" s="336">
        <v>0</v>
      </c>
      <c r="P73" s="336">
        <v>0</v>
      </c>
      <c r="Q73" s="336">
        <v>0</v>
      </c>
      <c r="R73" s="336">
        <v>0</v>
      </c>
      <c r="S73" s="336">
        <v>0</v>
      </c>
      <c r="T73" s="336">
        <v>0</v>
      </c>
      <c r="U73" s="337">
        <f>SUM(D73,E73,F73,G73,H73,I73,J73,K73,L73,M73,N73,O73,P73,Q73,R73,S73,T73)</f>
        <v>783.06500000000005</v>
      </c>
      <c r="V73" s="336">
        <v>629.32600000000002</v>
      </c>
      <c r="W73" s="336">
        <v>764.00199999999995</v>
      </c>
      <c r="X73" s="429"/>
      <c r="Y73" s="412"/>
    </row>
    <row r="74" spans="1:25" ht="15.75" x14ac:dyDescent="0.25">
      <c r="A74" s="338" t="s">
        <v>172</v>
      </c>
      <c r="B74" s="432"/>
      <c r="C74" s="412"/>
      <c r="D74" s="339">
        <v>0</v>
      </c>
      <c r="E74" s="339">
        <v>0</v>
      </c>
      <c r="F74" s="339">
        <v>0</v>
      </c>
      <c r="G74" s="339">
        <v>0</v>
      </c>
      <c r="H74" s="339">
        <v>0</v>
      </c>
      <c r="I74" s="339">
        <v>65.052000000000007</v>
      </c>
      <c r="J74" s="339">
        <v>0</v>
      </c>
      <c r="K74" s="339">
        <v>0</v>
      </c>
      <c r="L74" s="339">
        <v>0</v>
      </c>
      <c r="M74" s="339">
        <v>7.7</v>
      </c>
      <c r="N74" s="339">
        <v>10.15</v>
      </c>
      <c r="O74" s="339">
        <v>0</v>
      </c>
      <c r="P74" s="339">
        <v>0</v>
      </c>
      <c r="Q74" s="339">
        <v>17.407</v>
      </c>
      <c r="R74" s="339">
        <v>0</v>
      </c>
      <c r="S74" s="339">
        <v>0</v>
      </c>
      <c r="T74" s="339">
        <v>0</v>
      </c>
      <c r="U74" s="340">
        <f>SUM(D74,E74,F74,G74,H74,I74,J74,K74,L74,M74,N74,O74,P74,Q74,R74,S74,T74)</f>
        <v>100.30900000000001</v>
      </c>
      <c r="V74" s="339">
        <v>59.125999999999998</v>
      </c>
      <c r="W74" s="339">
        <v>34.668999999999997</v>
      </c>
    </row>
    <row r="75" spans="1:25" ht="15.75" x14ac:dyDescent="0.25">
      <c r="A75" s="335" t="s">
        <v>174</v>
      </c>
      <c r="B75" s="429"/>
      <c r="C75" s="412"/>
      <c r="D75" s="336">
        <v>0</v>
      </c>
      <c r="E75" s="336">
        <v>0</v>
      </c>
      <c r="F75" s="336">
        <v>0</v>
      </c>
      <c r="G75" s="336">
        <v>0</v>
      </c>
      <c r="H75" s="336">
        <v>0</v>
      </c>
      <c r="I75" s="336">
        <v>94.33</v>
      </c>
      <c r="J75" s="336">
        <v>0</v>
      </c>
      <c r="K75" s="336">
        <v>0</v>
      </c>
      <c r="L75" s="336">
        <v>0</v>
      </c>
      <c r="M75" s="336">
        <v>73.5</v>
      </c>
      <c r="N75" s="336">
        <v>0</v>
      </c>
      <c r="O75" s="336">
        <v>0</v>
      </c>
      <c r="P75" s="336">
        <v>0</v>
      </c>
      <c r="Q75" s="336">
        <v>1.9</v>
      </c>
      <c r="R75" s="336">
        <v>0</v>
      </c>
      <c r="S75" s="336">
        <v>0</v>
      </c>
      <c r="T75" s="336">
        <v>0</v>
      </c>
      <c r="U75" s="337">
        <f>SUM(D75,E75,F75,G75,H75,I75,J75,K75,L75,M75,N75,O75,P75,Q75,R75,S75,T75)</f>
        <v>169.73</v>
      </c>
      <c r="V75" s="336">
        <v>57.46</v>
      </c>
      <c r="W75" s="336">
        <v>0</v>
      </c>
    </row>
    <row r="76" spans="1:25" ht="15.75" x14ac:dyDescent="0.25">
      <c r="A76" s="338" t="s">
        <v>176</v>
      </c>
      <c r="B76" s="432"/>
      <c r="C76" s="412"/>
      <c r="D76" s="339">
        <v>0</v>
      </c>
      <c r="E76" s="339">
        <v>0</v>
      </c>
      <c r="F76" s="339">
        <v>0</v>
      </c>
      <c r="G76" s="339">
        <v>0</v>
      </c>
      <c r="H76" s="339">
        <v>0</v>
      </c>
      <c r="I76" s="339">
        <v>0</v>
      </c>
      <c r="J76" s="339">
        <v>0</v>
      </c>
      <c r="K76" s="339">
        <v>0</v>
      </c>
      <c r="L76" s="339">
        <v>0</v>
      </c>
      <c r="M76" s="339">
        <v>0</v>
      </c>
      <c r="N76" s="339">
        <v>0</v>
      </c>
      <c r="O76" s="339">
        <v>0</v>
      </c>
      <c r="P76" s="339">
        <v>0</v>
      </c>
      <c r="Q76" s="339">
        <v>0</v>
      </c>
      <c r="R76" s="339">
        <v>0</v>
      </c>
      <c r="S76" s="339">
        <v>0</v>
      </c>
      <c r="T76" s="339">
        <v>0</v>
      </c>
      <c r="U76" s="340">
        <f>SUM(D76,E76,F76,G76,H76,I76,J76,K76,L76,M76,N76,O76,P76,Q76,R76,S76,T76)</f>
        <v>0</v>
      </c>
      <c r="V76" s="339">
        <v>127.33199999999999</v>
      </c>
      <c r="W76" s="339">
        <v>42.877000000000002</v>
      </c>
    </row>
    <row r="77" spans="1:25" ht="15.75" x14ac:dyDescent="0.25">
      <c r="A77" s="335" t="s">
        <v>177</v>
      </c>
      <c r="B77" s="429"/>
      <c r="C77" s="412"/>
      <c r="D77" s="336">
        <v>0</v>
      </c>
      <c r="E77" s="336">
        <v>0</v>
      </c>
      <c r="F77" s="336">
        <v>0</v>
      </c>
      <c r="G77" s="336">
        <v>0</v>
      </c>
      <c r="H77" s="336">
        <v>0</v>
      </c>
      <c r="I77" s="336">
        <v>3.0219999999999998</v>
      </c>
      <c r="J77" s="336">
        <v>0</v>
      </c>
      <c r="K77" s="336">
        <v>0</v>
      </c>
      <c r="L77" s="336">
        <v>0</v>
      </c>
      <c r="M77" s="336">
        <v>56</v>
      </c>
      <c r="N77" s="336">
        <v>96</v>
      </c>
      <c r="O77" s="336">
        <v>0</v>
      </c>
      <c r="P77" s="336">
        <v>0</v>
      </c>
      <c r="Q77" s="336">
        <v>0</v>
      </c>
      <c r="R77" s="336">
        <v>0</v>
      </c>
      <c r="S77" s="336">
        <v>0</v>
      </c>
      <c r="T77" s="336">
        <v>0</v>
      </c>
      <c r="U77" s="337">
        <f>SUM(D77,E77,F77,G77,H77,I77,J77,K77,L77,M77,N77,O77,P77,Q77,R77,S77,T77)</f>
        <v>155.02199999999999</v>
      </c>
      <c r="V77" s="336">
        <v>125.324</v>
      </c>
      <c r="W77" s="336">
        <v>172.524</v>
      </c>
    </row>
    <row r="78" spans="1:25" ht="15.75" x14ac:dyDescent="0.25">
      <c r="A78" s="341" t="s">
        <v>10</v>
      </c>
      <c r="B78" s="430"/>
      <c r="C78" s="412"/>
      <c r="D78" s="342">
        <f t="shared" ref="D78:W78" si="10">SUM(D73,D74,D75,D76,D77)</f>
        <v>0</v>
      </c>
      <c r="E78" s="342">
        <f t="shared" si="10"/>
        <v>0</v>
      </c>
      <c r="F78" s="342">
        <f t="shared" si="10"/>
        <v>0</v>
      </c>
      <c r="G78" s="342">
        <f t="shared" si="10"/>
        <v>0</v>
      </c>
      <c r="H78" s="342">
        <f t="shared" si="10"/>
        <v>0</v>
      </c>
      <c r="I78" s="342">
        <f t="shared" si="10"/>
        <v>528.90900000000011</v>
      </c>
      <c r="J78" s="342">
        <f t="shared" si="10"/>
        <v>0</v>
      </c>
      <c r="K78" s="342">
        <f t="shared" si="10"/>
        <v>0</v>
      </c>
      <c r="L78" s="342">
        <f t="shared" si="10"/>
        <v>0</v>
      </c>
      <c r="M78" s="342">
        <f t="shared" si="10"/>
        <v>137.19999999999999</v>
      </c>
      <c r="N78" s="342">
        <f t="shared" si="10"/>
        <v>522.71</v>
      </c>
      <c r="O78" s="342">
        <f t="shared" si="10"/>
        <v>0</v>
      </c>
      <c r="P78" s="342">
        <f t="shared" si="10"/>
        <v>0</v>
      </c>
      <c r="Q78" s="342">
        <f t="shared" si="10"/>
        <v>19.306999999999999</v>
      </c>
      <c r="R78" s="342">
        <f t="shared" si="10"/>
        <v>0</v>
      </c>
      <c r="S78" s="342">
        <f t="shared" si="10"/>
        <v>0</v>
      </c>
      <c r="T78" s="342">
        <f t="shared" si="10"/>
        <v>0</v>
      </c>
      <c r="U78" s="343">
        <f t="shared" si="10"/>
        <v>1208.126</v>
      </c>
      <c r="V78" s="339">
        <f t="shared" si="10"/>
        <v>998.56799999999998</v>
      </c>
      <c r="W78" s="339">
        <f t="shared" si="10"/>
        <v>1014.0719999999999</v>
      </c>
    </row>
    <row r="80" spans="1:25" ht="15.75" x14ac:dyDescent="0.25">
      <c r="A80" s="331" t="s">
        <v>48</v>
      </c>
      <c r="B80" s="428"/>
      <c r="C80" s="41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32"/>
      <c r="P80" s="332"/>
      <c r="Q80" s="332"/>
      <c r="R80" s="332"/>
      <c r="S80" s="332"/>
      <c r="T80" s="332"/>
      <c r="U80" s="333"/>
      <c r="V80" s="334"/>
      <c r="W80" s="334"/>
    </row>
    <row r="81" spans="1:25" ht="15.75" x14ac:dyDescent="0.25">
      <c r="A81" s="335" t="s">
        <v>49</v>
      </c>
      <c r="B81" s="429"/>
      <c r="C81" s="412"/>
      <c r="D81" s="336">
        <v>0</v>
      </c>
      <c r="E81" s="336">
        <v>0</v>
      </c>
      <c r="F81" s="336">
        <v>0</v>
      </c>
      <c r="G81" s="336">
        <v>0</v>
      </c>
      <c r="H81" s="336">
        <v>0</v>
      </c>
      <c r="I81" s="336">
        <v>10.035</v>
      </c>
      <c r="J81" s="336">
        <v>0</v>
      </c>
      <c r="K81" s="336">
        <v>0</v>
      </c>
      <c r="L81" s="336">
        <v>0</v>
      </c>
      <c r="M81" s="336">
        <v>16.940000000000001</v>
      </c>
      <c r="N81" s="336">
        <v>0</v>
      </c>
      <c r="O81" s="336">
        <v>0</v>
      </c>
      <c r="P81" s="336">
        <v>0</v>
      </c>
      <c r="Q81" s="336">
        <v>0</v>
      </c>
      <c r="R81" s="336">
        <v>0</v>
      </c>
      <c r="S81" s="336">
        <v>0</v>
      </c>
      <c r="T81" s="336">
        <v>0</v>
      </c>
      <c r="U81" s="337">
        <f>SUM(D81,E81,F81,G81,H81,I81,J81,K81,L81,M81,N81,O81,P81,Q81,R81,S81,T81)</f>
        <v>26.975000000000001</v>
      </c>
      <c r="V81" s="336">
        <v>0</v>
      </c>
      <c r="W81" s="336">
        <v>0</v>
      </c>
      <c r="X81" s="429"/>
      <c r="Y81" s="412"/>
    </row>
    <row r="82" spans="1:25" ht="15.75" x14ac:dyDescent="0.25">
      <c r="A82" s="338" t="s">
        <v>179</v>
      </c>
      <c r="B82" s="432"/>
      <c r="C82" s="412"/>
      <c r="D82" s="339">
        <v>0</v>
      </c>
      <c r="E82" s="339">
        <v>0</v>
      </c>
      <c r="F82" s="339">
        <v>0</v>
      </c>
      <c r="G82" s="339">
        <v>0</v>
      </c>
      <c r="H82" s="339">
        <v>0</v>
      </c>
      <c r="I82" s="339">
        <v>174.41399999999999</v>
      </c>
      <c r="J82" s="339">
        <v>0</v>
      </c>
      <c r="K82" s="339">
        <v>0</v>
      </c>
      <c r="L82" s="339">
        <v>0</v>
      </c>
      <c r="M82" s="339">
        <v>0</v>
      </c>
      <c r="N82" s="339">
        <v>0</v>
      </c>
      <c r="O82" s="339">
        <v>0</v>
      </c>
      <c r="P82" s="339">
        <v>0</v>
      </c>
      <c r="Q82" s="339">
        <v>0</v>
      </c>
      <c r="R82" s="339">
        <v>0</v>
      </c>
      <c r="S82" s="339">
        <v>0</v>
      </c>
      <c r="T82" s="339">
        <v>0</v>
      </c>
      <c r="U82" s="340">
        <f>SUM(D82,E82,F82,G82,H82,I82,J82,K82,L82,M82,N82,O82,P82,Q82,R82,S82,T82)</f>
        <v>174.41399999999999</v>
      </c>
      <c r="V82" s="339">
        <v>0</v>
      </c>
      <c r="W82" s="339">
        <v>17.780999999999999</v>
      </c>
    </row>
    <row r="83" spans="1:25" ht="15.75" x14ac:dyDescent="0.25">
      <c r="A83" s="341" t="s">
        <v>10</v>
      </c>
      <c r="B83" s="430"/>
      <c r="C83" s="412"/>
      <c r="D83" s="342">
        <f t="shared" ref="D83:W83" si="11">SUM(D81,D82)</f>
        <v>0</v>
      </c>
      <c r="E83" s="342">
        <f t="shared" si="11"/>
        <v>0</v>
      </c>
      <c r="F83" s="342">
        <f t="shared" si="11"/>
        <v>0</v>
      </c>
      <c r="G83" s="342">
        <f t="shared" si="11"/>
        <v>0</v>
      </c>
      <c r="H83" s="342">
        <f t="shared" si="11"/>
        <v>0</v>
      </c>
      <c r="I83" s="342">
        <f t="shared" si="11"/>
        <v>184.44899999999998</v>
      </c>
      <c r="J83" s="342">
        <f t="shared" si="11"/>
        <v>0</v>
      </c>
      <c r="K83" s="342">
        <f t="shared" si="11"/>
        <v>0</v>
      </c>
      <c r="L83" s="342">
        <f t="shared" si="11"/>
        <v>0</v>
      </c>
      <c r="M83" s="342">
        <f t="shared" si="11"/>
        <v>16.940000000000001</v>
      </c>
      <c r="N83" s="342">
        <f t="shared" si="11"/>
        <v>0</v>
      </c>
      <c r="O83" s="342">
        <f t="shared" si="11"/>
        <v>0</v>
      </c>
      <c r="P83" s="342">
        <f t="shared" si="11"/>
        <v>0</v>
      </c>
      <c r="Q83" s="342">
        <f t="shared" si="11"/>
        <v>0</v>
      </c>
      <c r="R83" s="342">
        <f t="shared" si="11"/>
        <v>0</v>
      </c>
      <c r="S83" s="342">
        <f t="shared" si="11"/>
        <v>0</v>
      </c>
      <c r="T83" s="342">
        <f t="shared" si="11"/>
        <v>0</v>
      </c>
      <c r="U83" s="343">
        <f t="shared" si="11"/>
        <v>201.38899999999998</v>
      </c>
      <c r="V83" s="339">
        <f t="shared" si="11"/>
        <v>0</v>
      </c>
      <c r="W83" s="339">
        <f t="shared" si="11"/>
        <v>17.780999999999999</v>
      </c>
    </row>
    <row r="85" spans="1:25" ht="15.75" x14ac:dyDescent="0.25">
      <c r="A85" s="331" t="s">
        <v>128</v>
      </c>
      <c r="B85" s="428"/>
      <c r="C85" s="412"/>
      <c r="D85" s="332"/>
      <c r="E85" s="332"/>
      <c r="F85" s="332"/>
      <c r="G85" s="332"/>
      <c r="H85" s="332"/>
      <c r="I85" s="332"/>
      <c r="J85" s="332"/>
      <c r="K85" s="332"/>
      <c r="L85" s="332"/>
      <c r="M85" s="332"/>
      <c r="N85" s="332"/>
      <c r="O85" s="332"/>
      <c r="P85" s="332"/>
      <c r="Q85" s="332"/>
      <c r="R85" s="332"/>
      <c r="S85" s="332"/>
      <c r="T85" s="332"/>
      <c r="U85" s="333"/>
      <c r="V85" s="334"/>
      <c r="W85" s="334"/>
    </row>
    <row r="86" spans="1:25" ht="15.75" x14ac:dyDescent="0.25">
      <c r="A86" s="335" t="s">
        <v>180</v>
      </c>
      <c r="B86" s="429"/>
      <c r="C86" s="412"/>
      <c r="D86" s="336">
        <v>0</v>
      </c>
      <c r="E86" s="336">
        <v>0</v>
      </c>
      <c r="F86" s="336">
        <v>0</v>
      </c>
      <c r="G86" s="336">
        <v>0</v>
      </c>
      <c r="H86" s="336">
        <v>0</v>
      </c>
      <c r="I86" s="336">
        <v>0</v>
      </c>
      <c r="J86" s="336">
        <v>0</v>
      </c>
      <c r="K86" s="336">
        <v>0</v>
      </c>
      <c r="L86" s="336">
        <v>0</v>
      </c>
      <c r="M86" s="336">
        <v>0</v>
      </c>
      <c r="N86" s="336">
        <v>0</v>
      </c>
      <c r="O86" s="336">
        <v>0</v>
      </c>
      <c r="P86" s="336">
        <v>0</v>
      </c>
      <c r="Q86" s="336">
        <v>8.593</v>
      </c>
      <c r="R86" s="336">
        <v>0</v>
      </c>
      <c r="S86" s="336">
        <v>0</v>
      </c>
      <c r="T86" s="336">
        <v>0</v>
      </c>
      <c r="U86" s="337">
        <f>SUM(D86,E86,F86,G86,H86,I86,J86,K86,L86,M86,N86,O86,P86,Q86,R86,S86,T86)</f>
        <v>8.593</v>
      </c>
      <c r="V86" s="336">
        <v>0</v>
      </c>
      <c r="W86" s="336">
        <v>0</v>
      </c>
      <c r="X86" s="429"/>
      <c r="Y86" s="412"/>
    </row>
    <row r="87" spans="1:25" ht="15.75" x14ac:dyDescent="0.25">
      <c r="A87" s="341" t="s">
        <v>10</v>
      </c>
      <c r="B87" s="430"/>
      <c r="C87" s="412"/>
      <c r="D87" s="342">
        <f t="shared" ref="D87:W87" si="12">D86</f>
        <v>0</v>
      </c>
      <c r="E87" s="342">
        <f t="shared" si="12"/>
        <v>0</v>
      </c>
      <c r="F87" s="342">
        <f t="shared" si="12"/>
        <v>0</v>
      </c>
      <c r="G87" s="342">
        <f t="shared" si="12"/>
        <v>0</v>
      </c>
      <c r="H87" s="342">
        <f t="shared" si="12"/>
        <v>0</v>
      </c>
      <c r="I87" s="342">
        <f t="shared" si="12"/>
        <v>0</v>
      </c>
      <c r="J87" s="342">
        <f t="shared" si="12"/>
        <v>0</v>
      </c>
      <c r="K87" s="342">
        <f t="shared" si="12"/>
        <v>0</v>
      </c>
      <c r="L87" s="342">
        <f t="shared" si="12"/>
        <v>0</v>
      </c>
      <c r="M87" s="342">
        <f t="shared" si="12"/>
        <v>0</v>
      </c>
      <c r="N87" s="342">
        <f t="shared" si="12"/>
        <v>0</v>
      </c>
      <c r="O87" s="342">
        <f t="shared" si="12"/>
        <v>0</v>
      </c>
      <c r="P87" s="342">
        <f t="shared" si="12"/>
        <v>0</v>
      </c>
      <c r="Q87" s="342">
        <f t="shared" si="12"/>
        <v>8.593</v>
      </c>
      <c r="R87" s="342">
        <f t="shared" si="12"/>
        <v>0</v>
      </c>
      <c r="S87" s="342">
        <f t="shared" si="12"/>
        <v>0</v>
      </c>
      <c r="T87" s="342">
        <f t="shared" si="12"/>
        <v>0</v>
      </c>
      <c r="U87" s="343">
        <f t="shared" si="12"/>
        <v>8.593</v>
      </c>
      <c r="V87" s="339">
        <f t="shared" si="12"/>
        <v>0</v>
      </c>
      <c r="W87" s="339">
        <f t="shared" si="12"/>
        <v>0</v>
      </c>
    </row>
    <row r="89" spans="1:25" ht="33.950000000000003" customHeight="1" x14ac:dyDescent="0.25">
      <c r="A89" s="344" t="s">
        <v>187</v>
      </c>
      <c r="B89" s="431"/>
      <c r="C89" s="412"/>
      <c r="D89" s="345">
        <f t="shared" ref="D89:W89" si="13">SUM(D20,D28,D32,D36,D44,D58,D64,D70,D78,D83,D87)</f>
        <v>0</v>
      </c>
      <c r="E89" s="345">
        <f t="shared" si="13"/>
        <v>0</v>
      </c>
      <c r="F89" s="345">
        <f t="shared" si="13"/>
        <v>0</v>
      </c>
      <c r="G89" s="345">
        <f t="shared" si="13"/>
        <v>0</v>
      </c>
      <c r="H89" s="345">
        <f t="shared" si="13"/>
        <v>0</v>
      </c>
      <c r="I89" s="345">
        <f t="shared" si="13"/>
        <v>3511.9980000000005</v>
      </c>
      <c r="J89" s="345">
        <f t="shared" si="13"/>
        <v>0</v>
      </c>
      <c r="K89" s="345">
        <f t="shared" si="13"/>
        <v>0</v>
      </c>
      <c r="L89" s="345">
        <f t="shared" si="13"/>
        <v>0</v>
      </c>
      <c r="M89" s="345">
        <f t="shared" si="13"/>
        <v>1034.636</v>
      </c>
      <c r="N89" s="345">
        <f t="shared" si="13"/>
        <v>1378.325</v>
      </c>
      <c r="O89" s="345">
        <f t="shared" si="13"/>
        <v>0</v>
      </c>
      <c r="P89" s="345">
        <f t="shared" si="13"/>
        <v>0</v>
      </c>
      <c r="Q89" s="345">
        <f t="shared" si="13"/>
        <v>27.9</v>
      </c>
      <c r="R89" s="345">
        <f t="shared" si="13"/>
        <v>0</v>
      </c>
      <c r="S89" s="345">
        <f t="shared" si="13"/>
        <v>0</v>
      </c>
      <c r="T89" s="345">
        <f t="shared" si="13"/>
        <v>475.13</v>
      </c>
      <c r="U89" s="345">
        <f t="shared" si="13"/>
        <v>6427.9890000000005</v>
      </c>
      <c r="V89" s="345">
        <f t="shared" si="13"/>
        <v>5021.2020000000002</v>
      </c>
      <c r="W89" s="346">
        <f t="shared" si="13"/>
        <v>5311.88</v>
      </c>
    </row>
    <row r="91" spans="1:25" x14ac:dyDescent="0.25">
      <c r="A91" s="347" t="s">
        <v>102</v>
      </c>
      <c r="B91" s="426"/>
      <c r="C91" s="412"/>
      <c r="D91" s="348">
        <v>0</v>
      </c>
      <c r="E91" s="348">
        <v>0</v>
      </c>
      <c r="F91" s="348">
        <v>0</v>
      </c>
      <c r="G91" s="348">
        <v>0</v>
      </c>
      <c r="H91" s="348">
        <v>0</v>
      </c>
      <c r="I91" s="348">
        <v>2987.855</v>
      </c>
      <c r="J91" s="348">
        <v>0</v>
      </c>
      <c r="K91" s="348">
        <v>0</v>
      </c>
      <c r="L91" s="348">
        <v>0</v>
      </c>
      <c r="M91" s="348">
        <v>945.68100000000004</v>
      </c>
      <c r="N91" s="348">
        <v>867.14099999999996</v>
      </c>
      <c r="O91" s="348">
        <v>0</v>
      </c>
      <c r="P91" s="348">
        <v>0</v>
      </c>
      <c r="Q91" s="348">
        <v>0</v>
      </c>
      <c r="R91" s="348">
        <v>0</v>
      </c>
      <c r="S91" s="348">
        <v>0</v>
      </c>
      <c r="T91" s="348">
        <v>220.52500000000001</v>
      </c>
      <c r="V91" s="349" t="s">
        <v>188</v>
      </c>
      <c r="W91" s="349" t="s">
        <v>188</v>
      </c>
    </row>
    <row r="92" spans="1:25" x14ac:dyDescent="0.25">
      <c r="A92" s="350" t="s">
        <v>189</v>
      </c>
      <c r="B92" s="427"/>
      <c r="C92" s="412"/>
      <c r="D92" s="351" t="str">
        <f t="shared" ref="D92:T92" si="14">IF(OR(D91=0,D91="-"),"-",IF(D89="-",(0-D91)/D91,(D89-D91)/D91))</f>
        <v>-</v>
      </c>
      <c r="E92" s="351" t="str">
        <f t="shared" si="14"/>
        <v>-</v>
      </c>
      <c r="F92" s="351" t="str">
        <f t="shared" si="14"/>
        <v>-</v>
      </c>
      <c r="G92" s="351" t="str">
        <f t="shared" si="14"/>
        <v>-</v>
      </c>
      <c r="H92" s="351" t="str">
        <f t="shared" si="14"/>
        <v>-</v>
      </c>
      <c r="I92" s="351">
        <f t="shared" si="14"/>
        <v>0.17542451022556332</v>
      </c>
      <c r="J92" s="351" t="str">
        <f t="shared" si="14"/>
        <v>-</v>
      </c>
      <c r="K92" s="351" t="str">
        <f t="shared" si="14"/>
        <v>-</v>
      </c>
      <c r="L92" s="351" t="str">
        <f t="shared" si="14"/>
        <v>-</v>
      </c>
      <c r="M92" s="351">
        <f t="shared" si="14"/>
        <v>9.4064488976726743E-2</v>
      </c>
      <c r="N92" s="351">
        <f t="shared" si="14"/>
        <v>0.58950505165826561</v>
      </c>
      <c r="O92" s="351" t="str">
        <f t="shared" si="14"/>
        <v>-</v>
      </c>
      <c r="P92" s="351" t="str">
        <f t="shared" si="14"/>
        <v>-</v>
      </c>
      <c r="Q92" s="351" t="str">
        <f t="shared" si="14"/>
        <v>-</v>
      </c>
      <c r="R92" s="351" t="str">
        <f t="shared" si="14"/>
        <v>-</v>
      </c>
      <c r="S92" s="351" t="str">
        <f t="shared" si="14"/>
        <v>-</v>
      </c>
      <c r="T92" s="351">
        <f t="shared" si="14"/>
        <v>1.1545403015531117</v>
      </c>
      <c r="V92" s="352" t="s">
        <v>190</v>
      </c>
      <c r="W92" s="352" t="s">
        <v>191</v>
      </c>
    </row>
    <row r="93" spans="1:25" x14ac:dyDescent="0.25">
      <c r="A93" s="347" t="s">
        <v>103</v>
      </c>
      <c r="B93" s="426"/>
      <c r="C93" s="412"/>
      <c r="D93" s="348">
        <v>0</v>
      </c>
      <c r="E93" s="348">
        <v>0</v>
      </c>
      <c r="F93" s="348">
        <v>0</v>
      </c>
      <c r="G93" s="348">
        <v>0</v>
      </c>
      <c r="H93" s="348">
        <v>0</v>
      </c>
      <c r="I93" s="348">
        <v>3010.7449999999999</v>
      </c>
      <c r="J93" s="348">
        <v>0</v>
      </c>
      <c r="K93" s="348">
        <v>0</v>
      </c>
      <c r="L93" s="348">
        <v>0</v>
      </c>
      <c r="M93" s="348">
        <v>885.28</v>
      </c>
      <c r="N93" s="348">
        <v>1265.7070000000001</v>
      </c>
      <c r="O93" s="348">
        <v>0</v>
      </c>
      <c r="P93" s="348">
        <v>0</v>
      </c>
      <c r="Q93" s="348">
        <v>0</v>
      </c>
      <c r="R93" s="348">
        <v>0</v>
      </c>
      <c r="S93" s="348">
        <v>0</v>
      </c>
      <c r="T93" s="348">
        <v>150.148</v>
      </c>
      <c r="V93" s="353">
        <f>IF(OR(V89=0,V89="-"),"-",IF(U89="-",(0-V89)/V89,(U89-V89)/V89))</f>
        <v>0.28016936980428198</v>
      </c>
      <c r="W93" s="353">
        <f>IF(OR(W89=0,W89="-"),"-",IF(V89="-",(0-W89)/W89,(V89-W89)/W89))</f>
        <v>-5.4722245231443457E-2</v>
      </c>
    </row>
    <row r="94" spans="1:25" x14ac:dyDescent="0.25">
      <c r="A94" s="354" t="s">
        <v>192</v>
      </c>
      <c r="B94" s="427"/>
      <c r="C94" s="412"/>
      <c r="D94" s="351" t="str">
        <f t="shared" ref="D94:T94" si="15">IF(OR(D93=0,D93="-"),"-",IF(D91="-",(0-D93)/D93,(D91-D93)/D93))</f>
        <v>-</v>
      </c>
      <c r="E94" s="351" t="str">
        <f t="shared" si="15"/>
        <v>-</v>
      </c>
      <c r="F94" s="351" t="str">
        <f t="shared" si="15"/>
        <v>-</v>
      </c>
      <c r="G94" s="351" t="str">
        <f t="shared" si="15"/>
        <v>-</v>
      </c>
      <c r="H94" s="351" t="str">
        <f t="shared" si="15"/>
        <v>-</v>
      </c>
      <c r="I94" s="351">
        <f t="shared" si="15"/>
        <v>-7.6027694142147125E-3</v>
      </c>
      <c r="J94" s="351" t="str">
        <f t="shared" si="15"/>
        <v>-</v>
      </c>
      <c r="K94" s="351" t="str">
        <f t="shared" si="15"/>
        <v>-</v>
      </c>
      <c r="L94" s="351" t="str">
        <f t="shared" si="15"/>
        <v>-</v>
      </c>
      <c r="M94" s="351">
        <f t="shared" si="15"/>
        <v>6.8228131212723739E-2</v>
      </c>
      <c r="N94" s="351">
        <f t="shared" si="15"/>
        <v>-0.31489594353195494</v>
      </c>
      <c r="O94" s="351" t="str">
        <f t="shared" si="15"/>
        <v>-</v>
      </c>
      <c r="P94" s="351" t="str">
        <f t="shared" si="15"/>
        <v>-</v>
      </c>
      <c r="Q94" s="351" t="str">
        <f t="shared" si="15"/>
        <v>-</v>
      </c>
      <c r="R94" s="351" t="str">
        <f t="shared" si="15"/>
        <v>-</v>
      </c>
      <c r="S94" s="351" t="str">
        <f t="shared" si="15"/>
        <v>-</v>
      </c>
      <c r="T94" s="351">
        <f t="shared" si="15"/>
        <v>0.46871753203505884</v>
      </c>
    </row>
  </sheetData>
  <sheetProtection formatCells="0" formatColumns="0" formatRows="0" insertColumns="0" insertRows="0" insertHyperlinks="0" deleteColumns="0" deleteRows="0" sort="0" autoFilter="0" pivotTables="0"/>
  <mergeCells count="111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X23:Y23"/>
    <mergeCell ref="B23:C23"/>
    <mergeCell ref="B13:C13"/>
    <mergeCell ref="B14:C14"/>
    <mergeCell ref="B15:C15"/>
    <mergeCell ref="B16:C16"/>
    <mergeCell ref="B17:C17"/>
    <mergeCell ref="X9:Y9"/>
    <mergeCell ref="B9:C9"/>
    <mergeCell ref="B10:C10"/>
    <mergeCell ref="B11:C11"/>
    <mergeCell ref="B12:C12"/>
    <mergeCell ref="B24:C24"/>
    <mergeCell ref="B25:C25"/>
    <mergeCell ref="B26:C26"/>
    <mergeCell ref="B27:C27"/>
    <mergeCell ref="B28:C28"/>
    <mergeCell ref="B18:C18"/>
    <mergeCell ref="B19:C19"/>
    <mergeCell ref="B20:C20"/>
    <mergeCell ref="B22:C22"/>
    <mergeCell ref="X35:Y35"/>
    <mergeCell ref="B35:C35"/>
    <mergeCell ref="B36:C36"/>
    <mergeCell ref="B38:C38"/>
    <mergeCell ref="X39:Y39"/>
    <mergeCell ref="B39:C39"/>
    <mergeCell ref="B30:C30"/>
    <mergeCell ref="X31:Y31"/>
    <mergeCell ref="B31:C31"/>
    <mergeCell ref="B32:C32"/>
    <mergeCell ref="B34:C34"/>
    <mergeCell ref="B46:C46"/>
    <mergeCell ref="X47:Y47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60:C60"/>
    <mergeCell ref="B50:C50"/>
    <mergeCell ref="B51:C51"/>
    <mergeCell ref="B52:C52"/>
    <mergeCell ref="B53:C53"/>
    <mergeCell ref="B54:C54"/>
    <mergeCell ref="B66:C66"/>
    <mergeCell ref="X67:Y67"/>
    <mergeCell ref="B67:C67"/>
    <mergeCell ref="B68:C68"/>
    <mergeCell ref="B69:C69"/>
    <mergeCell ref="X61:Y61"/>
    <mergeCell ref="B61:C61"/>
    <mergeCell ref="B62:C62"/>
    <mergeCell ref="B63:C63"/>
    <mergeCell ref="B64:C64"/>
    <mergeCell ref="B75:C75"/>
    <mergeCell ref="B76:C76"/>
    <mergeCell ref="B77:C77"/>
    <mergeCell ref="B78:C78"/>
    <mergeCell ref="B80:C80"/>
    <mergeCell ref="B70:C70"/>
    <mergeCell ref="B72:C72"/>
    <mergeCell ref="X73:Y73"/>
    <mergeCell ref="B73:C73"/>
    <mergeCell ref="B74:C74"/>
    <mergeCell ref="B92:C92"/>
    <mergeCell ref="B93:C93"/>
    <mergeCell ref="B94:C94"/>
    <mergeCell ref="X86:Y86"/>
    <mergeCell ref="B86:C86"/>
    <mergeCell ref="B87:C87"/>
    <mergeCell ref="B89:C89"/>
    <mergeCell ref="B91:C91"/>
    <mergeCell ref="X81:Y81"/>
    <mergeCell ref="B81:C81"/>
    <mergeCell ref="B82:C82"/>
    <mergeCell ref="B83:C83"/>
    <mergeCell ref="B85:C85"/>
  </mergeCells>
  <pageMargins left="0.7" right="0.7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/>
  </sheetViews>
  <sheetFormatPr baseColWidth="10" defaultColWidth="9.140625" defaultRowHeight="15" x14ac:dyDescent="0.25"/>
  <cols>
    <col min="1" max="1" width="18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196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355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355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355"/>
    </row>
    <row r="5" spans="1:25" ht="51" customHeight="1" x14ac:dyDescent="0.25">
      <c r="A5" s="356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358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358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357">
        <v>2014</v>
      </c>
      <c r="V7" s="357">
        <v>2013</v>
      </c>
      <c r="W7" s="357">
        <v>2012</v>
      </c>
    </row>
    <row r="8" spans="1:25" ht="15.75" x14ac:dyDescent="0.25">
      <c r="A8" s="359" t="s">
        <v>8</v>
      </c>
      <c r="B8" s="428"/>
      <c r="C8" s="412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1"/>
      <c r="V8" s="362"/>
      <c r="W8" s="362"/>
    </row>
    <row r="9" spans="1:25" ht="15.75" x14ac:dyDescent="0.25">
      <c r="A9" s="363" t="s">
        <v>123</v>
      </c>
      <c r="B9" s="429"/>
      <c r="C9" s="412"/>
      <c r="D9" s="364">
        <v>0</v>
      </c>
      <c r="E9" s="364">
        <v>0</v>
      </c>
      <c r="F9" s="364">
        <v>0</v>
      </c>
      <c r="G9" s="364">
        <v>0</v>
      </c>
      <c r="H9" s="364">
        <v>0</v>
      </c>
      <c r="I9" s="364">
        <v>140.304</v>
      </c>
      <c r="J9" s="364">
        <v>0</v>
      </c>
      <c r="K9" s="364">
        <v>0</v>
      </c>
      <c r="L9" s="364">
        <v>0</v>
      </c>
      <c r="M9" s="364">
        <v>0</v>
      </c>
      <c r="N9" s="364">
        <v>0</v>
      </c>
      <c r="O9" s="364">
        <v>0</v>
      </c>
      <c r="P9" s="364">
        <v>0</v>
      </c>
      <c r="Q9" s="364">
        <v>0</v>
      </c>
      <c r="R9" s="364">
        <v>0</v>
      </c>
      <c r="S9" s="364">
        <v>0</v>
      </c>
      <c r="T9" s="364">
        <v>0</v>
      </c>
      <c r="U9" s="365">
        <f>SUM(D9,E9,F9,G9,H9,I9,J9,K9,L9,M9,N9,O9,P9,Q9,R9,S9,T9)</f>
        <v>140.304</v>
      </c>
      <c r="V9" s="364">
        <v>217.04900000000001</v>
      </c>
      <c r="W9" s="364">
        <v>0</v>
      </c>
      <c r="X9" s="429"/>
      <c r="Y9" s="412"/>
    </row>
    <row r="10" spans="1:25" ht="15.75" x14ac:dyDescent="0.25">
      <c r="A10" s="366" t="s">
        <v>10</v>
      </c>
      <c r="B10" s="430"/>
      <c r="C10" s="412"/>
      <c r="D10" s="367">
        <f t="shared" ref="D10:W10" si="0">D9</f>
        <v>0</v>
      </c>
      <c r="E10" s="367">
        <f t="shared" si="0"/>
        <v>0</v>
      </c>
      <c r="F10" s="367">
        <f t="shared" si="0"/>
        <v>0</v>
      </c>
      <c r="G10" s="367">
        <f t="shared" si="0"/>
        <v>0</v>
      </c>
      <c r="H10" s="367">
        <f t="shared" si="0"/>
        <v>0</v>
      </c>
      <c r="I10" s="367">
        <f t="shared" si="0"/>
        <v>140.304</v>
      </c>
      <c r="J10" s="367">
        <f t="shared" si="0"/>
        <v>0</v>
      </c>
      <c r="K10" s="367">
        <f t="shared" si="0"/>
        <v>0</v>
      </c>
      <c r="L10" s="367">
        <f t="shared" si="0"/>
        <v>0</v>
      </c>
      <c r="M10" s="367">
        <f t="shared" si="0"/>
        <v>0</v>
      </c>
      <c r="N10" s="367">
        <f t="shared" si="0"/>
        <v>0</v>
      </c>
      <c r="O10" s="367">
        <f t="shared" si="0"/>
        <v>0</v>
      </c>
      <c r="P10" s="367">
        <f t="shared" si="0"/>
        <v>0</v>
      </c>
      <c r="Q10" s="367">
        <f t="shared" si="0"/>
        <v>0</v>
      </c>
      <c r="R10" s="367">
        <f t="shared" si="0"/>
        <v>0</v>
      </c>
      <c r="S10" s="367">
        <f t="shared" si="0"/>
        <v>0</v>
      </c>
      <c r="T10" s="367">
        <f t="shared" si="0"/>
        <v>0</v>
      </c>
      <c r="U10" s="368">
        <f t="shared" si="0"/>
        <v>140.304</v>
      </c>
      <c r="V10" s="369">
        <f t="shared" si="0"/>
        <v>217.04900000000001</v>
      </c>
      <c r="W10" s="369">
        <f t="shared" si="0"/>
        <v>0</v>
      </c>
    </row>
    <row r="12" spans="1:25" ht="15.75" x14ac:dyDescent="0.25">
      <c r="A12" s="359" t="s">
        <v>129</v>
      </c>
      <c r="B12" s="428"/>
      <c r="C12" s="412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1"/>
      <c r="V12" s="362"/>
      <c r="W12" s="362"/>
    </row>
    <row r="13" spans="1:25" ht="15.75" x14ac:dyDescent="0.25">
      <c r="A13" s="363" t="s">
        <v>134</v>
      </c>
      <c r="B13" s="429"/>
      <c r="C13" s="412"/>
      <c r="D13" s="364">
        <v>0</v>
      </c>
      <c r="E13" s="364">
        <v>0</v>
      </c>
      <c r="F13" s="364">
        <v>0</v>
      </c>
      <c r="G13" s="364">
        <v>0</v>
      </c>
      <c r="H13" s="364">
        <v>0</v>
      </c>
      <c r="I13" s="364">
        <v>125.887</v>
      </c>
      <c r="J13" s="364">
        <v>0</v>
      </c>
      <c r="K13" s="364">
        <v>0</v>
      </c>
      <c r="L13" s="364">
        <v>0</v>
      </c>
      <c r="M13" s="364">
        <v>0</v>
      </c>
      <c r="N13" s="364">
        <v>0</v>
      </c>
      <c r="O13" s="364">
        <v>0</v>
      </c>
      <c r="P13" s="364">
        <v>0</v>
      </c>
      <c r="Q13" s="364">
        <v>0</v>
      </c>
      <c r="R13" s="364">
        <v>0</v>
      </c>
      <c r="S13" s="364">
        <v>0</v>
      </c>
      <c r="T13" s="364">
        <v>0</v>
      </c>
      <c r="U13" s="365">
        <f>SUM(D13,E13,F13,G13,H13,I13,J13,K13,L13,M13,N13,O13,P13,Q13,R13,S13,T13)</f>
        <v>125.887</v>
      </c>
      <c r="V13" s="364">
        <v>173.67</v>
      </c>
      <c r="W13" s="364">
        <v>0</v>
      </c>
      <c r="X13" s="429"/>
      <c r="Y13" s="412"/>
    </row>
    <row r="14" spans="1:25" ht="15.75" x14ac:dyDescent="0.25">
      <c r="A14" s="366" t="s">
        <v>10</v>
      </c>
      <c r="B14" s="430"/>
      <c r="C14" s="412"/>
      <c r="D14" s="367">
        <f t="shared" ref="D14:W14" si="1">D13</f>
        <v>0</v>
      </c>
      <c r="E14" s="367">
        <f t="shared" si="1"/>
        <v>0</v>
      </c>
      <c r="F14" s="367">
        <f t="shared" si="1"/>
        <v>0</v>
      </c>
      <c r="G14" s="367">
        <f t="shared" si="1"/>
        <v>0</v>
      </c>
      <c r="H14" s="367">
        <f t="shared" si="1"/>
        <v>0</v>
      </c>
      <c r="I14" s="367">
        <f t="shared" si="1"/>
        <v>125.887</v>
      </c>
      <c r="J14" s="367">
        <f t="shared" si="1"/>
        <v>0</v>
      </c>
      <c r="K14" s="367">
        <f t="shared" si="1"/>
        <v>0</v>
      </c>
      <c r="L14" s="367">
        <f t="shared" si="1"/>
        <v>0</v>
      </c>
      <c r="M14" s="367">
        <f t="shared" si="1"/>
        <v>0</v>
      </c>
      <c r="N14" s="367">
        <f t="shared" si="1"/>
        <v>0</v>
      </c>
      <c r="O14" s="367">
        <f t="shared" si="1"/>
        <v>0</v>
      </c>
      <c r="P14" s="367">
        <f t="shared" si="1"/>
        <v>0</v>
      </c>
      <c r="Q14" s="367">
        <f t="shared" si="1"/>
        <v>0</v>
      </c>
      <c r="R14" s="367">
        <f t="shared" si="1"/>
        <v>0</v>
      </c>
      <c r="S14" s="367">
        <f t="shared" si="1"/>
        <v>0</v>
      </c>
      <c r="T14" s="367">
        <f t="shared" si="1"/>
        <v>0</v>
      </c>
      <c r="U14" s="368">
        <f t="shared" si="1"/>
        <v>125.887</v>
      </c>
      <c r="V14" s="369">
        <f t="shared" si="1"/>
        <v>173.67</v>
      </c>
      <c r="W14" s="369">
        <f t="shared" si="1"/>
        <v>0</v>
      </c>
    </row>
    <row r="16" spans="1:25" ht="15.75" x14ac:dyDescent="0.25">
      <c r="A16" s="359" t="s">
        <v>41</v>
      </c>
      <c r="B16" s="428"/>
      <c r="C16" s="412"/>
      <c r="D16" s="360"/>
      <c r="E16" s="360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1"/>
      <c r="V16" s="362"/>
      <c r="W16" s="362"/>
    </row>
    <row r="17" spans="1:25" ht="15.75" x14ac:dyDescent="0.25">
      <c r="A17" s="363" t="s">
        <v>170</v>
      </c>
      <c r="B17" s="429"/>
      <c r="C17" s="412"/>
      <c r="D17" s="364">
        <v>0</v>
      </c>
      <c r="E17" s="364">
        <v>0</v>
      </c>
      <c r="F17" s="364">
        <v>0</v>
      </c>
      <c r="G17" s="364">
        <v>0</v>
      </c>
      <c r="H17" s="364">
        <v>0</v>
      </c>
      <c r="I17" s="364">
        <v>0</v>
      </c>
      <c r="J17" s="364">
        <v>0</v>
      </c>
      <c r="K17" s="364">
        <v>0</v>
      </c>
      <c r="L17" s="364">
        <v>0</v>
      </c>
      <c r="M17" s="364">
        <v>0</v>
      </c>
      <c r="N17" s="364">
        <v>16.5</v>
      </c>
      <c r="O17" s="364">
        <v>0</v>
      </c>
      <c r="P17" s="364">
        <v>0</v>
      </c>
      <c r="Q17" s="364">
        <v>0</v>
      </c>
      <c r="R17" s="364">
        <v>0</v>
      </c>
      <c r="S17" s="364">
        <v>0</v>
      </c>
      <c r="T17" s="364">
        <v>0</v>
      </c>
      <c r="U17" s="365">
        <f>SUM(D17,E17,F17,G17,H17,I17,J17,K17,L17,M17,N17,O17,P17,Q17,R17,S17,T17)</f>
        <v>16.5</v>
      </c>
      <c r="V17" s="364">
        <v>0</v>
      </c>
      <c r="W17" s="364">
        <v>0</v>
      </c>
      <c r="X17" s="429"/>
      <c r="Y17" s="412"/>
    </row>
    <row r="18" spans="1:25" ht="15.75" x14ac:dyDescent="0.25">
      <c r="A18" s="370" t="s">
        <v>42</v>
      </c>
      <c r="B18" s="432"/>
      <c r="C18" s="412"/>
      <c r="D18" s="369">
        <v>0</v>
      </c>
      <c r="E18" s="369">
        <v>0</v>
      </c>
      <c r="F18" s="369">
        <v>0</v>
      </c>
      <c r="G18" s="369">
        <v>0</v>
      </c>
      <c r="H18" s="369">
        <v>0</v>
      </c>
      <c r="I18" s="369">
        <v>0</v>
      </c>
      <c r="J18" s="369">
        <v>0</v>
      </c>
      <c r="K18" s="369">
        <v>0</v>
      </c>
      <c r="L18" s="369">
        <v>0</v>
      </c>
      <c r="M18" s="369">
        <v>0</v>
      </c>
      <c r="N18" s="369">
        <v>354.9</v>
      </c>
      <c r="O18" s="369">
        <v>0</v>
      </c>
      <c r="P18" s="369">
        <v>0</v>
      </c>
      <c r="Q18" s="369">
        <v>0</v>
      </c>
      <c r="R18" s="369">
        <v>0</v>
      </c>
      <c r="S18" s="369">
        <v>0</v>
      </c>
      <c r="T18" s="369">
        <v>0</v>
      </c>
      <c r="U18" s="371">
        <f>SUM(D18,E18,F18,G18,H18,I18,J18,K18,L18,M18,N18,O18,P18,Q18,R18,S18,T18)</f>
        <v>354.9</v>
      </c>
      <c r="V18" s="369">
        <v>240.34</v>
      </c>
      <c r="W18" s="369">
        <v>273.27</v>
      </c>
    </row>
    <row r="19" spans="1:25" ht="15.75" x14ac:dyDescent="0.25">
      <c r="A19" s="366" t="s">
        <v>10</v>
      </c>
      <c r="B19" s="430"/>
      <c r="C19" s="412"/>
      <c r="D19" s="367">
        <f t="shared" ref="D19:W19" si="2">SUM(D17,D18)</f>
        <v>0</v>
      </c>
      <c r="E19" s="367">
        <f t="shared" si="2"/>
        <v>0</v>
      </c>
      <c r="F19" s="367">
        <f t="shared" si="2"/>
        <v>0</v>
      </c>
      <c r="G19" s="367">
        <f t="shared" si="2"/>
        <v>0</v>
      </c>
      <c r="H19" s="367">
        <f t="shared" si="2"/>
        <v>0</v>
      </c>
      <c r="I19" s="367">
        <f t="shared" si="2"/>
        <v>0</v>
      </c>
      <c r="J19" s="367">
        <f t="shared" si="2"/>
        <v>0</v>
      </c>
      <c r="K19" s="367">
        <f t="shared" si="2"/>
        <v>0</v>
      </c>
      <c r="L19" s="367">
        <f t="shared" si="2"/>
        <v>0</v>
      </c>
      <c r="M19" s="367">
        <f t="shared" si="2"/>
        <v>0</v>
      </c>
      <c r="N19" s="367">
        <f t="shared" si="2"/>
        <v>371.4</v>
      </c>
      <c r="O19" s="367">
        <f t="shared" si="2"/>
        <v>0</v>
      </c>
      <c r="P19" s="367">
        <f t="shared" si="2"/>
        <v>0</v>
      </c>
      <c r="Q19" s="367">
        <f t="shared" si="2"/>
        <v>0</v>
      </c>
      <c r="R19" s="367">
        <f t="shared" si="2"/>
        <v>0</v>
      </c>
      <c r="S19" s="367">
        <f t="shared" si="2"/>
        <v>0</v>
      </c>
      <c r="T19" s="367">
        <f t="shared" si="2"/>
        <v>0</v>
      </c>
      <c r="U19" s="368">
        <f t="shared" si="2"/>
        <v>371.4</v>
      </c>
      <c r="V19" s="369">
        <f t="shared" si="2"/>
        <v>240.34</v>
      </c>
      <c r="W19" s="369">
        <f t="shared" si="2"/>
        <v>273.27</v>
      </c>
    </row>
    <row r="21" spans="1:25" ht="15.75" x14ac:dyDescent="0.25">
      <c r="A21" s="359" t="s">
        <v>45</v>
      </c>
      <c r="B21" s="428"/>
      <c r="C21" s="412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1"/>
      <c r="V21" s="362"/>
      <c r="W21" s="362"/>
    </row>
    <row r="22" spans="1:25" ht="15.75" x14ac:dyDescent="0.25">
      <c r="A22" s="363" t="s">
        <v>172</v>
      </c>
      <c r="B22" s="429"/>
      <c r="C22" s="412"/>
      <c r="D22" s="364">
        <v>0</v>
      </c>
      <c r="E22" s="364">
        <v>0</v>
      </c>
      <c r="F22" s="364">
        <v>0</v>
      </c>
      <c r="G22" s="364">
        <v>0</v>
      </c>
      <c r="H22" s="364">
        <v>0</v>
      </c>
      <c r="I22" s="364">
        <v>0</v>
      </c>
      <c r="J22" s="364">
        <v>0</v>
      </c>
      <c r="K22" s="364">
        <v>0</v>
      </c>
      <c r="L22" s="364">
        <v>0</v>
      </c>
      <c r="M22" s="364">
        <v>0</v>
      </c>
      <c r="N22" s="364">
        <v>68.650000000000006</v>
      </c>
      <c r="O22" s="364">
        <v>0</v>
      </c>
      <c r="P22" s="364">
        <v>0</v>
      </c>
      <c r="Q22" s="364">
        <v>0</v>
      </c>
      <c r="R22" s="364">
        <v>0</v>
      </c>
      <c r="S22" s="364">
        <v>0</v>
      </c>
      <c r="T22" s="364">
        <v>0</v>
      </c>
      <c r="U22" s="365">
        <f>SUM(D22,E22,F22,G22,H22,I22,J22,K22,L22,M22,N22,O22,P22,Q22,R22,S22,T22)</f>
        <v>68.650000000000006</v>
      </c>
      <c r="V22" s="364">
        <v>86.4</v>
      </c>
      <c r="W22" s="364">
        <v>52.7</v>
      </c>
      <c r="X22" s="429"/>
      <c r="Y22" s="412"/>
    </row>
    <row r="23" spans="1:25" ht="15.75" x14ac:dyDescent="0.25">
      <c r="A23" s="370" t="s">
        <v>174</v>
      </c>
      <c r="B23" s="432"/>
      <c r="C23" s="412"/>
      <c r="D23" s="369">
        <v>0</v>
      </c>
      <c r="E23" s="369">
        <v>0</v>
      </c>
      <c r="F23" s="369">
        <v>0</v>
      </c>
      <c r="G23" s="369">
        <v>0</v>
      </c>
      <c r="H23" s="369">
        <v>0</v>
      </c>
      <c r="I23" s="369">
        <v>0</v>
      </c>
      <c r="J23" s="369">
        <v>0</v>
      </c>
      <c r="K23" s="369">
        <v>0</v>
      </c>
      <c r="L23" s="369">
        <v>0</v>
      </c>
      <c r="M23" s="369">
        <v>0</v>
      </c>
      <c r="N23" s="369">
        <v>22</v>
      </c>
      <c r="O23" s="369">
        <v>0</v>
      </c>
      <c r="P23" s="369">
        <v>0</v>
      </c>
      <c r="Q23" s="369">
        <v>0</v>
      </c>
      <c r="R23" s="369">
        <v>0</v>
      </c>
      <c r="S23" s="369">
        <v>0</v>
      </c>
      <c r="T23" s="369">
        <v>0</v>
      </c>
      <c r="U23" s="371">
        <f>SUM(D23,E23,F23,G23,H23,I23,J23,K23,L23,M23,N23,O23,P23,Q23,R23,S23,T23)</f>
        <v>22</v>
      </c>
      <c r="V23" s="369">
        <v>0</v>
      </c>
      <c r="W23" s="369">
        <v>0</v>
      </c>
    </row>
    <row r="24" spans="1:25" ht="15.75" x14ac:dyDescent="0.25">
      <c r="A24" s="366" t="s">
        <v>10</v>
      </c>
      <c r="B24" s="430"/>
      <c r="C24" s="412"/>
      <c r="D24" s="367">
        <f t="shared" ref="D24:W24" si="3">SUM(D22,D23)</f>
        <v>0</v>
      </c>
      <c r="E24" s="367">
        <f t="shared" si="3"/>
        <v>0</v>
      </c>
      <c r="F24" s="367">
        <f t="shared" si="3"/>
        <v>0</v>
      </c>
      <c r="G24" s="367">
        <f t="shared" si="3"/>
        <v>0</v>
      </c>
      <c r="H24" s="367">
        <f t="shared" si="3"/>
        <v>0</v>
      </c>
      <c r="I24" s="367">
        <f t="shared" si="3"/>
        <v>0</v>
      </c>
      <c r="J24" s="367">
        <f t="shared" si="3"/>
        <v>0</v>
      </c>
      <c r="K24" s="367">
        <f t="shared" si="3"/>
        <v>0</v>
      </c>
      <c r="L24" s="367">
        <f t="shared" si="3"/>
        <v>0</v>
      </c>
      <c r="M24" s="367">
        <f t="shared" si="3"/>
        <v>0</v>
      </c>
      <c r="N24" s="367">
        <f t="shared" si="3"/>
        <v>90.65</v>
      </c>
      <c r="O24" s="367">
        <f t="shared" si="3"/>
        <v>0</v>
      </c>
      <c r="P24" s="367">
        <f t="shared" si="3"/>
        <v>0</v>
      </c>
      <c r="Q24" s="367">
        <f t="shared" si="3"/>
        <v>0</v>
      </c>
      <c r="R24" s="367">
        <f t="shared" si="3"/>
        <v>0</v>
      </c>
      <c r="S24" s="367">
        <f t="shared" si="3"/>
        <v>0</v>
      </c>
      <c r="T24" s="367">
        <f t="shared" si="3"/>
        <v>0</v>
      </c>
      <c r="U24" s="368">
        <f t="shared" si="3"/>
        <v>90.65</v>
      </c>
      <c r="V24" s="369">
        <f t="shared" si="3"/>
        <v>86.4</v>
      </c>
      <c r="W24" s="369">
        <f t="shared" si="3"/>
        <v>52.7</v>
      </c>
    </row>
    <row r="26" spans="1:25" ht="15.75" x14ac:dyDescent="0.25">
      <c r="A26" s="359" t="s">
        <v>48</v>
      </c>
      <c r="B26" s="428"/>
      <c r="C26" s="412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1"/>
      <c r="V26" s="362"/>
      <c r="W26" s="362"/>
    </row>
    <row r="27" spans="1:25" ht="15.75" x14ac:dyDescent="0.25">
      <c r="A27" s="363" t="s">
        <v>49</v>
      </c>
      <c r="B27" s="429"/>
      <c r="C27" s="412"/>
      <c r="D27" s="364">
        <v>0</v>
      </c>
      <c r="E27" s="364">
        <v>0</v>
      </c>
      <c r="F27" s="364">
        <v>0</v>
      </c>
      <c r="G27" s="364">
        <v>0</v>
      </c>
      <c r="H27" s="364">
        <v>0</v>
      </c>
      <c r="I27" s="364">
        <v>0</v>
      </c>
      <c r="J27" s="364">
        <v>0</v>
      </c>
      <c r="K27" s="364">
        <v>0</v>
      </c>
      <c r="L27" s="364">
        <v>0</v>
      </c>
      <c r="M27" s="364">
        <v>0</v>
      </c>
      <c r="N27" s="364">
        <v>64.2</v>
      </c>
      <c r="O27" s="364">
        <v>0</v>
      </c>
      <c r="P27" s="364">
        <v>0</v>
      </c>
      <c r="Q27" s="364">
        <v>9.0860000000000003</v>
      </c>
      <c r="R27" s="364">
        <v>0</v>
      </c>
      <c r="S27" s="364">
        <v>0</v>
      </c>
      <c r="T27" s="364">
        <v>0</v>
      </c>
      <c r="U27" s="365">
        <f>SUM(D27,E27,F27,G27,H27,I27,J27,K27,L27,M27,N27,O27,P27,Q27,R27,S27,T27)</f>
        <v>73.286000000000001</v>
      </c>
      <c r="V27" s="364">
        <v>20.65</v>
      </c>
      <c r="W27" s="364">
        <v>22</v>
      </c>
      <c r="X27" s="429"/>
      <c r="Y27" s="412"/>
    </row>
    <row r="28" spans="1:25" ht="15.75" x14ac:dyDescent="0.25">
      <c r="A28" s="370" t="s">
        <v>179</v>
      </c>
      <c r="B28" s="432"/>
      <c r="C28" s="412"/>
      <c r="D28" s="369">
        <v>0</v>
      </c>
      <c r="E28" s="369">
        <v>0</v>
      </c>
      <c r="F28" s="369">
        <v>0</v>
      </c>
      <c r="G28" s="369">
        <v>0</v>
      </c>
      <c r="H28" s="369">
        <v>0</v>
      </c>
      <c r="I28" s="369">
        <v>0</v>
      </c>
      <c r="J28" s="369">
        <v>0</v>
      </c>
      <c r="K28" s="369">
        <v>0</v>
      </c>
      <c r="L28" s="369">
        <v>0</v>
      </c>
      <c r="M28" s="369">
        <v>0</v>
      </c>
      <c r="N28" s="369">
        <v>58.402000000000001</v>
      </c>
      <c r="O28" s="369">
        <v>0</v>
      </c>
      <c r="P28" s="369">
        <v>0</v>
      </c>
      <c r="Q28" s="369">
        <v>0</v>
      </c>
      <c r="R28" s="369">
        <v>0</v>
      </c>
      <c r="S28" s="369">
        <v>0</v>
      </c>
      <c r="T28" s="369">
        <v>0</v>
      </c>
      <c r="U28" s="371">
        <f>SUM(D28,E28,F28,G28,H28,I28,J28,K28,L28,M28,N28,O28,P28,Q28,R28,S28,T28)</f>
        <v>58.402000000000001</v>
      </c>
      <c r="V28" s="369">
        <v>0</v>
      </c>
      <c r="W28" s="369">
        <v>0</v>
      </c>
    </row>
    <row r="29" spans="1:25" ht="15.75" x14ac:dyDescent="0.25">
      <c r="A29" s="366" t="s">
        <v>10</v>
      </c>
      <c r="B29" s="430"/>
      <c r="C29" s="412"/>
      <c r="D29" s="367">
        <f t="shared" ref="D29:W29" si="4">SUM(D27,D28)</f>
        <v>0</v>
      </c>
      <c r="E29" s="367">
        <f t="shared" si="4"/>
        <v>0</v>
      </c>
      <c r="F29" s="367">
        <f t="shared" si="4"/>
        <v>0</v>
      </c>
      <c r="G29" s="367">
        <f t="shared" si="4"/>
        <v>0</v>
      </c>
      <c r="H29" s="367">
        <f t="shared" si="4"/>
        <v>0</v>
      </c>
      <c r="I29" s="367">
        <f t="shared" si="4"/>
        <v>0</v>
      </c>
      <c r="J29" s="367">
        <f t="shared" si="4"/>
        <v>0</v>
      </c>
      <c r="K29" s="367">
        <f t="shared" si="4"/>
        <v>0</v>
      </c>
      <c r="L29" s="367">
        <f t="shared" si="4"/>
        <v>0</v>
      </c>
      <c r="M29" s="367">
        <f t="shared" si="4"/>
        <v>0</v>
      </c>
      <c r="N29" s="367">
        <f t="shared" si="4"/>
        <v>122.602</v>
      </c>
      <c r="O29" s="367">
        <f t="shared" si="4"/>
        <v>0</v>
      </c>
      <c r="P29" s="367">
        <f t="shared" si="4"/>
        <v>0</v>
      </c>
      <c r="Q29" s="367">
        <f t="shared" si="4"/>
        <v>9.0860000000000003</v>
      </c>
      <c r="R29" s="367">
        <f t="shared" si="4"/>
        <v>0</v>
      </c>
      <c r="S29" s="367">
        <f t="shared" si="4"/>
        <v>0</v>
      </c>
      <c r="T29" s="367">
        <f t="shared" si="4"/>
        <v>0</v>
      </c>
      <c r="U29" s="368">
        <f t="shared" si="4"/>
        <v>131.68799999999999</v>
      </c>
      <c r="V29" s="369">
        <f t="shared" si="4"/>
        <v>20.65</v>
      </c>
      <c r="W29" s="369">
        <f t="shared" si="4"/>
        <v>22</v>
      </c>
    </row>
    <row r="31" spans="1:25" ht="33.950000000000003" customHeight="1" x14ac:dyDescent="0.25">
      <c r="A31" s="372" t="s">
        <v>187</v>
      </c>
      <c r="B31" s="431"/>
      <c r="C31" s="412"/>
      <c r="D31" s="373">
        <f t="shared" ref="D31:W31" si="5">SUM(D10,D14,D19,D24,D29)</f>
        <v>0</v>
      </c>
      <c r="E31" s="373">
        <f t="shared" si="5"/>
        <v>0</v>
      </c>
      <c r="F31" s="373">
        <f t="shared" si="5"/>
        <v>0</v>
      </c>
      <c r="G31" s="373">
        <f t="shared" si="5"/>
        <v>0</v>
      </c>
      <c r="H31" s="373">
        <f t="shared" si="5"/>
        <v>0</v>
      </c>
      <c r="I31" s="373">
        <f t="shared" si="5"/>
        <v>266.19100000000003</v>
      </c>
      <c r="J31" s="373">
        <f t="shared" si="5"/>
        <v>0</v>
      </c>
      <c r="K31" s="373">
        <f t="shared" si="5"/>
        <v>0</v>
      </c>
      <c r="L31" s="373">
        <f t="shared" si="5"/>
        <v>0</v>
      </c>
      <c r="M31" s="373">
        <f t="shared" si="5"/>
        <v>0</v>
      </c>
      <c r="N31" s="373">
        <f t="shared" si="5"/>
        <v>584.65199999999993</v>
      </c>
      <c r="O31" s="373">
        <f t="shared" si="5"/>
        <v>0</v>
      </c>
      <c r="P31" s="373">
        <f t="shared" si="5"/>
        <v>0</v>
      </c>
      <c r="Q31" s="373">
        <f t="shared" si="5"/>
        <v>9.0860000000000003</v>
      </c>
      <c r="R31" s="373">
        <f t="shared" si="5"/>
        <v>0</v>
      </c>
      <c r="S31" s="373">
        <f t="shared" si="5"/>
        <v>0</v>
      </c>
      <c r="T31" s="373">
        <f t="shared" si="5"/>
        <v>0</v>
      </c>
      <c r="U31" s="373">
        <f t="shared" si="5"/>
        <v>859.92899999999997</v>
      </c>
      <c r="V31" s="373">
        <f t="shared" si="5"/>
        <v>738.10899999999992</v>
      </c>
      <c r="W31" s="374">
        <f t="shared" si="5"/>
        <v>347.96999999999997</v>
      </c>
    </row>
    <row r="33" spans="1:23" x14ac:dyDescent="0.25">
      <c r="A33" s="375" t="s">
        <v>102</v>
      </c>
      <c r="B33" s="426"/>
      <c r="C33" s="412"/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390.71899999999999</v>
      </c>
      <c r="J33" s="376">
        <v>0</v>
      </c>
      <c r="K33" s="376">
        <v>0</v>
      </c>
      <c r="L33" s="376">
        <v>0</v>
      </c>
      <c r="M33" s="376">
        <v>0</v>
      </c>
      <c r="N33" s="376">
        <v>347.39</v>
      </c>
      <c r="O33" s="376">
        <v>0</v>
      </c>
      <c r="P33" s="376">
        <v>0</v>
      </c>
      <c r="Q33" s="376">
        <v>0</v>
      </c>
      <c r="R33" s="376">
        <v>0</v>
      </c>
      <c r="S33" s="376">
        <v>0</v>
      </c>
      <c r="T33" s="376">
        <v>0</v>
      </c>
      <c r="V33" s="377" t="s">
        <v>188</v>
      </c>
      <c r="W33" s="377" t="s">
        <v>188</v>
      </c>
    </row>
    <row r="34" spans="1:23" x14ac:dyDescent="0.25">
      <c r="A34" s="378" t="s">
        <v>189</v>
      </c>
      <c r="B34" s="427"/>
      <c r="C34" s="412"/>
      <c r="D34" s="379" t="str">
        <f t="shared" ref="D34:T34" si="6">IF(OR(D33=0,D33="-"),"-",IF(D31="-",(0-D33)/D33,(D31-D33)/D33))</f>
        <v>-</v>
      </c>
      <c r="E34" s="379" t="str">
        <f t="shared" si="6"/>
        <v>-</v>
      </c>
      <c r="F34" s="379" t="str">
        <f t="shared" si="6"/>
        <v>-</v>
      </c>
      <c r="G34" s="379" t="str">
        <f t="shared" si="6"/>
        <v>-</v>
      </c>
      <c r="H34" s="379" t="str">
        <f t="shared" si="6"/>
        <v>-</v>
      </c>
      <c r="I34" s="379">
        <f t="shared" si="6"/>
        <v>-0.3187149844261476</v>
      </c>
      <c r="J34" s="379" t="str">
        <f t="shared" si="6"/>
        <v>-</v>
      </c>
      <c r="K34" s="379" t="str">
        <f t="shared" si="6"/>
        <v>-</v>
      </c>
      <c r="L34" s="379" t="str">
        <f t="shared" si="6"/>
        <v>-</v>
      </c>
      <c r="M34" s="379" t="str">
        <f t="shared" si="6"/>
        <v>-</v>
      </c>
      <c r="N34" s="379">
        <f t="shared" si="6"/>
        <v>0.68298454186936863</v>
      </c>
      <c r="O34" s="379" t="str">
        <f t="shared" si="6"/>
        <v>-</v>
      </c>
      <c r="P34" s="379" t="str">
        <f t="shared" si="6"/>
        <v>-</v>
      </c>
      <c r="Q34" s="379" t="str">
        <f t="shared" si="6"/>
        <v>-</v>
      </c>
      <c r="R34" s="379" t="str">
        <f t="shared" si="6"/>
        <v>-</v>
      </c>
      <c r="S34" s="379" t="str">
        <f t="shared" si="6"/>
        <v>-</v>
      </c>
      <c r="T34" s="379" t="str">
        <f t="shared" si="6"/>
        <v>-</v>
      </c>
      <c r="V34" s="380" t="s">
        <v>190</v>
      </c>
      <c r="W34" s="380" t="s">
        <v>191</v>
      </c>
    </row>
    <row r="35" spans="1:23" x14ac:dyDescent="0.25">
      <c r="A35" s="375" t="s">
        <v>103</v>
      </c>
      <c r="B35" s="426"/>
      <c r="C35" s="412"/>
      <c r="D35" s="376">
        <v>0</v>
      </c>
      <c r="E35" s="376">
        <v>0</v>
      </c>
      <c r="F35" s="376">
        <v>0</v>
      </c>
      <c r="G35" s="376">
        <v>0</v>
      </c>
      <c r="H35" s="376">
        <v>0</v>
      </c>
      <c r="I35" s="376">
        <v>0</v>
      </c>
      <c r="J35" s="376">
        <v>0</v>
      </c>
      <c r="K35" s="376">
        <v>0</v>
      </c>
      <c r="L35" s="376">
        <v>0</v>
      </c>
      <c r="M35" s="376">
        <v>0</v>
      </c>
      <c r="N35" s="376">
        <v>347.97</v>
      </c>
      <c r="O35" s="376">
        <v>0</v>
      </c>
      <c r="P35" s="376">
        <v>0</v>
      </c>
      <c r="Q35" s="376">
        <v>0</v>
      </c>
      <c r="R35" s="376">
        <v>0</v>
      </c>
      <c r="S35" s="376">
        <v>0</v>
      </c>
      <c r="T35" s="376">
        <v>0</v>
      </c>
      <c r="V35" s="381">
        <f>IF(OR(V31=0,V31="-"),"-",IF(U31="-",(0-V31)/V31,(U31-V31)/V31))</f>
        <v>0.16504337435256861</v>
      </c>
      <c r="W35" s="381">
        <f>IF(OR(W31=0,W31="-"),"-",IF(V31="-",(0-W31)/W31,(V31-W31)/W31))</f>
        <v>1.121185734402391</v>
      </c>
    </row>
    <row r="36" spans="1:23" x14ac:dyDescent="0.25">
      <c r="A36" s="382" t="s">
        <v>192</v>
      </c>
      <c r="B36" s="427"/>
      <c r="C36" s="412"/>
      <c r="D36" s="379" t="str">
        <f t="shared" ref="D36:T36" si="7">IF(OR(D35=0,D35="-"),"-",IF(D33="-",(0-D35)/D35,(D33-D35)/D35))</f>
        <v>-</v>
      </c>
      <c r="E36" s="379" t="str">
        <f t="shared" si="7"/>
        <v>-</v>
      </c>
      <c r="F36" s="379" t="str">
        <f t="shared" si="7"/>
        <v>-</v>
      </c>
      <c r="G36" s="379" t="str">
        <f t="shared" si="7"/>
        <v>-</v>
      </c>
      <c r="H36" s="379" t="str">
        <f t="shared" si="7"/>
        <v>-</v>
      </c>
      <c r="I36" s="379" t="str">
        <f t="shared" si="7"/>
        <v>-</v>
      </c>
      <c r="J36" s="379" t="str">
        <f t="shared" si="7"/>
        <v>-</v>
      </c>
      <c r="K36" s="379" t="str">
        <f t="shared" si="7"/>
        <v>-</v>
      </c>
      <c r="L36" s="379" t="str">
        <f t="shared" si="7"/>
        <v>-</v>
      </c>
      <c r="M36" s="379" t="str">
        <f t="shared" si="7"/>
        <v>-</v>
      </c>
      <c r="N36" s="379">
        <f t="shared" si="7"/>
        <v>-1.6668103572148199E-3</v>
      </c>
      <c r="O36" s="379" t="str">
        <f t="shared" si="7"/>
        <v>-</v>
      </c>
      <c r="P36" s="379" t="str">
        <f t="shared" si="7"/>
        <v>-</v>
      </c>
      <c r="Q36" s="379" t="str">
        <f t="shared" si="7"/>
        <v>-</v>
      </c>
      <c r="R36" s="379" t="str">
        <f t="shared" si="7"/>
        <v>-</v>
      </c>
      <c r="S36" s="379" t="str">
        <f t="shared" si="7"/>
        <v>-</v>
      </c>
      <c r="T36" s="379" t="str">
        <f t="shared" si="7"/>
        <v>-</v>
      </c>
    </row>
  </sheetData>
  <sheetProtection formatCells="0" formatColumns="0" formatRows="0" insertColumns="0" insertRows="0" insertHyperlinks="0" deleteColumns="0" deleteRows="0" sort="0" autoFilter="0" pivotTables="0"/>
  <mergeCells count="53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X9:Y9"/>
    <mergeCell ref="B9:C9"/>
    <mergeCell ref="B10:C10"/>
    <mergeCell ref="B12:C12"/>
    <mergeCell ref="X13:Y13"/>
    <mergeCell ref="B13:C13"/>
    <mergeCell ref="B14:C14"/>
    <mergeCell ref="B16:C16"/>
    <mergeCell ref="X17:Y17"/>
    <mergeCell ref="B17:C17"/>
    <mergeCell ref="B18:C18"/>
    <mergeCell ref="B19:C19"/>
    <mergeCell ref="B21:C21"/>
    <mergeCell ref="X22:Y22"/>
    <mergeCell ref="B22:C22"/>
    <mergeCell ref="B23:C23"/>
    <mergeCell ref="B24:C24"/>
    <mergeCell ref="B26:C26"/>
    <mergeCell ref="X27:Y27"/>
    <mergeCell ref="B27:C27"/>
    <mergeCell ref="B28:C28"/>
    <mergeCell ref="B36:C36"/>
    <mergeCell ref="B29:C29"/>
    <mergeCell ref="B31:C31"/>
    <mergeCell ref="B33:C33"/>
    <mergeCell ref="B34:C34"/>
    <mergeCell ref="B35:C35"/>
  </mergeCells>
  <pageMargins left="0.7" right="0.7" top="0.75" bottom="0.75" header="0.3" footer="0.3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197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383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383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383"/>
    </row>
    <row r="5" spans="1:25" ht="51" customHeight="1" x14ac:dyDescent="0.25">
      <c r="A5" s="384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386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386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385">
        <v>2014</v>
      </c>
      <c r="V7" s="385">
        <v>2013</v>
      </c>
      <c r="W7" s="385">
        <v>2012</v>
      </c>
    </row>
    <row r="8" spans="1:25" ht="15.75" x14ac:dyDescent="0.25">
      <c r="A8" s="387" t="s">
        <v>8</v>
      </c>
      <c r="B8" s="428"/>
      <c r="C8" s="412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9"/>
      <c r="V8" s="390"/>
      <c r="W8" s="390"/>
    </row>
    <row r="9" spans="1:25" ht="15.75" x14ac:dyDescent="0.25">
      <c r="A9" s="391" t="s">
        <v>116</v>
      </c>
      <c r="B9" s="429"/>
      <c r="C9" s="412"/>
      <c r="D9" s="392">
        <v>0</v>
      </c>
      <c r="E9" s="392">
        <v>578.66600000000005</v>
      </c>
      <c r="F9" s="392">
        <v>0</v>
      </c>
      <c r="G9" s="392">
        <v>0</v>
      </c>
      <c r="H9" s="392">
        <v>0</v>
      </c>
      <c r="I9" s="392">
        <v>0</v>
      </c>
      <c r="J9" s="392">
        <v>42</v>
      </c>
      <c r="K9" s="392">
        <v>0</v>
      </c>
      <c r="L9" s="392">
        <v>0</v>
      </c>
      <c r="M9" s="392">
        <v>0</v>
      </c>
      <c r="N9" s="392">
        <v>0</v>
      </c>
      <c r="O9" s="392">
        <v>0</v>
      </c>
      <c r="P9" s="392">
        <v>0</v>
      </c>
      <c r="Q9" s="392">
        <v>0</v>
      </c>
      <c r="R9" s="392">
        <v>0</v>
      </c>
      <c r="S9" s="392">
        <v>0</v>
      </c>
      <c r="T9" s="392">
        <v>0</v>
      </c>
      <c r="U9" s="393">
        <f>SUM(D9,E9,F9,G9,H9,I9,J9,K9,L9,M9,N9,O9,P9,Q9,R9,S9,T9)</f>
        <v>620.66600000000005</v>
      </c>
      <c r="V9" s="392">
        <v>506.41699999999997</v>
      </c>
      <c r="W9" s="392">
        <v>517.601</v>
      </c>
      <c r="X9" s="429"/>
      <c r="Y9" s="412"/>
    </row>
    <row r="10" spans="1:25" ht="15.75" x14ac:dyDescent="0.25">
      <c r="A10" s="394" t="s">
        <v>9</v>
      </c>
      <c r="B10" s="432"/>
      <c r="C10" s="412"/>
      <c r="D10" s="395">
        <v>0</v>
      </c>
      <c r="E10" s="395">
        <v>0</v>
      </c>
      <c r="F10" s="395">
        <v>0</v>
      </c>
      <c r="G10" s="395">
        <v>0</v>
      </c>
      <c r="H10" s="395">
        <v>0</v>
      </c>
      <c r="I10" s="395">
        <v>0</v>
      </c>
      <c r="J10" s="395">
        <v>0</v>
      </c>
      <c r="K10" s="395">
        <v>0</v>
      </c>
      <c r="L10" s="395">
        <v>0</v>
      </c>
      <c r="M10" s="395">
        <v>0</v>
      </c>
      <c r="N10" s="395">
        <v>0</v>
      </c>
      <c r="O10" s="395">
        <v>0</v>
      </c>
      <c r="P10" s="395">
        <v>0</v>
      </c>
      <c r="Q10" s="395">
        <v>0</v>
      </c>
      <c r="R10" s="395">
        <v>0</v>
      </c>
      <c r="S10" s="395">
        <v>0</v>
      </c>
      <c r="T10" s="395">
        <v>0</v>
      </c>
      <c r="U10" s="396">
        <f>SUM(D10,E10,F10,G10,H10,I10,J10,K10,L10,M10,N10,O10,P10,Q10,R10,S10,T10)</f>
        <v>0</v>
      </c>
      <c r="V10" s="395">
        <v>28.1</v>
      </c>
      <c r="W10" s="395">
        <v>0</v>
      </c>
    </row>
    <row r="11" spans="1:25" ht="15.75" x14ac:dyDescent="0.25">
      <c r="A11" s="391" t="s">
        <v>122</v>
      </c>
      <c r="B11" s="429"/>
      <c r="C11" s="412"/>
      <c r="D11" s="392">
        <v>0</v>
      </c>
      <c r="E11" s="392">
        <v>15.54</v>
      </c>
      <c r="F11" s="392">
        <v>0</v>
      </c>
      <c r="G11" s="392">
        <v>0</v>
      </c>
      <c r="H11" s="392">
        <v>0</v>
      </c>
      <c r="I11" s="392">
        <v>0</v>
      </c>
      <c r="J11" s="392">
        <v>1</v>
      </c>
      <c r="K11" s="392">
        <v>0</v>
      </c>
      <c r="L11" s="392">
        <v>0</v>
      </c>
      <c r="M11" s="392">
        <v>0</v>
      </c>
      <c r="N11" s="392">
        <v>0</v>
      </c>
      <c r="O11" s="392">
        <v>0</v>
      </c>
      <c r="P11" s="392">
        <v>0</v>
      </c>
      <c r="Q11" s="392">
        <v>0</v>
      </c>
      <c r="R11" s="392">
        <v>0</v>
      </c>
      <c r="S11" s="392">
        <v>0</v>
      </c>
      <c r="T11" s="392">
        <v>0</v>
      </c>
      <c r="U11" s="393">
        <f>SUM(D11,E11,F11,G11,H11,I11,J11,K11,L11,M11,N11,O11,P11,Q11,R11,S11,T11)</f>
        <v>16.54</v>
      </c>
      <c r="V11" s="392">
        <v>26.702000000000002</v>
      </c>
      <c r="W11" s="392">
        <v>0</v>
      </c>
    </row>
    <row r="12" spans="1:25" ht="15.75" x14ac:dyDescent="0.25">
      <c r="A12" s="394" t="s">
        <v>123</v>
      </c>
      <c r="B12" s="432"/>
      <c r="C12" s="412"/>
      <c r="D12" s="395">
        <v>0</v>
      </c>
      <c r="E12" s="395">
        <v>438.7</v>
      </c>
      <c r="F12" s="395">
        <v>0</v>
      </c>
      <c r="G12" s="395">
        <v>0</v>
      </c>
      <c r="H12" s="395">
        <v>0</v>
      </c>
      <c r="I12" s="395">
        <v>0</v>
      </c>
      <c r="J12" s="395">
        <v>0</v>
      </c>
      <c r="K12" s="395">
        <v>0</v>
      </c>
      <c r="L12" s="395">
        <v>0</v>
      </c>
      <c r="M12" s="395">
        <v>0</v>
      </c>
      <c r="N12" s="395">
        <v>0</v>
      </c>
      <c r="O12" s="395">
        <v>0</v>
      </c>
      <c r="P12" s="395">
        <v>0</v>
      </c>
      <c r="Q12" s="395">
        <v>0</v>
      </c>
      <c r="R12" s="395">
        <v>0</v>
      </c>
      <c r="S12" s="395">
        <v>0</v>
      </c>
      <c r="T12" s="395">
        <v>26.978000000000002</v>
      </c>
      <c r="U12" s="396">
        <f>SUM(D12,E12,F12,G12,H12,I12,J12,K12,L12,M12,N12,O12,P12,Q12,R12,S12,T12)</f>
        <v>465.678</v>
      </c>
      <c r="V12" s="395">
        <v>407</v>
      </c>
      <c r="W12" s="395">
        <v>321.59699999999998</v>
      </c>
    </row>
    <row r="13" spans="1:25" ht="15.75" x14ac:dyDescent="0.25">
      <c r="A13" s="391" t="s">
        <v>128</v>
      </c>
      <c r="B13" s="429"/>
      <c r="C13" s="412"/>
      <c r="D13" s="392">
        <v>0</v>
      </c>
      <c r="E13" s="392">
        <v>0</v>
      </c>
      <c r="F13" s="392">
        <v>0</v>
      </c>
      <c r="G13" s="392">
        <v>0</v>
      </c>
      <c r="H13" s="392">
        <v>0</v>
      </c>
      <c r="I13" s="392">
        <v>0</v>
      </c>
      <c r="J13" s="392">
        <v>19.417000000000002</v>
      </c>
      <c r="K13" s="392">
        <v>0</v>
      </c>
      <c r="L13" s="392">
        <v>0</v>
      </c>
      <c r="M13" s="392">
        <v>0</v>
      </c>
      <c r="N13" s="392">
        <v>0</v>
      </c>
      <c r="O13" s="392">
        <v>0</v>
      </c>
      <c r="P13" s="392">
        <v>0</v>
      </c>
      <c r="Q13" s="392">
        <v>0</v>
      </c>
      <c r="R13" s="392">
        <v>0</v>
      </c>
      <c r="S13" s="392">
        <v>0</v>
      </c>
      <c r="T13" s="392">
        <v>0</v>
      </c>
      <c r="U13" s="393">
        <f>SUM(D13,E13,F13,G13,H13,I13,J13,K13,L13,M13,N13,O13,P13,Q13,R13,S13,T13)</f>
        <v>19.417000000000002</v>
      </c>
      <c r="V13" s="392">
        <v>0</v>
      </c>
      <c r="W13" s="392">
        <v>0</v>
      </c>
    </row>
    <row r="14" spans="1:25" ht="15.75" x14ac:dyDescent="0.25">
      <c r="A14" s="397" t="s">
        <v>10</v>
      </c>
      <c r="B14" s="430"/>
      <c r="C14" s="412"/>
      <c r="D14" s="398">
        <f t="shared" ref="D14:W14" si="0">SUM(D9,D10,D11,D12,D13)</f>
        <v>0</v>
      </c>
      <c r="E14" s="398">
        <f t="shared" si="0"/>
        <v>1032.9059999999999</v>
      </c>
      <c r="F14" s="398">
        <f t="shared" si="0"/>
        <v>0</v>
      </c>
      <c r="G14" s="398">
        <f t="shared" si="0"/>
        <v>0</v>
      </c>
      <c r="H14" s="398">
        <f t="shared" si="0"/>
        <v>0</v>
      </c>
      <c r="I14" s="398">
        <f t="shared" si="0"/>
        <v>0</v>
      </c>
      <c r="J14" s="398">
        <f t="shared" si="0"/>
        <v>62.417000000000002</v>
      </c>
      <c r="K14" s="398">
        <f t="shared" si="0"/>
        <v>0</v>
      </c>
      <c r="L14" s="398">
        <f t="shared" si="0"/>
        <v>0</v>
      </c>
      <c r="M14" s="398">
        <f t="shared" si="0"/>
        <v>0</v>
      </c>
      <c r="N14" s="398">
        <f t="shared" si="0"/>
        <v>0</v>
      </c>
      <c r="O14" s="398">
        <f t="shared" si="0"/>
        <v>0</v>
      </c>
      <c r="P14" s="398">
        <f t="shared" si="0"/>
        <v>0</v>
      </c>
      <c r="Q14" s="398">
        <f t="shared" si="0"/>
        <v>0</v>
      </c>
      <c r="R14" s="398">
        <f t="shared" si="0"/>
        <v>0</v>
      </c>
      <c r="S14" s="398">
        <f t="shared" si="0"/>
        <v>0</v>
      </c>
      <c r="T14" s="398">
        <f t="shared" si="0"/>
        <v>26.978000000000002</v>
      </c>
      <c r="U14" s="399">
        <f t="shared" si="0"/>
        <v>1122.3009999999999</v>
      </c>
      <c r="V14" s="395">
        <f t="shared" si="0"/>
        <v>968.21899999999994</v>
      </c>
      <c r="W14" s="395">
        <f t="shared" si="0"/>
        <v>839.19799999999998</v>
      </c>
    </row>
    <row r="16" spans="1:25" ht="15.75" x14ac:dyDescent="0.25">
      <c r="A16" s="387" t="s">
        <v>129</v>
      </c>
      <c r="B16" s="428"/>
      <c r="C16" s="412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388"/>
      <c r="P16" s="388"/>
      <c r="Q16" s="388"/>
      <c r="R16" s="388"/>
      <c r="S16" s="388"/>
      <c r="T16" s="388"/>
      <c r="U16" s="389"/>
      <c r="V16" s="390"/>
      <c r="W16" s="390"/>
    </row>
    <row r="17" spans="1:25" ht="15.75" x14ac:dyDescent="0.25">
      <c r="A17" s="391" t="s">
        <v>133</v>
      </c>
      <c r="B17" s="429"/>
      <c r="C17" s="412"/>
      <c r="D17" s="392">
        <v>0</v>
      </c>
      <c r="E17" s="392">
        <v>0</v>
      </c>
      <c r="F17" s="392">
        <v>0</v>
      </c>
      <c r="G17" s="392">
        <v>0</v>
      </c>
      <c r="H17" s="392">
        <v>0</v>
      </c>
      <c r="I17" s="392">
        <v>0</v>
      </c>
      <c r="J17" s="392">
        <v>0</v>
      </c>
      <c r="K17" s="392">
        <v>33.9</v>
      </c>
      <c r="L17" s="392">
        <v>0</v>
      </c>
      <c r="M17" s="392">
        <v>0</v>
      </c>
      <c r="N17" s="392">
        <v>0</v>
      </c>
      <c r="O17" s="392">
        <v>0</v>
      </c>
      <c r="P17" s="392">
        <v>0</v>
      </c>
      <c r="Q17" s="392">
        <v>0</v>
      </c>
      <c r="R17" s="392">
        <v>0</v>
      </c>
      <c r="S17" s="392">
        <v>0</v>
      </c>
      <c r="T17" s="392">
        <v>0</v>
      </c>
      <c r="U17" s="393">
        <f>SUM(D17,E17,F17,G17,H17,I17,J17,K17,L17,M17,N17,O17,P17,Q17,R17,S17,T17)</f>
        <v>33.9</v>
      </c>
      <c r="V17" s="392">
        <v>22.968</v>
      </c>
      <c r="W17" s="392">
        <v>160.35</v>
      </c>
      <c r="X17" s="429"/>
      <c r="Y17" s="412"/>
    </row>
    <row r="18" spans="1:25" ht="15.75" x14ac:dyDescent="0.25">
      <c r="A18" s="394" t="s">
        <v>134</v>
      </c>
      <c r="B18" s="432"/>
      <c r="C18" s="412"/>
      <c r="D18" s="395">
        <v>0</v>
      </c>
      <c r="E18" s="395">
        <v>90</v>
      </c>
      <c r="F18" s="395">
        <v>0</v>
      </c>
      <c r="G18" s="395">
        <v>0</v>
      </c>
      <c r="H18" s="395">
        <v>0</v>
      </c>
      <c r="I18" s="395">
        <v>0</v>
      </c>
      <c r="J18" s="395">
        <v>0</v>
      </c>
      <c r="K18" s="395">
        <v>0</v>
      </c>
      <c r="L18" s="395">
        <v>0</v>
      </c>
      <c r="M18" s="395">
        <v>0</v>
      </c>
      <c r="N18" s="395">
        <v>0</v>
      </c>
      <c r="O18" s="395">
        <v>0</v>
      </c>
      <c r="P18" s="395">
        <v>0</v>
      </c>
      <c r="Q18" s="395">
        <v>0</v>
      </c>
      <c r="R18" s="395">
        <v>0</v>
      </c>
      <c r="S18" s="395">
        <v>0</v>
      </c>
      <c r="T18" s="395">
        <v>0</v>
      </c>
      <c r="U18" s="396">
        <f>SUM(D18,E18,F18,G18,H18,I18,J18,K18,L18,M18,N18,O18,P18,Q18,R18,S18,T18)</f>
        <v>90</v>
      </c>
      <c r="V18" s="395">
        <v>63.1</v>
      </c>
      <c r="W18" s="395">
        <v>0</v>
      </c>
    </row>
    <row r="19" spans="1:25" ht="15.75" x14ac:dyDescent="0.25">
      <c r="A19" s="397" t="s">
        <v>10</v>
      </c>
      <c r="B19" s="430"/>
      <c r="C19" s="412"/>
      <c r="D19" s="398">
        <f t="shared" ref="D19:W19" si="1">SUM(D17,D18)</f>
        <v>0</v>
      </c>
      <c r="E19" s="398">
        <f t="shared" si="1"/>
        <v>90</v>
      </c>
      <c r="F19" s="398">
        <f t="shared" si="1"/>
        <v>0</v>
      </c>
      <c r="G19" s="398">
        <f t="shared" si="1"/>
        <v>0</v>
      </c>
      <c r="H19" s="398">
        <f t="shared" si="1"/>
        <v>0</v>
      </c>
      <c r="I19" s="398">
        <f t="shared" si="1"/>
        <v>0</v>
      </c>
      <c r="J19" s="398">
        <f t="shared" si="1"/>
        <v>0</v>
      </c>
      <c r="K19" s="398">
        <f t="shared" si="1"/>
        <v>33.9</v>
      </c>
      <c r="L19" s="398">
        <f t="shared" si="1"/>
        <v>0</v>
      </c>
      <c r="M19" s="398">
        <f t="shared" si="1"/>
        <v>0</v>
      </c>
      <c r="N19" s="398">
        <f t="shared" si="1"/>
        <v>0</v>
      </c>
      <c r="O19" s="398">
        <f t="shared" si="1"/>
        <v>0</v>
      </c>
      <c r="P19" s="398">
        <f t="shared" si="1"/>
        <v>0</v>
      </c>
      <c r="Q19" s="398">
        <f t="shared" si="1"/>
        <v>0</v>
      </c>
      <c r="R19" s="398">
        <f t="shared" si="1"/>
        <v>0</v>
      </c>
      <c r="S19" s="398">
        <f t="shared" si="1"/>
        <v>0</v>
      </c>
      <c r="T19" s="398">
        <f t="shared" si="1"/>
        <v>0</v>
      </c>
      <c r="U19" s="399">
        <f t="shared" si="1"/>
        <v>123.9</v>
      </c>
      <c r="V19" s="395">
        <f t="shared" si="1"/>
        <v>86.067999999999998</v>
      </c>
      <c r="W19" s="395">
        <f t="shared" si="1"/>
        <v>160.35</v>
      </c>
    </row>
    <row r="21" spans="1:25" ht="15.75" x14ac:dyDescent="0.25">
      <c r="A21" s="387" t="s">
        <v>11</v>
      </c>
      <c r="B21" s="428"/>
      <c r="C21" s="412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9"/>
      <c r="V21" s="390"/>
      <c r="W21" s="390"/>
    </row>
    <row r="22" spans="1:25" ht="15.75" x14ac:dyDescent="0.25">
      <c r="A22" s="391" t="s">
        <v>136</v>
      </c>
      <c r="B22" s="429"/>
      <c r="C22" s="412"/>
      <c r="D22" s="392">
        <v>0</v>
      </c>
      <c r="E22" s="392">
        <v>413.72300000000001</v>
      </c>
      <c r="F22" s="392">
        <v>0</v>
      </c>
      <c r="G22" s="392">
        <v>0</v>
      </c>
      <c r="H22" s="392">
        <v>0</v>
      </c>
      <c r="I22" s="392">
        <v>0</v>
      </c>
      <c r="J22" s="392">
        <v>0</v>
      </c>
      <c r="K22" s="392">
        <v>0</v>
      </c>
      <c r="L22" s="392">
        <v>0</v>
      </c>
      <c r="M22" s="392">
        <v>0</v>
      </c>
      <c r="N22" s="392">
        <v>0</v>
      </c>
      <c r="O22" s="392">
        <v>0</v>
      </c>
      <c r="P22" s="392">
        <v>0</v>
      </c>
      <c r="Q22" s="392">
        <v>0</v>
      </c>
      <c r="R22" s="392">
        <v>0</v>
      </c>
      <c r="S22" s="392">
        <v>0</v>
      </c>
      <c r="T22" s="392">
        <v>0</v>
      </c>
      <c r="U22" s="393">
        <f t="shared" ref="U22:U27" si="2">SUM(D22,E22,F22,G22,H22,I22,J22,K22,L22,M22,N22,O22,P22,Q22,R22,S22,T22)</f>
        <v>413.72300000000001</v>
      </c>
      <c r="V22" s="392">
        <v>414.625</v>
      </c>
      <c r="W22" s="392">
        <v>451.71800000000002</v>
      </c>
      <c r="X22" s="429"/>
      <c r="Y22" s="412"/>
    </row>
    <row r="23" spans="1:25" ht="15.75" x14ac:dyDescent="0.25">
      <c r="A23" s="394" t="s">
        <v>138</v>
      </c>
      <c r="B23" s="432"/>
      <c r="C23" s="412"/>
      <c r="D23" s="395">
        <v>0</v>
      </c>
      <c r="E23" s="395">
        <v>0.49</v>
      </c>
      <c r="F23" s="395">
        <v>0</v>
      </c>
      <c r="G23" s="395">
        <v>0</v>
      </c>
      <c r="H23" s="395">
        <v>0</v>
      </c>
      <c r="I23" s="395">
        <v>0</v>
      </c>
      <c r="J23" s="395">
        <v>0</v>
      </c>
      <c r="K23" s="395">
        <v>0</v>
      </c>
      <c r="L23" s="395">
        <v>0</v>
      </c>
      <c r="M23" s="395">
        <v>0</v>
      </c>
      <c r="N23" s="395">
        <v>0</v>
      </c>
      <c r="O23" s="395">
        <v>0</v>
      </c>
      <c r="P23" s="395">
        <v>0</v>
      </c>
      <c r="Q23" s="395">
        <v>0</v>
      </c>
      <c r="R23" s="395">
        <v>0</v>
      </c>
      <c r="S23" s="395">
        <v>0</v>
      </c>
      <c r="T23" s="395">
        <v>0</v>
      </c>
      <c r="U23" s="396">
        <f t="shared" si="2"/>
        <v>0.49</v>
      </c>
      <c r="V23" s="395">
        <v>0</v>
      </c>
      <c r="W23" s="395">
        <v>0</v>
      </c>
    </row>
    <row r="24" spans="1:25" ht="15.75" x14ac:dyDescent="0.25">
      <c r="A24" s="391" t="s">
        <v>139</v>
      </c>
      <c r="B24" s="429"/>
      <c r="C24" s="412"/>
      <c r="D24" s="392">
        <v>0</v>
      </c>
      <c r="E24" s="392">
        <v>720.19399999999996</v>
      </c>
      <c r="F24" s="392">
        <v>0</v>
      </c>
      <c r="G24" s="392">
        <v>0</v>
      </c>
      <c r="H24" s="392">
        <v>0</v>
      </c>
      <c r="I24" s="392">
        <v>435.85</v>
      </c>
      <c r="J24" s="392">
        <v>34.799999999999997</v>
      </c>
      <c r="K24" s="392">
        <v>0</v>
      </c>
      <c r="L24" s="392">
        <v>0</v>
      </c>
      <c r="M24" s="392">
        <v>0</v>
      </c>
      <c r="N24" s="392">
        <v>0</v>
      </c>
      <c r="O24" s="392">
        <v>0</v>
      </c>
      <c r="P24" s="392">
        <v>0</v>
      </c>
      <c r="Q24" s="392">
        <v>0</v>
      </c>
      <c r="R24" s="392">
        <v>0</v>
      </c>
      <c r="S24" s="392">
        <v>0</v>
      </c>
      <c r="T24" s="392">
        <v>0</v>
      </c>
      <c r="U24" s="393">
        <f t="shared" si="2"/>
        <v>1190.8439999999998</v>
      </c>
      <c r="V24" s="392">
        <v>1341.6790000000001</v>
      </c>
      <c r="W24" s="392">
        <v>945.60299999999995</v>
      </c>
    </row>
    <row r="25" spans="1:25" ht="15.75" x14ac:dyDescent="0.25">
      <c r="A25" s="394" t="s">
        <v>13</v>
      </c>
      <c r="B25" s="432"/>
      <c r="C25" s="412"/>
      <c r="D25" s="395">
        <v>0</v>
      </c>
      <c r="E25" s="395">
        <v>0</v>
      </c>
      <c r="F25" s="395">
        <v>0</v>
      </c>
      <c r="G25" s="395">
        <v>0</v>
      </c>
      <c r="H25" s="395">
        <v>0</v>
      </c>
      <c r="I25" s="395">
        <v>0</v>
      </c>
      <c r="J25" s="395">
        <v>0</v>
      </c>
      <c r="K25" s="395">
        <v>27.3</v>
      </c>
      <c r="L25" s="395">
        <v>0</v>
      </c>
      <c r="M25" s="395">
        <v>0</v>
      </c>
      <c r="N25" s="395">
        <v>0</v>
      </c>
      <c r="O25" s="395">
        <v>0</v>
      </c>
      <c r="P25" s="395">
        <v>0</v>
      </c>
      <c r="Q25" s="395">
        <v>0</v>
      </c>
      <c r="R25" s="395">
        <v>0</v>
      </c>
      <c r="S25" s="395">
        <v>0</v>
      </c>
      <c r="T25" s="395">
        <v>0</v>
      </c>
      <c r="U25" s="396">
        <f t="shared" si="2"/>
        <v>27.3</v>
      </c>
      <c r="V25" s="395">
        <v>82</v>
      </c>
      <c r="W25" s="395">
        <v>115.334</v>
      </c>
    </row>
    <row r="26" spans="1:25" ht="15.75" x14ac:dyDescent="0.25">
      <c r="A26" s="391" t="s">
        <v>142</v>
      </c>
      <c r="B26" s="429"/>
      <c r="C26" s="412"/>
      <c r="D26" s="392">
        <v>0</v>
      </c>
      <c r="E26" s="392">
        <v>0</v>
      </c>
      <c r="F26" s="392">
        <v>0</v>
      </c>
      <c r="G26" s="392">
        <v>0</v>
      </c>
      <c r="H26" s="392">
        <v>0</v>
      </c>
      <c r="I26" s="392">
        <v>0</v>
      </c>
      <c r="J26" s="392">
        <v>0</v>
      </c>
      <c r="K26" s="392">
        <v>0</v>
      </c>
      <c r="L26" s="392">
        <v>0</v>
      </c>
      <c r="M26" s="392">
        <v>0</v>
      </c>
      <c r="N26" s="392">
        <v>0</v>
      </c>
      <c r="O26" s="392">
        <v>0</v>
      </c>
      <c r="P26" s="392">
        <v>0</v>
      </c>
      <c r="Q26" s="392">
        <v>0</v>
      </c>
      <c r="R26" s="392">
        <v>0</v>
      </c>
      <c r="S26" s="392">
        <v>0</v>
      </c>
      <c r="T26" s="392">
        <v>0</v>
      </c>
      <c r="U26" s="393">
        <f t="shared" si="2"/>
        <v>0</v>
      </c>
      <c r="V26" s="392">
        <v>22</v>
      </c>
      <c r="W26" s="392">
        <v>88</v>
      </c>
    </row>
    <row r="27" spans="1:25" ht="15.75" x14ac:dyDescent="0.25">
      <c r="A27" s="394" t="s">
        <v>128</v>
      </c>
      <c r="B27" s="432"/>
      <c r="C27" s="412"/>
      <c r="D27" s="395">
        <v>0</v>
      </c>
      <c r="E27" s="395">
        <v>0</v>
      </c>
      <c r="F27" s="395">
        <v>0</v>
      </c>
      <c r="G27" s="395">
        <v>0</v>
      </c>
      <c r="H27" s="395">
        <v>0</v>
      </c>
      <c r="I27" s="395">
        <v>0</v>
      </c>
      <c r="J27" s="395">
        <v>0</v>
      </c>
      <c r="K27" s="395">
        <v>0</v>
      </c>
      <c r="L27" s="395">
        <v>0</v>
      </c>
      <c r="M27" s="395">
        <v>0</v>
      </c>
      <c r="N27" s="395">
        <v>0</v>
      </c>
      <c r="O27" s="395">
        <v>0</v>
      </c>
      <c r="P27" s="395">
        <v>0</v>
      </c>
      <c r="Q27" s="395">
        <v>0</v>
      </c>
      <c r="R27" s="395">
        <v>0</v>
      </c>
      <c r="S27" s="395">
        <v>0</v>
      </c>
      <c r="T27" s="395">
        <v>0</v>
      </c>
      <c r="U27" s="396">
        <f t="shared" si="2"/>
        <v>0</v>
      </c>
      <c r="V27" s="395">
        <v>28</v>
      </c>
      <c r="W27" s="395">
        <v>0</v>
      </c>
    </row>
    <row r="28" spans="1:25" ht="15.75" x14ac:dyDescent="0.25">
      <c r="A28" s="397" t="s">
        <v>10</v>
      </c>
      <c r="B28" s="430"/>
      <c r="C28" s="412"/>
      <c r="D28" s="398">
        <f t="shared" ref="D28:W28" si="3">SUM(D22,D23,D24,D25,D26,D27)</f>
        <v>0</v>
      </c>
      <c r="E28" s="398">
        <f t="shared" si="3"/>
        <v>1134.4069999999999</v>
      </c>
      <c r="F28" s="398">
        <f t="shared" si="3"/>
        <v>0</v>
      </c>
      <c r="G28" s="398">
        <f t="shared" si="3"/>
        <v>0</v>
      </c>
      <c r="H28" s="398">
        <f t="shared" si="3"/>
        <v>0</v>
      </c>
      <c r="I28" s="398">
        <f t="shared" si="3"/>
        <v>435.85</v>
      </c>
      <c r="J28" s="398">
        <f t="shared" si="3"/>
        <v>34.799999999999997</v>
      </c>
      <c r="K28" s="398">
        <f t="shared" si="3"/>
        <v>27.3</v>
      </c>
      <c r="L28" s="398">
        <f t="shared" si="3"/>
        <v>0</v>
      </c>
      <c r="M28" s="398">
        <f t="shared" si="3"/>
        <v>0</v>
      </c>
      <c r="N28" s="398">
        <f t="shared" si="3"/>
        <v>0</v>
      </c>
      <c r="O28" s="398">
        <f t="shared" si="3"/>
        <v>0</v>
      </c>
      <c r="P28" s="398">
        <f t="shared" si="3"/>
        <v>0</v>
      </c>
      <c r="Q28" s="398">
        <f t="shared" si="3"/>
        <v>0</v>
      </c>
      <c r="R28" s="398">
        <f t="shared" si="3"/>
        <v>0</v>
      </c>
      <c r="S28" s="398">
        <f t="shared" si="3"/>
        <v>0</v>
      </c>
      <c r="T28" s="398">
        <f t="shared" si="3"/>
        <v>0</v>
      </c>
      <c r="U28" s="399">
        <f t="shared" si="3"/>
        <v>1632.3569999999997</v>
      </c>
      <c r="V28" s="395">
        <f t="shared" si="3"/>
        <v>1888.3040000000001</v>
      </c>
      <c r="W28" s="395">
        <f t="shared" si="3"/>
        <v>1600.655</v>
      </c>
    </row>
    <row r="30" spans="1:25" ht="15.75" x14ac:dyDescent="0.25">
      <c r="A30" s="387" t="s">
        <v>15</v>
      </c>
      <c r="B30" s="428"/>
      <c r="C30" s="412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88"/>
      <c r="R30" s="388"/>
      <c r="S30" s="388"/>
      <c r="T30" s="388"/>
      <c r="U30" s="389"/>
      <c r="V30" s="390"/>
      <c r="W30" s="390"/>
    </row>
    <row r="31" spans="1:25" ht="15.75" x14ac:dyDescent="0.25">
      <c r="A31" s="391" t="s">
        <v>16</v>
      </c>
      <c r="B31" s="429"/>
      <c r="C31" s="412"/>
      <c r="D31" s="392">
        <v>0</v>
      </c>
      <c r="E31" s="392">
        <v>0</v>
      </c>
      <c r="F31" s="392">
        <v>0</v>
      </c>
      <c r="G31" s="392">
        <v>0</v>
      </c>
      <c r="H31" s="392">
        <v>0</v>
      </c>
      <c r="I31" s="392">
        <v>702.97900000000004</v>
      </c>
      <c r="J31" s="392">
        <v>0</v>
      </c>
      <c r="K31" s="392">
        <v>0</v>
      </c>
      <c r="L31" s="392">
        <v>0</v>
      </c>
      <c r="M31" s="392">
        <v>0</v>
      </c>
      <c r="N31" s="392">
        <v>0</v>
      </c>
      <c r="O31" s="392">
        <v>0</v>
      </c>
      <c r="P31" s="392">
        <v>0</v>
      </c>
      <c r="Q31" s="392">
        <v>0</v>
      </c>
      <c r="R31" s="392">
        <v>0</v>
      </c>
      <c r="S31" s="392">
        <v>0</v>
      </c>
      <c r="T31" s="392">
        <v>0</v>
      </c>
      <c r="U31" s="393">
        <f>SUM(D31,E31,F31,G31,H31,I31,J31,K31,L31,M31,N31,O31,P31,Q31,R31,S31,T31)</f>
        <v>702.97900000000004</v>
      </c>
      <c r="V31" s="392">
        <v>154.13499999999999</v>
      </c>
      <c r="W31" s="392">
        <v>0</v>
      </c>
      <c r="X31" s="429"/>
      <c r="Y31" s="412"/>
    </row>
    <row r="32" spans="1:25" ht="15.75" x14ac:dyDescent="0.25">
      <c r="A32" s="394" t="s">
        <v>17</v>
      </c>
      <c r="B32" s="432"/>
      <c r="C32" s="412"/>
      <c r="D32" s="395">
        <v>0</v>
      </c>
      <c r="E32" s="395">
        <v>0</v>
      </c>
      <c r="F32" s="395">
        <v>0</v>
      </c>
      <c r="G32" s="395">
        <v>0</v>
      </c>
      <c r="H32" s="395">
        <v>0</v>
      </c>
      <c r="I32" s="395">
        <v>264</v>
      </c>
      <c r="J32" s="395">
        <v>0</v>
      </c>
      <c r="K32" s="395">
        <v>0</v>
      </c>
      <c r="L32" s="395">
        <v>0</v>
      </c>
      <c r="M32" s="395">
        <v>0</v>
      </c>
      <c r="N32" s="395">
        <v>0</v>
      </c>
      <c r="O32" s="395">
        <v>0</v>
      </c>
      <c r="P32" s="395">
        <v>0</v>
      </c>
      <c r="Q32" s="395">
        <v>0</v>
      </c>
      <c r="R32" s="395">
        <v>0</v>
      </c>
      <c r="S32" s="395">
        <v>0</v>
      </c>
      <c r="T32" s="395">
        <v>0</v>
      </c>
      <c r="U32" s="396">
        <f>SUM(D32,E32,F32,G32,H32,I32,J32,K32,L32,M32,N32,O32,P32,Q32,R32,S32,T32)</f>
        <v>264</v>
      </c>
      <c r="V32" s="395">
        <v>695.74599999999998</v>
      </c>
      <c r="W32" s="395">
        <v>372.49</v>
      </c>
    </row>
    <row r="33" spans="1:25" ht="15.75" x14ac:dyDescent="0.25">
      <c r="A33" s="397" t="s">
        <v>10</v>
      </c>
      <c r="B33" s="430"/>
      <c r="C33" s="412"/>
      <c r="D33" s="398">
        <f t="shared" ref="D33:W33" si="4">SUM(D31,D32)</f>
        <v>0</v>
      </c>
      <c r="E33" s="398">
        <f t="shared" si="4"/>
        <v>0</v>
      </c>
      <c r="F33" s="398">
        <f t="shared" si="4"/>
        <v>0</v>
      </c>
      <c r="G33" s="398">
        <f t="shared" si="4"/>
        <v>0</v>
      </c>
      <c r="H33" s="398">
        <f t="shared" si="4"/>
        <v>0</v>
      </c>
      <c r="I33" s="398">
        <f t="shared" si="4"/>
        <v>966.97900000000004</v>
      </c>
      <c r="J33" s="398">
        <f t="shared" si="4"/>
        <v>0</v>
      </c>
      <c r="K33" s="398">
        <f t="shared" si="4"/>
        <v>0</v>
      </c>
      <c r="L33" s="398">
        <f t="shared" si="4"/>
        <v>0</v>
      </c>
      <c r="M33" s="398">
        <f t="shared" si="4"/>
        <v>0</v>
      </c>
      <c r="N33" s="398">
        <f t="shared" si="4"/>
        <v>0</v>
      </c>
      <c r="O33" s="398">
        <f t="shared" si="4"/>
        <v>0</v>
      </c>
      <c r="P33" s="398">
        <f t="shared" si="4"/>
        <v>0</v>
      </c>
      <c r="Q33" s="398">
        <f t="shared" si="4"/>
        <v>0</v>
      </c>
      <c r="R33" s="398">
        <f t="shared" si="4"/>
        <v>0</v>
      </c>
      <c r="S33" s="398">
        <f t="shared" si="4"/>
        <v>0</v>
      </c>
      <c r="T33" s="398">
        <f t="shared" si="4"/>
        <v>0</v>
      </c>
      <c r="U33" s="399">
        <f t="shared" si="4"/>
        <v>966.97900000000004</v>
      </c>
      <c r="V33" s="395">
        <f t="shared" si="4"/>
        <v>849.88099999999997</v>
      </c>
      <c r="W33" s="395">
        <f t="shared" si="4"/>
        <v>372.49</v>
      </c>
    </row>
    <row r="35" spans="1:25" ht="15.75" x14ac:dyDescent="0.25">
      <c r="A35" s="387" t="s">
        <v>18</v>
      </c>
      <c r="B35" s="428"/>
      <c r="C35" s="412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88"/>
      <c r="P35" s="388"/>
      <c r="Q35" s="388"/>
      <c r="R35" s="388"/>
      <c r="S35" s="388"/>
      <c r="T35" s="388"/>
      <c r="U35" s="389"/>
      <c r="V35" s="390"/>
      <c r="W35" s="390"/>
    </row>
    <row r="36" spans="1:25" ht="15.75" x14ac:dyDescent="0.25">
      <c r="A36" s="391" t="s">
        <v>19</v>
      </c>
      <c r="B36" s="429"/>
      <c r="C36" s="412"/>
      <c r="D36" s="392">
        <v>0</v>
      </c>
      <c r="E36" s="392">
        <v>0</v>
      </c>
      <c r="F36" s="392">
        <v>0</v>
      </c>
      <c r="G36" s="392">
        <v>0</v>
      </c>
      <c r="H36" s="392">
        <v>0</v>
      </c>
      <c r="I36" s="392">
        <v>0</v>
      </c>
      <c r="J36" s="392">
        <v>0</v>
      </c>
      <c r="K36" s="392">
        <v>0</v>
      </c>
      <c r="L36" s="392">
        <v>0</v>
      </c>
      <c r="M36" s="392">
        <v>0</v>
      </c>
      <c r="N36" s="392">
        <v>0</v>
      </c>
      <c r="O36" s="392">
        <v>0</v>
      </c>
      <c r="P36" s="392">
        <v>0</v>
      </c>
      <c r="Q36" s="392">
        <v>0</v>
      </c>
      <c r="R36" s="392">
        <v>0</v>
      </c>
      <c r="S36" s="392">
        <v>0</v>
      </c>
      <c r="T36" s="392">
        <v>0</v>
      </c>
      <c r="U36" s="393">
        <f>SUM(D36,E36,F36,G36,H36,I36,J36,K36,L36,M36,N36,O36,P36,Q36,R36,S36,T36)</f>
        <v>0</v>
      </c>
      <c r="V36" s="392">
        <v>21.417000000000002</v>
      </c>
      <c r="W36" s="392">
        <v>19.8</v>
      </c>
      <c r="X36" s="429"/>
      <c r="Y36" s="412"/>
    </row>
    <row r="37" spans="1:25" ht="15.75" x14ac:dyDescent="0.25">
      <c r="A37" s="394" t="s">
        <v>20</v>
      </c>
      <c r="B37" s="432"/>
      <c r="C37" s="412"/>
      <c r="D37" s="395">
        <v>0</v>
      </c>
      <c r="E37" s="395">
        <v>0</v>
      </c>
      <c r="F37" s="395">
        <v>0</v>
      </c>
      <c r="G37" s="395">
        <v>0</v>
      </c>
      <c r="H37" s="395">
        <v>0</v>
      </c>
      <c r="I37" s="395">
        <v>68.25</v>
      </c>
      <c r="J37" s="395">
        <v>0</v>
      </c>
      <c r="K37" s="395">
        <v>0</v>
      </c>
      <c r="L37" s="395">
        <v>0</v>
      </c>
      <c r="M37" s="395">
        <v>0</v>
      </c>
      <c r="N37" s="395">
        <v>0</v>
      </c>
      <c r="O37" s="395">
        <v>0</v>
      </c>
      <c r="P37" s="395">
        <v>0</v>
      </c>
      <c r="Q37" s="395">
        <v>0</v>
      </c>
      <c r="R37" s="395">
        <v>0</v>
      </c>
      <c r="S37" s="395">
        <v>0</v>
      </c>
      <c r="T37" s="395">
        <v>0</v>
      </c>
      <c r="U37" s="396">
        <f>SUM(D37,E37,F37,G37,H37,I37,J37,K37,L37,M37,N37,O37,P37,Q37,R37,S37,T37)</f>
        <v>68.25</v>
      </c>
      <c r="V37" s="395">
        <v>68.125</v>
      </c>
      <c r="W37" s="395">
        <v>68.974999999999994</v>
      </c>
    </row>
    <row r="38" spans="1:25" ht="15.75" x14ac:dyDescent="0.25">
      <c r="A38" s="391" t="s">
        <v>21</v>
      </c>
      <c r="B38" s="429"/>
      <c r="C38" s="412"/>
      <c r="D38" s="392">
        <v>0</v>
      </c>
      <c r="E38" s="392">
        <v>0</v>
      </c>
      <c r="F38" s="392">
        <v>0</v>
      </c>
      <c r="G38" s="392">
        <v>0</v>
      </c>
      <c r="H38" s="392">
        <v>0</v>
      </c>
      <c r="I38" s="392">
        <v>146.14400000000001</v>
      </c>
      <c r="J38" s="392">
        <v>0</v>
      </c>
      <c r="K38" s="392">
        <v>0</v>
      </c>
      <c r="L38" s="392">
        <v>0</v>
      </c>
      <c r="M38" s="392">
        <v>0</v>
      </c>
      <c r="N38" s="392">
        <v>0</v>
      </c>
      <c r="O38" s="392">
        <v>0</v>
      </c>
      <c r="P38" s="392">
        <v>0</v>
      </c>
      <c r="Q38" s="392">
        <v>0</v>
      </c>
      <c r="R38" s="392">
        <v>0</v>
      </c>
      <c r="S38" s="392">
        <v>0</v>
      </c>
      <c r="T38" s="392">
        <v>0</v>
      </c>
      <c r="U38" s="393">
        <f>SUM(D38,E38,F38,G38,H38,I38,J38,K38,L38,M38,N38,O38,P38,Q38,R38,S38,T38)</f>
        <v>146.14400000000001</v>
      </c>
      <c r="V38" s="392">
        <v>244.61099999999999</v>
      </c>
      <c r="W38" s="392">
        <v>231.24</v>
      </c>
    </row>
    <row r="39" spans="1:25" ht="15.75" x14ac:dyDescent="0.25">
      <c r="A39" s="394" t="s">
        <v>150</v>
      </c>
      <c r="B39" s="432"/>
      <c r="C39" s="412"/>
      <c r="D39" s="395">
        <v>0</v>
      </c>
      <c r="E39" s="395">
        <v>0</v>
      </c>
      <c r="F39" s="395">
        <v>0</v>
      </c>
      <c r="G39" s="395">
        <v>0</v>
      </c>
      <c r="H39" s="395">
        <v>0</v>
      </c>
      <c r="I39" s="395">
        <v>0</v>
      </c>
      <c r="J39" s="395">
        <v>0</v>
      </c>
      <c r="K39" s="395">
        <v>53.75</v>
      </c>
      <c r="L39" s="395">
        <v>0</v>
      </c>
      <c r="M39" s="395">
        <v>0</v>
      </c>
      <c r="N39" s="395">
        <v>0</v>
      </c>
      <c r="O39" s="395">
        <v>0</v>
      </c>
      <c r="P39" s="395">
        <v>0</v>
      </c>
      <c r="Q39" s="395">
        <v>0</v>
      </c>
      <c r="R39" s="395">
        <v>0</v>
      </c>
      <c r="S39" s="395">
        <v>0</v>
      </c>
      <c r="T39" s="395">
        <v>0</v>
      </c>
      <c r="U39" s="396">
        <f>SUM(D39,E39,F39,G39,H39,I39,J39,K39,L39,M39,N39,O39,P39,Q39,R39,S39,T39)</f>
        <v>53.75</v>
      </c>
      <c r="V39" s="395">
        <v>76</v>
      </c>
      <c r="W39" s="395">
        <v>50.3</v>
      </c>
    </row>
    <row r="40" spans="1:25" ht="15.75" x14ac:dyDescent="0.25">
      <c r="A40" s="391" t="s">
        <v>23</v>
      </c>
      <c r="B40" s="429"/>
      <c r="C40" s="412"/>
      <c r="D40" s="392">
        <v>0</v>
      </c>
      <c r="E40" s="392">
        <v>0</v>
      </c>
      <c r="F40" s="392">
        <v>0</v>
      </c>
      <c r="G40" s="392">
        <v>0</v>
      </c>
      <c r="H40" s="392">
        <v>0</v>
      </c>
      <c r="I40" s="392">
        <v>65.2</v>
      </c>
      <c r="J40" s="392">
        <v>0</v>
      </c>
      <c r="K40" s="392">
        <v>0</v>
      </c>
      <c r="L40" s="392">
        <v>0</v>
      </c>
      <c r="M40" s="392">
        <v>0</v>
      </c>
      <c r="N40" s="392">
        <v>0</v>
      </c>
      <c r="O40" s="392">
        <v>0</v>
      </c>
      <c r="P40" s="392">
        <v>0</v>
      </c>
      <c r="Q40" s="392">
        <v>0</v>
      </c>
      <c r="R40" s="392">
        <v>0</v>
      </c>
      <c r="S40" s="392">
        <v>0</v>
      </c>
      <c r="T40" s="392">
        <v>0</v>
      </c>
      <c r="U40" s="393">
        <f>SUM(D40,E40,F40,G40,H40,I40,J40,K40,L40,M40,N40,O40,P40,Q40,R40,S40,T40)</f>
        <v>65.2</v>
      </c>
      <c r="V40" s="392">
        <v>73.581000000000003</v>
      </c>
      <c r="W40" s="392">
        <v>110.9</v>
      </c>
    </row>
    <row r="41" spans="1:25" ht="15.75" x14ac:dyDescent="0.25">
      <c r="A41" s="397" t="s">
        <v>10</v>
      </c>
      <c r="B41" s="430"/>
      <c r="C41" s="412"/>
      <c r="D41" s="398">
        <f t="shared" ref="D41:W41" si="5">SUM(D36,D37,D38,D39,D40)</f>
        <v>0</v>
      </c>
      <c r="E41" s="398">
        <f t="shared" si="5"/>
        <v>0</v>
      </c>
      <c r="F41" s="398">
        <f t="shared" si="5"/>
        <v>0</v>
      </c>
      <c r="G41" s="398">
        <f t="shared" si="5"/>
        <v>0</v>
      </c>
      <c r="H41" s="398">
        <f t="shared" si="5"/>
        <v>0</v>
      </c>
      <c r="I41" s="398">
        <f t="shared" si="5"/>
        <v>279.59399999999999</v>
      </c>
      <c r="J41" s="398">
        <f t="shared" si="5"/>
        <v>0</v>
      </c>
      <c r="K41" s="398">
        <f t="shared" si="5"/>
        <v>53.75</v>
      </c>
      <c r="L41" s="398">
        <f t="shared" si="5"/>
        <v>0</v>
      </c>
      <c r="M41" s="398">
        <f t="shared" si="5"/>
        <v>0</v>
      </c>
      <c r="N41" s="398">
        <f t="shared" si="5"/>
        <v>0</v>
      </c>
      <c r="O41" s="398">
        <f t="shared" si="5"/>
        <v>0</v>
      </c>
      <c r="P41" s="398">
        <f t="shared" si="5"/>
        <v>0</v>
      </c>
      <c r="Q41" s="398">
        <f t="shared" si="5"/>
        <v>0</v>
      </c>
      <c r="R41" s="398">
        <f t="shared" si="5"/>
        <v>0</v>
      </c>
      <c r="S41" s="398">
        <f t="shared" si="5"/>
        <v>0</v>
      </c>
      <c r="T41" s="398">
        <f t="shared" si="5"/>
        <v>0</v>
      </c>
      <c r="U41" s="399">
        <f t="shared" si="5"/>
        <v>333.34399999999999</v>
      </c>
      <c r="V41" s="395">
        <f t="shared" si="5"/>
        <v>483.73400000000004</v>
      </c>
      <c r="W41" s="395">
        <f t="shared" si="5"/>
        <v>481.21500000000003</v>
      </c>
    </row>
    <row r="43" spans="1:25" ht="15.75" x14ac:dyDescent="0.25">
      <c r="A43" s="387" t="s">
        <v>24</v>
      </c>
      <c r="B43" s="428"/>
      <c r="C43" s="412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8"/>
      <c r="O43" s="388"/>
      <c r="P43" s="388"/>
      <c r="Q43" s="388"/>
      <c r="R43" s="388"/>
      <c r="S43" s="388"/>
      <c r="T43" s="388"/>
      <c r="U43" s="389"/>
      <c r="V43" s="390"/>
      <c r="W43" s="390"/>
    </row>
    <row r="44" spans="1:25" ht="15.75" x14ac:dyDescent="0.25">
      <c r="A44" s="391" t="s">
        <v>152</v>
      </c>
      <c r="B44" s="429"/>
      <c r="C44" s="412"/>
      <c r="D44" s="392">
        <v>0</v>
      </c>
      <c r="E44" s="392">
        <v>0</v>
      </c>
      <c r="F44" s="392">
        <v>0</v>
      </c>
      <c r="G44" s="392">
        <v>0</v>
      </c>
      <c r="H44" s="392">
        <v>0</v>
      </c>
      <c r="I44" s="392">
        <v>0</v>
      </c>
      <c r="J44" s="392">
        <v>0</v>
      </c>
      <c r="K44" s="392">
        <v>0</v>
      </c>
      <c r="L44" s="392">
        <v>0</v>
      </c>
      <c r="M44" s="392">
        <v>0</v>
      </c>
      <c r="N44" s="392">
        <v>0</v>
      </c>
      <c r="O44" s="392">
        <v>0</v>
      </c>
      <c r="P44" s="392">
        <v>0</v>
      </c>
      <c r="Q44" s="392">
        <v>0</v>
      </c>
      <c r="R44" s="392">
        <v>0</v>
      </c>
      <c r="S44" s="392">
        <v>0</v>
      </c>
      <c r="T44" s="392">
        <v>0</v>
      </c>
      <c r="U44" s="393">
        <f>SUM(D44,E44,F44,G44,H44,I44,J44,K44,L44,M44,N44,O44,P44,Q44,R44,S44,T44)</f>
        <v>0</v>
      </c>
      <c r="V44" s="392">
        <v>0</v>
      </c>
      <c r="W44" s="392">
        <v>3.7999999999999999E-2</v>
      </c>
      <c r="X44" s="429"/>
      <c r="Y44" s="412"/>
    </row>
    <row r="45" spans="1:25" ht="15.75" x14ac:dyDescent="0.25">
      <c r="A45" s="394" t="s">
        <v>29</v>
      </c>
      <c r="B45" s="432"/>
      <c r="C45" s="412"/>
      <c r="D45" s="395">
        <v>0</v>
      </c>
      <c r="E45" s="395">
        <v>0</v>
      </c>
      <c r="F45" s="395">
        <v>0</v>
      </c>
      <c r="G45" s="395">
        <v>0</v>
      </c>
      <c r="H45" s="395">
        <v>0</v>
      </c>
      <c r="I45" s="395">
        <v>0</v>
      </c>
      <c r="J45" s="395">
        <v>0</v>
      </c>
      <c r="K45" s="395">
        <v>0</v>
      </c>
      <c r="L45" s="395">
        <v>0</v>
      </c>
      <c r="M45" s="395">
        <v>0</v>
      </c>
      <c r="N45" s="395">
        <v>0</v>
      </c>
      <c r="O45" s="395">
        <v>0</v>
      </c>
      <c r="P45" s="395">
        <v>0</v>
      </c>
      <c r="Q45" s="395">
        <v>0</v>
      </c>
      <c r="R45" s="395">
        <v>0</v>
      </c>
      <c r="S45" s="395">
        <v>0</v>
      </c>
      <c r="T45" s="395">
        <v>0</v>
      </c>
      <c r="U45" s="396">
        <f>SUM(D45,E45,F45,G45,H45,I45,J45,K45,L45,M45,N45,O45,P45,Q45,R45,S45,T45)</f>
        <v>0</v>
      </c>
      <c r="V45" s="395">
        <v>11.173</v>
      </c>
      <c r="W45" s="395">
        <v>4.9029999999999996</v>
      </c>
    </row>
    <row r="46" spans="1:25" ht="15.75" x14ac:dyDescent="0.25">
      <c r="A46" s="397" t="s">
        <v>10</v>
      </c>
      <c r="B46" s="430"/>
      <c r="C46" s="412"/>
      <c r="D46" s="398">
        <f t="shared" ref="D46:W46" si="6">SUM(D44,D45)</f>
        <v>0</v>
      </c>
      <c r="E46" s="398">
        <f t="shared" si="6"/>
        <v>0</v>
      </c>
      <c r="F46" s="398">
        <f t="shared" si="6"/>
        <v>0</v>
      </c>
      <c r="G46" s="398">
        <f t="shared" si="6"/>
        <v>0</v>
      </c>
      <c r="H46" s="398">
        <f t="shared" si="6"/>
        <v>0</v>
      </c>
      <c r="I46" s="398">
        <f t="shared" si="6"/>
        <v>0</v>
      </c>
      <c r="J46" s="398">
        <f t="shared" si="6"/>
        <v>0</v>
      </c>
      <c r="K46" s="398">
        <f t="shared" si="6"/>
        <v>0</v>
      </c>
      <c r="L46" s="398">
        <f t="shared" si="6"/>
        <v>0</v>
      </c>
      <c r="M46" s="398">
        <f t="shared" si="6"/>
        <v>0</v>
      </c>
      <c r="N46" s="398">
        <f t="shared" si="6"/>
        <v>0</v>
      </c>
      <c r="O46" s="398">
        <f t="shared" si="6"/>
        <v>0</v>
      </c>
      <c r="P46" s="398">
        <f t="shared" si="6"/>
        <v>0</v>
      </c>
      <c r="Q46" s="398">
        <f t="shared" si="6"/>
        <v>0</v>
      </c>
      <c r="R46" s="398">
        <f t="shared" si="6"/>
        <v>0</v>
      </c>
      <c r="S46" s="398">
        <f t="shared" si="6"/>
        <v>0</v>
      </c>
      <c r="T46" s="398">
        <f t="shared" si="6"/>
        <v>0</v>
      </c>
      <c r="U46" s="399">
        <f t="shared" si="6"/>
        <v>0</v>
      </c>
      <c r="V46" s="395">
        <f t="shared" si="6"/>
        <v>11.173</v>
      </c>
      <c r="W46" s="395">
        <f t="shared" si="6"/>
        <v>4.9409999999999998</v>
      </c>
    </row>
    <row r="48" spans="1:25" ht="15.75" x14ac:dyDescent="0.25">
      <c r="A48" s="387" t="s">
        <v>34</v>
      </c>
      <c r="B48" s="428"/>
      <c r="C48" s="412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9"/>
      <c r="V48" s="390"/>
      <c r="W48" s="390"/>
    </row>
    <row r="49" spans="1:25" ht="15.75" x14ac:dyDescent="0.25">
      <c r="A49" s="391" t="s">
        <v>166</v>
      </c>
      <c r="B49" s="429"/>
      <c r="C49" s="412"/>
      <c r="D49" s="392">
        <v>0</v>
      </c>
      <c r="E49" s="392">
        <v>0</v>
      </c>
      <c r="F49" s="392">
        <v>0</v>
      </c>
      <c r="G49" s="392">
        <v>0</v>
      </c>
      <c r="H49" s="392">
        <v>0</v>
      </c>
      <c r="I49" s="392">
        <v>0</v>
      </c>
      <c r="J49" s="392">
        <v>0</v>
      </c>
      <c r="K49" s="392">
        <v>0</v>
      </c>
      <c r="L49" s="392">
        <v>0</v>
      </c>
      <c r="M49" s="392">
        <v>0</v>
      </c>
      <c r="N49" s="392">
        <v>0</v>
      </c>
      <c r="O49" s="392">
        <v>0</v>
      </c>
      <c r="P49" s="392">
        <v>0</v>
      </c>
      <c r="Q49" s="392">
        <v>0</v>
      </c>
      <c r="R49" s="392">
        <v>0</v>
      </c>
      <c r="S49" s="392">
        <v>0</v>
      </c>
      <c r="T49" s="392">
        <v>0</v>
      </c>
      <c r="U49" s="393">
        <f>SUM(D49,E49,F49,G49,H49,I49,J49,K49,L49,M49,N49,O49,P49,Q49,R49,S49,T49)</f>
        <v>0</v>
      </c>
      <c r="V49" s="392">
        <v>0.1</v>
      </c>
      <c r="W49" s="392">
        <v>0.3</v>
      </c>
      <c r="X49" s="429"/>
      <c r="Y49" s="412"/>
    </row>
    <row r="50" spans="1:25" ht="15.75" x14ac:dyDescent="0.25">
      <c r="A50" s="394" t="s">
        <v>167</v>
      </c>
      <c r="B50" s="432"/>
      <c r="C50" s="412"/>
      <c r="D50" s="395">
        <v>0</v>
      </c>
      <c r="E50" s="395">
        <v>0</v>
      </c>
      <c r="F50" s="395">
        <v>0</v>
      </c>
      <c r="G50" s="395">
        <v>0</v>
      </c>
      <c r="H50" s="395">
        <v>0</v>
      </c>
      <c r="I50" s="395">
        <v>0</v>
      </c>
      <c r="J50" s="395">
        <v>0</v>
      </c>
      <c r="K50" s="395">
        <v>0</v>
      </c>
      <c r="L50" s="395">
        <v>0</v>
      </c>
      <c r="M50" s="395">
        <v>0</v>
      </c>
      <c r="N50" s="395">
        <v>0</v>
      </c>
      <c r="O50" s="395">
        <v>0</v>
      </c>
      <c r="P50" s="395">
        <v>0</v>
      </c>
      <c r="Q50" s="395">
        <v>0</v>
      </c>
      <c r="R50" s="395">
        <v>0</v>
      </c>
      <c r="S50" s="395">
        <v>0</v>
      </c>
      <c r="T50" s="395">
        <v>0</v>
      </c>
      <c r="U50" s="396">
        <f>SUM(D50,E50,F50,G50,H50,I50,J50,K50,L50,M50,N50,O50,P50,Q50,R50,S50,T50)</f>
        <v>0</v>
      </c>
      <c r="V50" s="395">
        <v>0.1</v>
      </c>
      <c r="W50" s="395">
        <v>0</v>
      </c>
    </row>
    <row r="51" spans="1:25" ht="15.75" x14ac:dyDescent="0.25">
      <c r="A51" s="391" t="s">
        <v>35</v>
      </c>
      <c r="B51" s="429"/>
      <c r="C51" s="412"/>
      <c r="D51" s="392">
        <v>0</v>
      </c>
      <c r="E51" s="392">
        <v>0</v>
      </c>
      <c r="F51" s="392">
        <v>0</v>
      </c>
      <c r="G51" s="392">
        <v>0</v>
      </c>
      <c r="H51" s="392">
        <v>0</v>
      </c>
      <c r="I51" s="392">
        <v>0</v>
      </c>
      <c r="J51" s="392">
        <v>0</v>
      </c>
      <c r="K51" s="392">
        <v>0</v>
      </c>
      <c r="L51" s="392">
        <v>0</v>
      </c>
      <c r="M51" s="392">
        <v>0</v>
      </c>
      <c r="N51" s="392">
        <v>0</v>
      </c>
      <c r="O51" s="392">
        <v>0</v>
      </c>
      <c r="P51" s="392">
        <v>0</v>
      </c>
      <c r="Q51" s="392">
        <v>0</v>
      </c>
      <c r="R51" s="392">
        <v>0</v>
      </c>
      <c r="S51" s="392">
        <v>0</v>
      </c>
      <c r="T51" s="392">
        <v>0</v>
      </c>
      <c r="U51" s="393">
        <f>SUM(D51,E51,F51,G51,H51,I51,J51,K51,L51,M51,N51,O51,P51,Q51,R51,S51,T51)</f>
        <v>0</v>
      </c>
      <c r="V51" s="392">
        <v>31.4</v>
      </c>
      <c r="W51" s="392">
        <v>30</v>
      </c>
    </row>
    <row r="52" spans="1:25" ht="15.75" x14ac:dyDescent="0.25">
      <c r="A52" s="394" t="s">
        <v>169</v>
      </c>
      <c r="B52" s="432"/>
      <c r="C52" s="412"/>
      <c r="D52" s="395">
        <v>0</v>
      </c>
      <c r="E52" s="395">
        <v>0</v>
      </c>
      <c r="F52" s="395">
        <v>0</v>
      </c>
      <c r="G52" s="395">
        <v>0</v>
      </c>
      <c r="H52" s="395">
        <v>0</v>
      </c>
      <c r="I52" s="395">
        <v>0</v>
      </c>
      <c r="J52" s="395">
        <v>0</v>
      </c>
      <c r="K52" s="395">
        <v>63.15</v>
      </c>
      <c r="L52" s="395">
        <v>0</v>
      </c>
      <c r="M52" s="395">
        <v>0</v>
      </c>
      <c r="N52" s="395">
        <v>0</v>
      </c>
      <c r="O52" s="395">
        <v>0</v>
      </c>
      <c r="P52" s="395">
        <v>0</v>
      </c>
      <c r="Q52" s="395">
        <v>0</v>
      </c>
      <c r="R52" s="395">
        <v>0</v>
      </c>
      <c r="S52" s="395">
        <v>0</v>
      </c>
      <c r="T52" s="395">
        <v>0</v>
      </c>
      <c r="U52" s="396">
        <f>SUM(D52,E52,F52,G52,H52,I52,J52,K52,L52,M52,N52,O52,P52,Q52,R52,S52,T52)</f>
        <v>63.15</v>
      </c>
      <c r="V52" s="395">
        <v>0</v>
      </c>
      <c r="W52" s="395">
        <v>0</v>
      </c>
    </row>
    <row r="53" spans="1:25" ht="15.75" x14ac:dyDescent="0.25">
      <c r="A53" s="397" t="s">
        <v>10</v>
      </c>
      <c r="B53" s="430"/>
      <c r="C53" s="412"/>
      <c r="D53" s="398">
        <f t="shared" ref="D53:W53" si="7">SUM(D49,D50,D51,D52)</f>
        <v>0</v>
      </c>
      <c r="E53" s="398">
        <f t="shared" si="7"/>
        <v>0</v>
      </c>
      <c r="F53" s="398">
        <f t="shared" si="7"/>
        <v>0</v>
      </c>
      <c r="G53" s="398">
        <f t="shared" si="7"/>
        <v>0</v>
      </c>
      <c r="H53" s="398">
        <f t="shared" si="7"/>
        <v>0</v>
      </c>
      <c r="I53" s="398">
        <f t="shared" si="7"/>
        <v>0</v>
      </c>
      <c r="J53" s="398">
        <f t="shared" si="7"/>
        <v>0</v>
      </c>
      <c r="K53" s="398">
        <f t="shared" si="7"/>
        <v>63.15</v>
      </c>
      <c r="L53" s="398">
        <f t="shared" si="7"/>
        <v>0</v>
      </c>
      <c r="M53" s="398">
        <f t="shared" si="7"/>
        <v>0</v>
      </c>
      <c r="N53" s="398">
        <f t="shared" si="7"/>
        <v>0</v>
      </c>
      <c r="O53" s="398">
        <f t="shared" si="7"/>
        <v>0</v>
      </c>
      <c r="P53" s="398">
        <f t="shared" si="7"/>
        <v>0</v>
      </c>
      <c r="Q53" s="398">
        <f t="shared" si="7"/>
        <v>0</v>
      </c>
      <c r="R53" s="398">
        <f t="shared" si="7"/>
        <v>0</v>
      </c>
      <c r="S53" s="398">
        <f t="shared" si="7"/>
        <v>0</v>
      </c>
      <c r="T53" s="398">
        <f t="shared" si="7"/>
        <v>0</v>
      </c>
      <c r="U53" s="399">
        <f t="shared" si="7"/>
        <v>63.15</v>
      </c>
      <c r="V53" s="395">
        <f t="shared" si="7"/>
        <v>31.599999999999998</v>
      </c>
      <c r="W53" s="395">
        <f t="shared" si="7"/>
        <v>30.3</v>
      </c>
    </row>
    <row r="55" spans="1:25" ht="15.75" x14ac:dyDescent="0.25">
      <c r="A55" s="387" t="s">
        <v>41</v>
      </c>
      <c r="B55" s="428"/>
      <c r="C55" s="412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9"/>
      <c r="V55" s="390"/>
      <c r="W55" s="390"/>
    </row>
    <row r="56" spans="1:25" ht="15.75" x14ac:dyDescent="0.25">
      <c r="A56" s="391" t="s">
        <v>42</v>
      </c>
      <c r="B56" s="429"/>
      <c r="C56" s="412"/>
      <c r="D56" s="392">
        <v>0</v>
      </c>
      <c r="E56" s="392">
        <v>0</v>
      </c>
      <c r="F56" s="392">
        <v>0</v>
      </c>
      <c r="G56" s="392">
        <v>0</v>
      </c>
      <c r="H56" s="392">
        <v>0</v>
      </c>
      <c r="I56" s="392">
        <v>53.024999999999999</v>
      </c>
      <c r="J56" s="392">
        <v>21.122</v>
      </c>
      <c r="K56" s="392">
        <v>853.14300000000003</v>
      </c>
      <c r="L56" s="392">
        <v>0</v>
      </c>
      <c r="M56" s="392">
        <v>0</v>
      </c>
      <c r="N56" s="392">
        <v>0</v>
      </c>
      <c r="O56" s="392">
        <v>0</v>
      </c>
      <c r="P56" s="392">
        <v>0</v>
      </c>
      <c r="Q56" s="392">
        <v>0</v>
      </c>
      <c r="R56" s="392">
        <v>0</v>
      </c>
      <c r="S56" s="392">
        <v>53.304000000000002</v>
      </c>
      <c r="T56" s="392">
        <v>0</v>
      </c>
      <c r="U56" s="393">
        <f>SUM(D56,E56,F56,G56,H56,I56,J56,K56,L56,M56,N56,O56,P56,Q56,R56,S56,T56)</f>
        <v>980.59399999999994</v>
      </c>
      <c r="V56" s="392">
        <v>794.40800000000002</v>
      </c>
      <c r="W56" s="392">
        <v>1004.972</v>
      </c>
      <c r="X56" s="429"/>
      <c r="Y56" s="412"/>
    </row>
    <row r="57" spans="1:25" ht="15.75" x14ac:dyDescent="0.25">
      <c r="A57" s="394" t="s">
        <v>43</v>
      </c>
      <c r="B57" s="432"/>
      <c r="C57" s="412"/>
      <c r="D57" s="395">
        <v>0</v>
      </c>
      <c r="E57" s="395">
        <v>0</v>
      </c>
      <c r="F57" s="395">
        <v>0</v>
      </c>
      <c r="G57" s="395">
        <v>0</v>
      </c>
      <c r="H57" s="395">
        <v>0</v>
      </c>
      <c r="I57" s="395">
        <v>0</v>
      </c>
      <c r="J57" s="395">
        <v>0</v>
      </c>
      <c r="K57" s="395">
        <v>0</v>
      </c>
      <c r="L57" s="395">
        <v>0</v>
      </c>
      <c r="M57" s="395">
        <v>0</v>
      </c>
      <c r="N57" s="395">
        <v>0</v>
      </c>
      <c r="O57" s="395">
        <v>0</v>
      </c>
      <c r="P57" s="395">
        <v>0</v>
      </c>
      <c r="Q57" s="395">
        <v>0</v>
      </c>
      <c r="R57" s="395">
        <v>0</v>
      </c>
      <c r="S57" s="395">
        <v>0</v>
      </c>
      <c r="T57" s="395">
        <v>0</v>
      </c>
      <c r="U57" s="396">
        <f>SUM(D57,E57,F57,G57,H57,I57,J57,K57,L57,M57,N57,O57,P57,Q57,R57,S57,T57)</f>
        <v>0</v>
      </c>
      <c r="V57" s="395">
        <v>4.7</v>
      </c>
      <c r="W57" s="395">
        <v>6</v>
      </c>
    </row>
    <row r="58" spans="1:25" ht="15.75" x14ac:dyDescent="0.25">
      <c r="A58" s="397" t="s">
        <v>10</v>
      </c>
      <c r="B58" s="430"/>
      <c r="C58" s="412"/>
      <c r="D58" s="398">
        <f t="shared" ref="D58:W58" si="8">SUM(D56,D57)</f>
        <v>0</v>
      </c>
      <c r="E58" s="398">
        <f t="shared" si="8"/>
        <v>0</v>
      </c>
      <c r="F58" s="398">
        <f t="shared" si="8"/>
        <v>0</v>
      </c>
      <c r="G58" s="398">
        <f t="shared" si="8"/>
        <v>0</v>
      </c>
      <c r="H58" s="398">
        <f t="shared" si="8"/>
        <v>0</v>
      </c>
      <c r="I58" s="398">
        <f t="shared" si="8"/>
        <v>53.024999999999999</v>
      </c>
      <c r="J58" s="398">
        <f t="shared" si="8"/>
        <v>21.122</v>
      </c>
      <c r="K58" s="398">
        <f t="shared" si="8"/>
        <v>853.14300000000003</v>
      </c>
      <c r="L58" s="398">
        <f t="shared" si="8"/>
        <v>0</v>
      </c>
      <c r="M58" s="398">
        <f t="shared" si="8"/>
        <v>0</v>
      </c>
      <c r="N58" s="398">
        <f t="shared" si="8"/>
        <v>0</v>
      </c>
      <c r="O58" s="398">
        <f t="shared" si="8"/>
        <v>0</v>
      </c>
      <c r="P58" s="398">
        <f t="shared" si="8"/>
        <v>0</v>
      </c>
      <c r="Q58" s="398">
        <f t="shared" si="8"/>
        <v>0</v>
      </c>
      <c r="R58" s="398">
        <f t="shared" si="8"/>
        <v>0</v>
      </c>
      <c r="S58" s="398">
        <f t="shared" si="8"/>
        <v>53.304000000000002</v>
      </c>
      <c r="T58" s="398">
        <f t="shared" si="8"/>
        <v>0</v>
      </c>
      <c r="U58" s="399">
        <f t="shared" si="8"/>
        <v>980.59399999999994</v>
      </c>
      <c r="V58" s="395">
        <f t="shared" si="8"/>
        <v>799.10800000000006</v>
      </c>
      <c r="W58" s="395">
        <f t="shared" si="8"/>
        <v>1010.972</v>
      </c>
    </row>
    <row r="60" spans="1:25" ht="15.75" x14ac:dyDescent="0.25">
      <c r="A60" s="387" t="s">
        <v>45</v>
      </c>
      <c r="B60" s="428"/>
      <c r="C60" s="412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388"/>
      <c r="P60" s="388"/>
      <c r="Q60" s="388"/>
      <c r="R60" s="388"/>
      <c r="S60" s="388"/>
      <c r="T60" s="388"/>
      <c r="U60" s="389"/>
      <c r="V60" s="390"/>
      <c r="W60" s="390"/>
    </row>
    <row r="61" spans="1:25" ht="15.75" x14ac:dyDescent="0.25">
      <c r="A61" s="391" t="s">
        <v>172</v>
      </c>
      <c r="B61" s="429"/>
      <c r="C61" s="412"/>
      <c r="D61" s="392">
        <v>0</v>
      </c>
      <c r="E61" s="392">
        <v>0</v>
      </c>
      <c r="F61" s="392">
        <v>0</v>
      </c>
      <c r="G61" s="392">
        <v>0</v>
      </c>
      <c r="H61" s="392">
        <v>0</v>
      </c>
      <c r="I61" s="392">
        <v>0</v>
      </c>
      <c r="J61" s="392">
        <v>58.944000000000003</v>
      </c>
      <c r="K61" s="392">
        <v>0</v>
      </c>
      <c r="L61" s="392">
        <v>0</v>
      </c>
      <c r="M61" s="392">
        <v>0</v>
      </c>
      <c r="N61" s="392">
        <v>0</v>
      </c>
      <c r="O61" s="392">
        <v>0</v>
      </c>
      <c r="P61" s="392">
        <v>0</v>
      </c>
      <c r="Q61" s="392">
        <v>0</v>
      </c>
      <c r="R61" s="392">
        <v>0</v>
      </c>
      <c r="S61" s="392">
        <v>14.6</v>
      </c>
      <c r="T61" s="392">
        <v>0</v>
      </c>
      <c r="U61" s="393">
        <f>SUM(D61,E61,F61,G61,H61,I61,J61,K61,L61,M61,N61,O61,P61,Q61,R61,S61,T61)</f>
        <v>73.543999999999997</v>
      </c>
      <c r="V61" s="392">
        <v>46.055999999999997</v>
      </c>
      <c r="W61" s="392">
        <v>105.551</v>
      </c>
      <c r="X61" s="429"/>
      <c r="Y61" s="412"/>
    </row>
    <row r="62" spans="1:25" ht="15.75" x14ac:dyDescent="0.25">
      <c r="A62" s="394" t="s">
        <v>174</v>
      </c>
      <c r="B62" s="432"/>
      <c r="C62" s="412"/>
      <c r="D62" s="395">
        <v>0</v>
      </c>
      <c r="E62" s="395">
        <v>0</v>
      </c>
      <c r="F62" s="395">
        <v>0</v>
      </c>
      <c r="G62" s="395">
        <v>0</v>
      </c>
      <c r="H62" s="395">
        <v>0</v>
      </c>
      <c r="I62" s="395">
        <v>0</v>
      </c>
      <c r="J62" s="395">
        <v>0</v>
      </c>
      <c r="K62" s="395">
        <v>90.8</v>
      </c>
      <c r="L62" s="395">
        <v>0</v>
      </c>
      <c r="M62" s="395">
        <v>0</v>
      </c>
      <c r="N62" s="395">
        <v>0</v>
      </c>
      <c r="O62" s="395">
        <v>0</v>
      </c>
      <c r="P62" s="395">
        <v>0</v>
      </c>
      <c r="Q62" s="395">
        <v>0</v>
      </c>
      <c r="R62" s="395">
        <v>0</v>
      </c>
      <c r="S62" s="395">
        <v>23.15</v>
      </c>
      <c r="T62" s="395">
        <v>0</v>
      </c>
      <c r="U62" s="396">
        <f>SUM(D62,E62,F62,G62,H62,I62,J62,K62,L62,M62,N62,O62,P62,Q62,R62,S62,T62)</f>
        <v>113.94999999999999</v>
      </c>
      <c r="V62" s="395">
        <v>205.11799999999999</v>
      </c>
      <c r="W62" s="395">
        <v>225.863</v>
      </c>
    </row>
    <row r="63" spans="1:25" ht="15.75" x14ac:dyDescent="0.25">
      <c r="A63" s="391" t="s">
        <v>177</v>
      </c>
      <c r="B63" s="429"/>
      <c r="C63" s="412"/>
      <c r="D63" s="392">
        <v>0</v>
      </c>
      <c r="E63" s="392">
        <v>0</v>
      </c>
      <c r="F63" s="392">
        <v>0</v>
      </c>
      <c r="G63" s="392">
        <v>0</v>
      </c>
      <c r="H63" s="392">
        <v>0</v>
      </c>
      <c r="I63" s="392">
        <v>0</v>
      </c>
      <c r="J63" s="392">
        <v>0</v>
      </c>
      <c r="K63" s="392">
        <v>0</v>
      </c>
      <c r="L63" s="392">
        <v>0</v>
      </c>
      <c r="M63" s="392">
        <v>0</v>
      </c>
      <c r="N63" s="392">
        <v>0</v>
      </c>
      <c r="O63" s="392">
        <v>0</v>
      </c>
      <c r="P63" s="392">
        <v>0</v>
      </c>
      <c r="Q63" s="392">
        <v>0</v>
      </c>
      <c r="R63" s="392">
        <v>0</v>
      </c>
      <c r="S63" s="392">
        <v>0</v>
      </c>
      <c r="T63" s="392">
        <v>0</v>
      </c>
      <c r="U63" s="393">
        <f>SUM(D63,E63,F63,G63,H63,I63,J63,K63,L63,M63,N63,O63,P63,Q63,R63,S63,T63)</f>
        <v>0</v>
      </c>
      <c r="V63" s="392">
        <v>0</v>
      </c>
      <c r="W63" s="392">
        <v>22.2</v>
      </c>
    </row>
    <row r="64" spans="1:25" ht="15.75" x14ac:dyDescent="0.25">
      <c r="A64" s="394" t="s">
        <v>178</v>
      </c>
      <c r="B64" s="432"/>
      <c r="C64" s="412"/>
      <c r="D64" s="395">
        <v>0</v>
      </c>
      <c r="E64" s="395">
        <v>0</v>
      </c>
      <c r="F64" s="395">
        <v>0</v>
      </c>
      <c r="G64" s="395">
        <v>0</v>
      </c>
      <c r="H64" s="395">
        <v>0</v>
      </c>
      <c r="I64" s="395">
        <v>0</v>
      </c>
      <c r="J64" s="395">
        <v>0</v>
      </c>
      <c r="K64" s="395">
        <v>0</v>
      </c>
      <c r="L64" s="395">
        <v>0</v>
      </c>
      <c r="M64" s="395">
        <v>0</v>
      </c>
      <c r="N64" s="395">
        <v>0</v>
      </c>
      <c r="O64" s="395">
        <v>0</v>
      </c>
      <c r="P64" s="395">
        <v>0</v>
      </c>
      <c r="Q64" s="395">
        <v>0</v>
      </c>
      <c r="R64" s="395">
        <v>0</v>
      </c>
      <c r="S64" s="395">
        <v>0</v>
      </c>
      <c r="T64" s="395">
        <v>0</v>
      </c>
      <c r="U64" s="396">
        <f>SUM(D64,E64,F64,G64,H64,I64,J64,K64,L64,M64,N64,O64,P64,Q64,R64,S64,T64)</f>
        <v>0</v>
      </c>
      <c r="V64" s="395">
        <v>0</v>
      </c>
      <c r="W64" s="395">
        <v>20</v>
      </c>
    </row>
    <row r="65" spans="1:25" ht="15.75" x14ac:dyDescent="0.25">
      <c r="A65" s="397" t="s">
        <v>10</v>
      </c>
      <c r="B65" s="430"/>
      <c r="C65" s="412"/>
      <c r="D65" s="398">
        <f t="shared" ref="D65:W65" si="9">SUM(D61,D62,D63,D64)</f>
        <v>0</v>
      </c>
      <c r="E65" s="398">
        <f t="shared" si="9"/>
        <v>0</v>
      </c>
      <c r="F65" s="398">
        <f t="shared" si="9"/>
        <v>0</v>
      </c>
      <c r="G65" s="398">
        <f t="shared" si="9"/>
        <v>0</v>
      </c>
      <c r="H65" s="398">
        <f t="shared" si="9"/>
        <v>0</v>
      </c>
      <c r="I65" s="398">
        <f t="shared" si="9"/>
        <v>0</v>
      </c>
      <c r="J65" s="398">
        <f t="shared" si="9"/>
        <v>58.944000000000003</v>
      </c>
      <c r="K65" s="398">
        <f t="shared" si="9"/>
        <v>90.8</v>
      </c>
      <c r="L65" s="398">
        <f t="shared" si="9"/>
        <v>0</v>
      </c>
      <c r="M65" s="398">
        <f t="shared" si="9"/>
        <v>0</v>
      </c>
      <c r="N65" s="398">
        <f t="shared" si="9"/>
        <v>0</v>
      </c>
      <c r="O65" s="398">
        <f t="shared" si="9"/>
        <v>0</v>
      </c>
      <c r="P65" s="398">
        <f t="shared" si="9"/>
        <v>0</v>
      </c>
      <c r="Q65" s="398">
        <f t="shared" si="9"/>
        <v>0</v>
      </c>
      <c r="R65" s="398">
        <f t="shared" si="9"/>
        <v>0</v>
      </c>
      <c r="S65" s="398">
        <f t="shared" si="9"/>
        <v>37.75</v>
      </c>
      <c r="T65" s="398">
        <f t="shared" si="9"/>
        <v>0</v>
      </c>
      <c r="U65" s="399">
        <f t="shared" si="9"/>
        <v>187.49399999999997</v>
      </c>
      <c r="V65" s="395">
        <f t="shared" si="9"/>
        <v>251.17399999999998</v>
      </c>
      <c r="W65" s="395">
        <f t="shared" si="9"/>
        <v>373.61399999999998</v>
      </c>
    </row>
    <row r="67" spans="1:25" ht="15.75" x14ac:dyDescent="0.25">
      <c r="A67" s="387" t="s">
        <v>48</v>
      </c>
      <c r="B67" s="428"/>
      <c r="C67" s="412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9"/>
      <c r="V67" s="390"/>
      <c r="W67" s="390"/>
    </row>
    <row r="68" spans="1:25" ht="15.75" x14ac:dyDescent="0.25">
      <c r="A68" s="391" t="s">
        <v>49</v>
      </c>
      <c r="B68" s="429"/>
      <c r="C68" s="412"/>
      <c r="D68" s="392">
        <v>0</v>
      </c>
      <c r="E68" s="392">
        <v>0</v>
      </c>
      <c r="F68" s="392">
        <v>0</v>
      </c>
      <c r="G68" s="392">
        <v>0</v>
      </c>
      <c r="H68" s="392">
        <v>0</v>
      </c>
      <c r="I68" s="392">
        <v>93.653999999999996</v>
      </c>
      <c r="J68" s="392">
        <v>0</v>
      </c>
      <c r="K68" s="392">
        <v>60</v>
      </c>
      <c r="L68" s="392">
        <v>0</v>
      </c>
      <c r="M68" s="392">
        <v>0</v>
      </c>
      <c r="N68" s="392">
        <v>0</v>
      </c>
      <c r="O68" s="392">
        <v>0</v>
      </c>
      <c r="P68" s="392">
        <v>0</v>
      </c>
      <c r="Q68" s="392">
        <v>0</v>
      </c>
      <c r="R68" s="392">
        <v>0</v>
      </c>
      <c r="S68" s="392">
        <v>40</v>
      </c>
      <c r="T68" s="392">
        <v>0</v>
      </c>
      <c r="U68" s="393">
        <f>SUM(D68,E68,F68,G68,H68,I68,J68,K68,L68,M68,N68,O68,P68,Q68,R68,S68,T68)</f>
        <v>193.654</v>
      </c>
      <c r="V68" s="392">
        <v>167.054</v>
      </c>
      <c r="W68" s="392">
        <v>186</v>
      </c>
      <c r="X68" s="429"/>
      <c r="Y68" s="412"/>
    </row>
    <row r="69" spans="1:25" ht="15.75" x14ac:dyDescent="0.25">
      <c r="A69" s="394" t="s">
        <v>179</v>
      </c>
      <c r="B69" s="432"/>
      <c r="C69" s="412"/>
      <c r="D69" s="395">
        <v>0</v>
      </c>
      <c r="E69" s="395">
        <v>0</v>
      </c>
      <c r="F69" s="395">
        <v>0</v>
      </c>
      <c r="G69" s="395">
        <v>0</v>
      </c>
      <c r="H69" s="395">
        <v>0</v>
      </c>
      <c r="I69" s="395">
        <v>276.51600000000002</v>
      </c>
      <c r="J69" s="395">
        <v>30.452000000000002</v>
      </c>
      <c r="K69" s="395">
        <v>0</v>
      </c>
      <c r="L69" s="395">
        <v>0</v>
      </c>
      <c r="M69" s="395">
        <v>0</v>
      </c>
      <c r="N69" s="395">
        <v>0</v>
      </c>
      <c r="O69" s="395">
        <v>0</v>
      </c>
      <c r="P69" s="395">
        <v>0</v>
      </c>
      <c r="Q69" s="395">
        <v>0</v>
      </c>
      <c r="R69" s="395">
        <v>0</v>
      </c>
      <c r="S69" s="395">
        <v>48.482999999999997</v>
      </c>
      <c r="T69" s="395">
        <v>0</v>
      </c>
      <c r="U69" s="396">
        <f>SUM(D69,E69,F69,G69,H69,I69,J69,K69,L69,M69,N69,O69,P69,Q69,R69,S69,T69)</f>
        <v>355.45100000000002</v>
      </c>
      <c r="V69" s="395">
        <v>437.697</v>
      </c>
      <c r="W69" s="395">
        <v>481.75099999999998</v>
      </c>
    </row>
    <row r="70" spans="1:25" ht="15.75" x14ac:dyDescent="0.25">
      <c r="A70" s="397" t="s">
        <v>10</v>
      </c>
      <c r="B70" s="430"/>
      <c r="C70" s="412"/>
      <c r="D70" s="398">
        <f t="shared" ref="D70:W70" si="10">SUM(D68,D69)</f>
        <v>0</v>
      </c>
      <c r="E70" s="398">
        <f t="shared" si="10"/>
        <v>0</v>
      </c>
      <c r="F70" s="398">
        <f t="shared" si="10"/>
        <v>0</v>
      </c>
      <c r="G70" s="398">
        <f t="shared" si="10"/>
        <v>0</v>
      </c>
      <c r="H70" s="398">
        <f t="shared" si="10"/>
        <v>0</v>
      </c>
      <c r="I70" s="398">
        <f t="shared" si="10"/>
        <v>370.17</v>
      </c>
      <c r="J70" s="398">
        <f t="shared" si="10"/>
        <v>30.452000000000002</v>
      </c>
      <c r="K70" s="398">
        <f t="shared" si="10"/>
        <v>60</v>
      </c>
      <c r="L70" s="398">
        <f t="shared" si="10"/>
        <v>0</v>
      </c>
      <c r="M70" s="398">
        <f t="shared" si="10"/>
        <v>0</v>
      </c>
      <c r="N70" s="398">
        <f t="shared" si="10"/>
        <v>0</v>
      </c>
      <c r="O70" s="398">
        <f t="shared" si="10"/>
        <v>0</v>
      </c>
      <c r="P70" s="398">
        <f t="shared" si="10"/>
        <v>0</v>
      </c>
      <c r="Q70" s="398">
        <f t="shared" si="10"/>
        <v>0</v>
      </c>
      <c r="R70" s="398">
        <f t="shared" si="10"/>
        <v>0</v>
      </c>
      <c r="S70" s="398">
        <f t="shared" si="10"/>
        <v>88.483000000000004</v>
      </c>
      <c r="T70" s="398">
        <f t="shared" si="10"/>
        <v>0</v>
      </c>
      <c r="U70" s="399">
        <f t="shared" si="10"/>
        <v>549.10500000000002</v>
      </c>
      <c r="V70" s="395">
        <f t="shared" si="10"/>
        <v>604.75099999999998</v>
      </c>
      <c r="W70" s="395">
        <f t="shared" si="10"/>
        <v>667.75099999999998</v>
      </c>
    </row>
    <row r="72" spans="1:25" ht="15.75" x14ac:dyDescent="0.25">
      <c r="A72" s="387" t="s">
        <v>128</v>
      </c>
      <c r="B72" s="428"/>
      <c r="C72" s="412"/>
      <c r="D72" s="388"/>
      <c r="E72" s="388"/>
      <c r="F72" s="388"/>
      <c r="G72" s="388"/>
      <c r="H72" s="388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389"/>
      <c r="V72" s="390"/>
      <c r="W72" s="390"/>
    </row>
    <row r="73" spans="1:25" ht="15.75" x14ac:dyDescent="0.25">
      <c r="A73" s="391" t="s">
        <v>180</v>
      </c>
      <c r="B73" s="429"/>
      <c r="C73" s="412"/>
      <c r="D73" s="392">
        <v>0</v>
      </c>
      <c r="E73" s="392">
        <v>0</v>
      </c>
      <c r="F73" s="392">
        <v>0</v>
      </c>
      <c r="G73" s="392">
        <v>0</v>
      </c>
      <c r="H73" s="392">
        <v>0</v>
      </c>
      <c r="I73" s="392">
        <v>0</v>
      </c>
      <c r="J73" s="392">
        <v>19.614999999999998</v>
      </c>
      <c r="K73" s="392">
        <v>0</v>
      </c>
      <c r="L73" s="392">
        <v>0</v>
      </c>
      <c r="M73" s="392">
        <v>0</v>
      </c>
      <c r="N73" s="392">
        <v>0</v>
      </c>
      <c r="O73" s="392">
        <v>0</v>
      </c>
      <c r="P73" s="392">
        <v>0</v>
      </c>
      <c r="Q73" s="392">
        <v>0</v>
      </c>
      <c r="R73" s="392">
        <v>0</v>
      </c>
      <c r="S73" s="392">
        <v>0</v>
      </c>
      <c r="T73" s="392">
        <v>0</v>
      </c>
      <c r="U73" s="393">
        <f>SUM(D73,E73,F73,G73,H73,I73,J73,K73,L73,M73,N73,O73,P73,Q73,R73,S73,T73)</f>
        <v>19.614999999999998</v>
      </c>
      <c r="V73" s="392">
        <v>11.536</v>
      </c>
      <c r="W73" s="392">
        <v>0</v>
      </c>
      <c r="X73" s="429"/>
      <c r="Y73" s="412"/>
    </row>
    <row r="74" spans="1:25" ht="15.75" x14ac:dyDescent="0.25">
      <c r="A74" s="397" t="s">
        <v>10</v>
      </c>
      <c r="B74" s="430"/>
      <c r="C74" s="412"/>
      <c r="D74" s="398">
        <f t="shared" ref="D74:W74" si="11">D73</f>
        <v>0</v>
      </c>
      <c r="E74" s="398">
        <f t="shared" si="11"/>
        <v>0</v>
      </c>
      <c r="F74" s="398">
        <f t="shared" si="11"/>
        <v>0</v>
      </c>
      <c r="G74" s="398">
        <f t="shared" si="11"/>
        <v>0</v>
      </c>
      <c r="H74" s="398">
        <f t="shared" si="11"/>
        <v>0</v>
      </c>
      <c r="I74" s="398">
        <f t="shared" si="11"/>
        <v>0</v>
      </c>
      <c r="J74" s="398">
        <f t="shared" si="11"/>
        <v>19.614999999999998</v>
      </c>
      <c r="K74" s="398">
        <f t="shared" si="11"/>
        <v>0</v>
      </c>
      <c r="L74" s="398">
        <f t="shared" si="11"/>
        <v>0</v>
      </c>
      <c r="M74" s="398">
        <f t="shared" si="11"/>
        <v>0</v>
      </c>
      <c r="N74" s="398">
        <f t="shared" si="11"/>
        <v>0</v>
      </c>
      <c r="O74" s="398">
        <f t="shared" si="11"/>
        <v>0</v>
      </c>
      <c r="P74" s="398">
        <f t="shared" si="11"/>
        <v>0</v>
      </c>
      <c r="Q74" s="398">
        <f t="shared" si="11"/>
        <v>0</v>
      </c>
      <c r="R74" s="398">
        <f t="shared" si="11"/>
        <v>0</v>
      </c>
      <c r="S74" s="398">
        <f t="shared" si="11"/>
        <v>0</v>
      </c>
      <c r="T74" s="398">
        <f t="shared" si="11"/>
        <v>0</v>
      </c>
      <c r="U74" s="399">
        <f t="shared" si="11"/>
        <v>19.614999999999998</v>
      </c>
      <c r="V74" s="395">
        <f t="shared" si="11"/>
        <v>11.536</v>
      </c>
      <c r="W74" s="395">
        <f t="shared" si="11"/>
        <v>0</v>
      </c>
    </row>
    <row r="76" spans="1:25" ht="33.950000000000003" customHeight="1" x14ac:dyDescent="0.25">
      <c r="A76" s="400" t="s">
        <v>187</v>
      </c>
      <c r="B76" s="431"/>
      <c r="C76" s="412"/>
      <c r="D76" s="401">
        <f t="shared" ref="D76:W76" si="12">SUM(D14,D19,D28,D33,D41,D46,D53,D58,D65,D70,D74)</f>
        <v>0</v>
      </c>
      <c r="E76" s="401">
        <f t="shared" si="12"/>
        <v>2257.3130000000001</v>
      </c>
      <c r="F76" s="401">
        <f t="shared" si="12"/>
        <v>0</v>
      </c>
      <c r="G76" s="401">
        <f t="shared" si="12"/>
        <v>0</v>
      </c>
      <c r="H76" s="401">
        <f t="shared" si="12"/>
        <v>0</v>
      </c>
      <c r="I76" s="401">
        <f t="shared" si="12"/>
        <v>2105.6180000000004</v>
      </c>
      <c r="J76" s="401">
        <f t="shared" si="12"/>
        <v>227.35000000000002</v>
      </c>
      <c r="K76" s="401">
        <f t="shared" si="12"/>
        <v>1182.0429999999999</v>
      </c>
      <c r="L76" s="401">
        <f t="shared" si="12"/>
        <v>0</v>
      </c>
      <c r="M76" s="401">
        <f t="shared" si="12"/>
        <v>0</v>
      </c>
      <c r="N76" s="401">
        <f t="shared" si="12"/>
        <v>0</v>
      </c>
      <c r="O76" s="401">
        <f t="shared" si="12"/>
        <v>0</v>
      </c>
      <c r="P76" s="401">
        <f t="shared" si="12"/>
        <v>0</v>
      </c>
      <c r="Q76" s="401">
        <f t="shared" si="12"/>
        <v>0</v>
      </c>
      <c r="R76" s="401">
        <f t="shared" si="12"/>
        <v>0</v>
      </c>
      <c r="S76" s="401">
        <f t="shared" si="12"/>
        <v>179.53700000000001</v>
      </c>
      <c r="T76" s="401">
        <f t="shared" si="12"/>
        <v>26.978000000000002</v>
      </c>
      <c r="U76" s="401">
        <f t="shared" si="12"/>
        <v>5978.8389999999999</v>
      </c>
      <c r="V76" s="401">
        <f t="shared" si="12"/>
        <v>5985.5480000000007</v>
      </c>
      <c r="W76" s="402">
        <f t="shared" si="12"/>
        <v>5541.4859999999999</v>
      </c>
    </row>
    <row r="78" spans="1:25" x14ac:dyDescent="0.25">
      <c r="A78" s="403" t="s">
        <v>102</v>
      </c>
      <c r="B78" s="426"/>
      <c r="C78" s="412"/>
      <c r="D78" s="404">
        <v>0</v>
      </c>
      <c r="E78" s="404">
        <v>2185.8539999999998</v>
      </c>
      <c r="F78" s="404">
        <v>0</v>
      </c>
      <c r="G78" s="404">
        <v>0</v>
      </c>
      <c r="H78" s="404">
        <v>0</v>
      </c>
      <c r="I78" s="404">
        <v>2099.614</v>
      </c>
      <c r="J78" s="404">
        <v>187.03100000000001</v>
      </c>
      <c r="K78" s="404">
        <v>1142.692</v>
      </c>
      <c r="L78" s="404">
        <v>0</v>
      </c>
      <c r="M78" s="404">
        <v>0</v>
      </c>
      <c r="N78" s="404">
        <v>0</v>
      </c>
      <c r="O78" s="404">
        <v>0</v>
      </c>
      <c r="P78" s="404">
        <v>0</v>
      </c>
      <c r="Q78" s="404">
        <v>0</v>
      </c>
      <c r="R78" s="404">
        <v>0</v>
      </c>
      <c r="S78" s="404">
        <v>347.18400000000003</v>
      </c>
      <c r="T78" s="404">
        <v>23.172999999999998</v>
      </c>
      <c r="V78" s="405" t="s">
        <v>188</v>
      </c>
      <c r="W78" s="405" t="s">
        <v>188</v>
      </c>
    </row>
    <row r="79" spans="1:25" x14ac:dyDescent="0.25">
      <c r="A79" s="406" t="s">
        <v>189</v>
      </c>
      <c r="B79" s="427"/>
      <c r="C79" s="412"/>
      <c r="D79" s="407" t="str">
        <f t="shared" ref="D79:T79" si="13">IF(OR(D78=0,D78="-"),"-",IF(D76="-",(0-D78)/D78,(D76-D78)/D78))</f>
        <v>-</v>
      </c>
      <c r="E79" s="407">
        <f t="shared" si="13"/>
        <v>3.2691570434256037E-2</v>
      </c>
      <c r="F79" s="407" t="str">
        <f t="shared" si="13"/>
        <v>-</v>
      </c>
      <c r="G79" s="407" t="str">
        <f t="shared" si="13"/>
        <v>-</v>
      </c>
      <c r="H79" s="407" t="str">
        <f t="shared" si="13"/>
        <v>-</v>
      </c>
      <c r="I79" s="407">
        <f t="shared" si="13"/>
        <v>2.8595732358425692E-3</v>
      </c>
      <c r="J79" s="407">
        <f t="shared" si="13"/>
        <v>0.21557388882056994</v>
      </c>
      <c r="K79" s="407">
        <f t="shared" si="13"/>
        <v>3.4437101161117679E-2</v>
      </c>
      <c r="L79" s="407" t="str">
        <f t="shared" si="13"/>
        <v>-</v>
      </c>
      <c r="M79" s="407" t="str">
        <f t="shared" si="13"/>
        <v>-</v>
      </c>
      <c r="N79" s="407" t="str">
        <f t="shared" si="13"/>
        <v>-</v>
      </c>
      <c r="O79" s="407" t="str">
        <f t="shared" si="13"/>
        <v>-</v>
      </c>
      <c r="P79" s="407" t="str">
        <f t="shared" si="13"/>
        <v>-</v>
      </c>
      <c r="Q79" s="407" t="str">
        <f t="shared" si="13"/>
        <v>-</v>
      </c>
      <c r="R79" s="407" t="str">
        <f t="shared" si="13"/>
        <v>-</v>
      </c>
      <c r="S79" s="407">
        <f t="shared" si="13"/>
        <v>-0.48287651504677637</v>
      </c>
      <c r="T79" s="407">
        <f t="shared" si="13"/>
        <v>0.1641997151857767</v>
      </c>
      <c r="V79" s="408" t="s">
        <v>190</v>
      </c>
      <c r="W79" s="408" t="s">
        <v>191</v>
      </c>
    </row>
    <row r="80" spans="1:25" x14ac:dyDescent="0.25">
      <c r="A80" s="403" t="s">
        <v>103</v>
      </c>
      <c r="B80" s="426"/>
      <c r="C80" s="412"/>
      <c r="D80" s="404">
        <v>0</v>
      </c>
      <c r="E80" s="404">
        <v>1601.771</v>
      </c>
      <c r="F80" s="404">
        <v>0</v>
      </c>
      <c r="G80" s="404">
        <v>0</v>
      </c>
      <c r="H80" s="404">
        <v>0</v>
      </c>
      <c r="I80" s="404">
        <v>1909.069</v>
      </c>
      <c r="J80" s="404">
        <v>415.18799999999999</v>
      </c>
      <c r="K80" s="404">
        <v>1032.8720000000001</v>
      </c>
      <c r="L80" s="404">
        <v>0</v>
      </c>
      <c r="M80" s="404">
        <v>0</v>
      </c>
      <c r="N80" s="404">
        <v>0</v>
      </c>
      <c r="O80" s="404">
        <v>0</v>
      </c>
      <c r="P80" s="404">
        <v>0</v>
      </c>
      <c r="Q80" s="404">
        <v>0</v>
      </c>
      <c r="R80" s="404">
        <v>0</v>
      </c>
      <c r="S80" s="404">
        <v>523.08600000000001</v>
      </c>
      <c r="T80" s="404">
        <v>59.5</v>
      </c>
      <c r="V80" s="409">
        <f>IF(OR(V76=0,V76="-"),"-",IF(U76="-",(0-V76)/V76,(U76-V76)/V76))</f>
        <v>-1.1208664603476143E-3</v>
      </c>
      <c r="W80" s="409">
        <f>IF(OR(W76=0,W76="-"),"-",IF(V76="-",(0-W76)/W76,(V76-W76)/W76))</f>
        <v>8.0134101214006645E-2</v>
      </c>
    </row>
    <row r="81" spans="1:20" x14ac:dyDescent="0.25">
      <c r="A81" s="410" t="s">
        <v>192</v>
      </c>
      <c r="B81" s="427"/>
      <c r="C81" s="412"/>
      <c r="D81" s="407" t="str">
        <f t="shared" ref="D81:T81" si="14">IF(OR(D80=0,D80="-"),"-",IF(D78="-",(0-D80)/D80,(D78-D80)/D80))</f>
        <v>-</v>
      </c>
      <c r="E81" s="407">
        <f t="shared" si="14"/>
        <v>0.36464825496278797</v>
      </c>
      <c r="F81" s="407" t="str">
        <f t="shared" si="14"/>
        <v>-</v>
      </c>
      <c r="G81" s="407" t="str">
        <f t="shared" si="14"/>
        <v>-</v>
      </c>
      <c r="H81" s="407" t="str">
        <f t="shared" si="14"/>
        <v>-</v>
      </c>
      <c r="I81" s="407">
        <f t="shared" si="14"/>
        <v>9.9810431157805232E-2</v>
      </c>
      <c r="J81" s="407">
        <f t="shared" si="14"/>
        <v>-0.54952696128019107</v>
      </c>
      <c r="K81" s="407">
        <f t="shared" si="14"/>
        <v>0.10632488827269974</v>
      </c>
      <c r="L81" s="407" t="str">
        <f t="shared" si="14"/>
        <v>-</v>
      </c>
      <c r="M81" s="407" t="str">
        <f t="shared" si="14"/>
        <v>-</v>
      </c>
      <c r="N81" s="407" t="str">
        <f t="shared" si="14"/>
        <v>-</v>
      </c>
      <c r="O81" s="407" t="str">
        <f t="shared" si="14"/>
        <v>-</v>
      </c>
      <c r="P81" s="407" t="str">
        <f t="shared" si="14"/>
        <v>-</v>
      </c>
      <c r="Q81" s="407" t="str">
        <f t="shared" si="14"/>
        <v>-</v>
      </c>
      <c r="R81" s="407" t="str">
        <f t="shared" si="14"/>
        <v>-</v>
      </c>
      <c r="S81" s="407">
        <f t="shared" si="14"/>
        <v>-0.33627739989217831</v>
      </c>
      <c r="T81" s="407">
        <f t="shared" si="14"/>
        <v>-0.61053781512605043</v>
      </c>
    </row>
  </sheetData>
  <sheetProtection formatCells="0" formatColumns="0" formatRows="0" insertColumns="0" insertRows="0" insertHyperlinks="0" deleteColumns="0" deleteRows="0" sort="0" autoFilter="0" pivotTables="0"/>
  <mergeCells count="98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X9:Y9"/>
    <mergeCell ref="B9:C9"/>
    <mergeCell ref="B10:C10"/>
    <mergeCell ref="B11:C11"/>
    <mergeCell ref="B12:C12"/>
    <mergeCell ref="B13:C13"/>
    <mergeCell ref="B14:C14"/>
    <mergeCell ref="B16:C16"/>
    <mergeCell ref="X17:Y17"/>
    <mergeCell ref="B17:C17"/>
    <mergeCell ref="B18:C18"/>
    <mergeCell ref="B19:C19"/>
    <mergeCell ref="B21:C21"/>
    <mergeCell ref="X22:Y22"/>
    <mergeCell ref="B22:C22"/>
    <mergeCell ref="B23:C23"/>
    <mergeCell ref="B24:C24"/>
    <mergeCell ref="B25:C25"/>
    <mergeCell ref="B26:C26"/>
    <mergeCell ref="B27:C27"/>
    <mergeCell ref="B28:C28"/>
    <mergeCell ref="B30:C30"/>
    <mergeCell ref="X31:Y31"/>
    <mergeCell ref="B31:C31"/>
    <mergeCell ref="B32:C32"/>
    <mergeCell ref="B33:C33"/>
    <mergeCell ref="B35:C35"/>
    <mergeCell ref="X36:Y36"/>
    <mergeCell ref="B36:C36"/>
    <mergeCell ref="B37:C37"/>
    <mergeCell ref="B38:C38"/>
    <mergeCell ref="B39:C39"/>
    <mergeCell ref="B40:C40"/>
    <mergeCell ref="B41:C41"/>
    <mergeCell ref="B43:C43"/>
    <mergeCell ref="X44:Y44"/>
    <mergeCell ref="B44:C44"/>
    <mergeCell ref="B45:C45"/>
    <mergeCell ref="B46:C46"/>
    <mergeCell ref="B48:C48"/>
    <mergeCell ref="X49:Y49"/>
    <mergeCell ref="B49:C49"/>
    <mergeCell ref="B50:C50"/>
    <mergeCell ref="B51:C51"/>
    <mergeCell ref="B52:C52"/>
    <mergeCell ref="B53:C53"/>
    <mergeCell ref="B55:C55"/>
    <mergeCell ref="X56:Y56"/>
    <mergeCell ref="B56:C56"/>
    <mergeCell ref="B57:C57"/>
    <mergeCell ref="B58:C58"/>
    <mergeCell ref="B60:C60"/>
    <mergeCell ref="X61:Y61"/>
    <mergeCell ref="B61:C61"/>
    <mergeCell ref="B62:C62"/>
    <mergeCell ref="B63:C63"/>
    <mergeCell ref="B64:C64"/>
    <mergeCell ref="B65:C65"/>
    <mergeCell ref="B67:C67"/>
    <mergeCell ref="X68:Y68"/>
    <mergeCell ref="B68:C68"/>
    <mergeCell ref="B69:C69"/>
    <mergeCell ref="B70:C70"/>
    <mergeCell ref="B72:C72"/>
    <mergeCell ref="X73:Y73"/>
    <mergeCell ref="B73:C73"/>
    <mergeCell ref="B81:C81"/>
    <mergeCell ref="B74:C74"/>
    <mergeCell ref="B76:C76"/>
    <mergeCell ref="B78:C78"/>
    <mergeCell ref="B79:C79"/>
    <mergeCell ref="B80:C80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/>
  </sheetViews>
  <sheetFormatPr baseColWidth="10" defaultColWidth="9.140625" defaultRowHeight="15" x14ac:dyDescent="0.25"/>
  <cols>
    <col min="1" max="1" width="18.5703125" customWidth="1"/>
    <col min="2" max="2" width="1.28515625" customWidth="1"/>
    <col min="3" max="3" width="9.7109375" customWidth="1"/>
    <col min="4" max="4" width="2" customWidth="1"/>
    <col min="5" max="5" width="9.7109375" customWidth="1"/>
    <col min="6" max="6" width="2" customWidth="1"/>
    <col min="7" max="7" width="9.7109375" customWidth="1"/>
    <col min="8" max="8" width="2" customWidth="1"/>
    <col min="9" max="9" width="8.570312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0.42578125" customWidth="1"/>
    <col min="18" max="18" width="41.85546875" customWidth="1"/>
  </cols>
  <sheetData>
    <row r="1" spans="1:18" ht="23.25" x14ac:dyDescent="0.25">
      <c r="A1" s="416" t="s">
        <v>54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39" t="s">
        <v>1</v>
      </c>
    </row>
    <row r="2" spans="1:18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39"/>
    </row>
    <row r="3" spans="1:18" ht="18" x14ac:dyDescent="0.25">
      <c r="A3" s="417" t="s">
        <v>2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39"/>
    </row>
    <row r="5" spans="1:18" ht="18.75" x14ac:dyDescent="0.25">
      <c r="A5" s="40"/>
      <c r="B5" s="40"/>
      <c r="C5" s="418" t="s">
        <v>55</v>
      </c>
      <c r="D5" s="412"/>
      <c r="E5" s="412"/>
      <c r="F5" s="412"/>
      <c r="G5" s="412"/>
      <c r="H5" s="412"/>
      <c r="I5" s="412"/>
      <c r="J5" s="40"/>
      <c r="K5" s="418" t="s">
        <v>56</v>
      </c>
      <c r="L5" s="412"/>
      <c r="M5" s="412"/>
      <c r="N5" s="412"/>
      <c r="O5" s="412"/>
      <c r="P5" s="412"/>
      <c r="Q5" s="40"/>
      <c r="R5" s="40" t="s">
        <v>57</v>
      </c>
    </row>
    <row r="6" spans="1:18" ht="33.950000000000003" customHeight="1" x14ac:dyDescent="0.25">
      <c r="A6" s="41">
        <v>2014</v>
      </c>
      <c r="C6" s="415">
        <v>2012</v>
      </c>
      <c r="D6" s="413"/>
      <c r="E6" s="413">
        <v>2013</v>
      </c>
      <c r="F6" s="413"/>
      <c r="G6" s="414">
        <v>2014</v>
      </c>
      <c r="H6" s="413"/>
      <c r="I6" s="43" t="s">
        <v>7</v>
      </c>
      <c r="K6" s="415">
        <v>2012</v>
      </c>
      <c r="L6" s="413"/>
      <c r="M6" s="413">
        <v>2013</v>
      </c>
      <c r="N6" s="413"/>
      <c r="O6" s="414">
        <v>2014</v>
      </c>
      <c r="P6" s="413"/>
      <c r="R6" s="42"/>
    </row>
    <row r="7" spans="1:18" x14ac:dyDescent="0.25">
      <c r="A7" s="411" t="s">
        <v>8</v>
      </c>
      <c r="B7" s="412"/>
      <c r="C7" s="44"/>
      <c r="D7" s="45"/>
      <c r="E7" s="44"/>
      <c r="F7" s="45"/>
      <c r="G7" s="46"/>
      <c r="H7" s="45"/>
      <c r="I7" s="47"/>
      <c r="K7" s="44"/>
      <c r="L7" s="45"/>
      <c r="M7" s="44"/>
      <c r="N7" s="45"/>
      <c r="O7" s="46"/>
      <c r="P7" s="48"/>
      <c r="R7" s="49"/>
    </row>
    <row r="8" spans="1:18" x14ac:dyDescent="0.25">
      <c r="A8" s="50" t="s">
        <v>9</v>
      </c>
      <c r="B8" s="51"/>
      <c r="C8" s="52">
        <v>858.005</v>
      </c>
      <c r="D8" s="53"/>
      <c r="E8" s="52">
        <v>877.18899999999996</v>
      </c>
      <c r="F8" s="53"/>
      <c r="G8" s="54">
        <v>946.23400000000004</v>
      </c>
      <c r="H8" s="53"/>
      <c r="I8" s="55">
        <f>IF(OR(E8=0,E8="-"),"-",IF(G8="-",(0-E8)/E8,(G8-E8)/E8))</f>
        <v>7.871165735092446E-2</v>
      </c>
      <c r="K8" s="52">
        <v>313.17182500000001</v>
      </c>
      <c r="L8" s="53"/>
      <c r="M8" s="52">
        <v>320.17398500000002</v>
      </c>
      <c r="N8" s="53"/>
      <c r="O8" s="54">
        <v>345.37540999999999</v>
      </c>
      <c r="P8" s="56"/>
      <c r="R8" s="57" t="s">
        <v>58</v>
      </c>
    </row>
    <row r="9" spans="1:18" x14ac:dyDescent="0.25">
      <c r="A9" s="58" t="s">
        <v>10</v>
      </c>
      <c r="B9" s="59"/>
      <c r="C9" s="60">
        <f>C8</f>
        <v>858.005</v>
      </c>
      <c r="D9" s="61"/>
      <c r="E9" s="60">
        <f>E8</f>
        <v>877.18899999999996</v>
      </c>
      <c r="F9" s="61"/>
      <c r="G9" s="62">
        <f>G8</f>
        <v>946.23400000000004</v>
      </c>
      <c r="H9" s="61"/>
      <c r="I9" s="63">
        <f>IF(E9*1=0,"-",(G9-E9)/E9)</f>
        <v>7.871165735092446E-2</v>
      </c>
      <c r="K9" s="60">
        <f>K8</f>
        <v>313.17182500000001</v>
      </c>
      <c r="L9" s="61"/>
      <c r="M9" s="60">
        <f>M8</f>
        <v>320.17398500000002</v>
      </c>
      <c r="N9" s="61"/>
      <c r="O9" s="62">
        <f>O8</f>
        <v>345.37540999999999</v>
      </c>
      <c r="P9" s="64"/>
      <c r="R9" s="65"/>
    </row>
    <row r="11" spans="1:18" x14ac:dyDescent="0.25">
      <c r="A11" s="411" t="s">
        <v>11</v>
      </c>
      <c r="B11" s="412"/>
      <c r="C11" s="44"/>
      <c r="D11" s="45"/>
      <c r="E11" s="44"/>
      <c r="F11" s="45"/>
      <c r="G11" s="46"/>
      <c r="H11" s="45"/>
      <c r="I11" s="47"/>
      <c r="K11" s="44"/>
      <c r="L11" s="45"/>
      <c r="M11" s="44"/>
      <c r="N11" s="45"/>
      <c r="O11" s="46"/>
      <c r="P11" s="48"/>
      <c r="R11" s="49"/>
    </row>
    <row r="12" spans="1:18" x14ac:dyDescent="0.25">
      <c r="A12" s="50" t="s">
        <v>12</v>
      </c>
      <c r="B12" s="51"/>
      <c r="C12" s="52">
        <v>1868.223</v>
      </c>
      <c r="D12" s="53"/>
      <c r="E12" s="52">
        <v>1831.8340000000001</v>
      </c>
      <c r="F12" s="53"/>
      <c r="G12" s="54">
        <v>1494.3040000000001</v>
      </c>
      <c r="H12" s="53"/>
      <c r="I12" s="55">
        <f>IF(OR(E12=0,E12="-"),"-",IF(G12="-",(0-E12)/E12,(G12-E12)/E12))</f>
        <v>-0.18425796223893648</v>
      </c>
      <c r="K12" s="52">
        <v>407.85786999999999</v>
      </c>
      <c r="L12" s="53"/>
      <c r="M12" s="52">
        <v>393.29561059999997</v>
      </c>
      <c r="N12" s="53"/>
      <c r="O12" s="54">
        <v>316.21337999999997</v>
      </c>
      <c r="P12" s="56"/>
      <c r="R12" s="57" t="s">
        <v>59</v>
      </c>
    </row>
    <row r="13" spans="1:18" x14ac:dyDescent="0.25">
      <c r="A13" s="66" t="s">
        <v>13</v>
      </c>
      <c r="B13" s="67"/>
      <c r="C13" s="68">
        <v>10282.416999999999</v>
      </c>
      <c r="D13" s="69" t="s">
        <v>60</v>
      </c>
      <c r="E13" s="68">
        <v>10743.255999999999</v>
      </c>
      <c r="F13" s="69" t="s">
        <v>60</v>
      </c>
      <c r="G13" s="70">
        <v>10777.745000000001</v>
      </c>
      <c r="H13" s="69" t="s">
        <v>60</v>
      </c>
      <c r="I13" s="71">
        <f>IF(OR(E13=0,E13="-"),"-",IF(G13="-",(0-E13)/E13,(G13-E13)/E13))</f>
        <v>3.2102930433754347E-3</v>
      </c>
      <c r="K13" s="68">
        <v>3967.820823</v>
      </c>
      <c r="L13" s="69"/>
      <c r="M13" s="68">
        <v>4148.0979912000003</v>
      </c>
      <c r="N13" s="69"/>
      <c r="O13" s="70">
        <v>4157.6442617000002</v>
      </c>
      <c r="P13" s="72"/>
      <c r="R13" s="73" t="s">
        <v>61</v>
      </c>
    </row>
    <row r="14" spans="1:18" x14ac:dyDescent="0.25">
      <c r="A14" s="50" t="s">
        <v>14</v>
      </c>
      <c r="B14" s="51"/>
      <c r="C14" s="52">
        <v>664.3</v>
      </c>
      <c r="D14" s="53"/>
      <c r="E14" s="52">
        <v>724</v>
      </c>
      <c r="F14" s="53"/>
      <c r="G14" s="54">
        <v>600</v>
      </c>
      <c r="H14" s="53" t="s">
        <v>62</v>
      </c>
      <c r="I14" s="55">
        <f>IF(OR(E14=0,E14="-"),"-",IF(G14="-",(0-E14)/E14,(G14-E14)/E14))</f>
        <v>-0.17127071823204421</v>
      </c>
      <c r="K14" s="52">
        <v>166.07499999999999</v>
      </c>
      <c r="L14" s="53"/>
      <c r="M14" s="52">
        <v>181</v>
      </c>
      <c r="N14" s="53"/>
      <c r="O14" s="54">
        <v>102</v>
      </c>
      <c r="P14" s="56"/>
      <c r="R14" s="57" t="s">
        <v>63</v>
      </c>
    </row>
    <row r="15" spans="1:18" x14ac:dyDescent="0.25">
      <c r="A15" s="58" t="s">
        <v>10</v>
      </c>
      <c r="B15" s="59"/>
      <c r="C15" s="60">
        <f>C12+C13+C14</f>
        <v>12814.939999999999</v>
      </c>
      <c r="D15" s="61"/>
      <c r="E15" s="60">
        <f>E12+E13+E14</f>
        <v>13299.09</v>
      </c>
      <c r="F15" s="61"/>
      <c r="G15" s="62">
        <f>G12+G13+G14</f>
        <v>12872.049000000001</v>
      </c>
      <c r="H15" s="61"/>
      <c r="I15" s="63">
        <f>IF(E15*1=0,"-",(G15-E15)/E15)</f>
        <v>-3.2110542901807509E-2</v>
      </c>
      <c r="K15" s="60">
        <f>K12+K13+K14</f>
        <v>4541.7536929999997</v>
      </c>
      <c r="L15" s="61"/>
      <c r="M15" s="60">
        <f>M12+M13+M14</f>
        <v>4722.3936018000004</v>
      </c>
      <c r="N15" s="61"/>
      <c r="O15" s="62">
        <f>O12+O13+O14</f>
        <v>4575.8576417000004</v>
      </c>
      <c r="P15" s="64"/>
      <c r="R15" s="65"/>
    </row>
    <row r="17" spans="1:18" x14ac:dyDescent="0.25">
      <c r="A17" s="411" t="s">
        <v>15</v>
      </c>
      <c r="B17" s="412"/>
      <c r="C17" s="44"/>
      <c r="D17" s="45"/>
      <c r="E17" s="44"/>
      <c r="F17" s="45"/>
      <c r="G17" s="46"/>
      <c r="H17" s="45"/>
      <c r="I17" s="47"/>
      <c r="K17" s="44"/>
      <c r="L17" s="45"/>
      <c r="M17" s="44"/>
      <c r="N17" s="45"/>
      <c r="O17" s="46"/>
      <c r="P17" s="48"/>
      <c r="R17" s="49"/>
    </row>
    <row r="18" spans="1:18" x14ac:dyDescent="0.25">
      <c r="A18" s="50" t="s">
        <v>16</v>
      </c>
      <c r="B18" s="51"/>
      <c r="C18" s="52">
        <v>642.79899999999998</v>
      </c>
      <c r="D18" s="53"/>
      <c r="E18" s="52">
        <v>316.27</v>
      </c>
      <c r="F18" s="53"/>
      <c r="G18" s="54">
        <v>0</v>
      </c>
      <c r="H18" s="53"/>
      <c r="I18" s="55">
        <f>IF(OR(E18=0,E18="-"),"-",IF(G18="-",(0-E18)/E18,(G18-E18)/E18))</f>
        <v>-1</v>
      </c>
      <c r="K18" s="52">
        <v>233.43768700000001</v>
      </c>
      <c r="L18" s="53"/>
      <c r="M18" s="52">
        <v>117.404915</v>
      </c>
      <c r="N18" s="53"/>
      <c r="O18" s="54">
        <v>0</v>
      </c>
      <c r="P18" s="56"/>
      <c r="R18" s="57" t="s">
        <v>64</v>
      </c>
    </row>
    <row r="19" spans="1:18" x14ac:dyDescent="0.25">
      <c r="A19" s="66" t="s">
        <v>17</v>
      </c>
      <c r="B19" s="67"/>
      <c r="C19" s="68">
        <v>29475.176869120001</v>
      </c>
      <c r="D19" s="69"/>
      <c r="E19" s="68">
        <v>30547.583344189999</v>
      </c>
      <c r="F19" s="69"/>
      <c r="G19" s="70">
        <v>26944.307000000001</v>
      </c>
      <c r="H19" s="69"/>
      <c r="I19" s="71">
        <f>IF(OR(E19=0,E19="-"),"-",IF(G19="-",(0-E19)/E19,(G19-E19)/E19))</f>
        <v>-0.1179561834267104</v>
      </c>
      <c r="K19" s="68">
        <v>8461.3700127783995</v>
      </c>
      <c r="L19" s="69"/>
      <c r="M19" s="68">
        <v>8772.7719341025004</v>
      </c>
      <c r="N19" s="69"/>
      <c r="O19" s="70">
        <v>7757.4141301999998</v>
      </c>
      <c r="P19" s="72"/>
      <c r="R19" s="73" t="s">
        <v>65</v>
      </c>
    </row>
    <row r="20" spans="1:18" x14ac:dyDescent="0.25">
      <c r="A20" s="58" t="s">
        <v>10</v>
      </c>
      <c r="B20" s="59"/>
      <c r="C20" s="60">
        <f>C18+C19</f>
        <v>30117.97586912</v>
      </c>
      <c r="D20" s="61"/>
      <c r="E20" s="60">
        <f>E18+E19</f>
        <v>30863.85334419</v>
      </c>
      <c r="F20" s="61"/>
      <c r="G20" s="62">
        <f>G18+G19</f>
        <v>26944.307000000001</v>
      </c>
      <c r="H20" s="61"/>
      <c r="I20" s="63">
        <f>IF(E20*1=0,"-",(G20-E20)/E20)</f>
        <v>-0.12699471775217719</v>
      </c>
      <c r="K20" s="60">
        <f>K18+K19</f>
        <v>8694.8076997783992</v>
      </c>
      <c r="L20" s="61"/>
      <c r="M20" s="60">
        <f>M18+M19</f>
        <v>8890.1768491024995</v>
      </c>
      <c r="N20" s="61"/>
      <c r="O20" s="62">
        <f>O18+O19</f>
        <v>7757.4141301999998</v>
      </c>
      <c r="P20" s="64"/>
      <c r="R20" s="65"/>
    </row>
    <row r="22" spans="1:18" x14ac:dyDescent="0.25">
      <c r="A22" s="411" t="s">
        <v>18</v>
      </c>
      <c r="B22" s="412"/>
      <c r="C22" s="44"/>
      <c r="D22" s="45"/>
      <c r="E22" s="44"/>
      <c r="F22" s="45"/>
      <c r="G22" s="46"/>
      <c r="H22" s="45"/>
      <c r="I22" s="47"/>
      <c r="K22" s="44"/>
      <c r="L22" s="45"/>
      <c r="M22" s="44"/>
      <c r="N22" s="45"/>
      <c r="O22" s="46"/>
      <c r="P22" s="48"/>
      <c r="R22" s="49"/>
    </row>
    <row r="23" spans="1:18" x14ac:dyDescent="0.25">
      <c r="A23" s="50" t="s">
        <v>19</v>
      </c>
      <c r="B23" s="51"/>
      <c r="C23" s="52">
        <v>6093.87</v>
      </c>
      <c r="D23" s="53"/>
      <c r="E23" s="52">
        <v>5939.43</v>
      </c>
      <c r="F23" s="53"/>
      <c r="G23" s="54">
        <v>5792.8</v>
      </c>
      <c r="H23" s="53"/>
      <c r="I23" s="55">
        <f>IF(OR(E23=0,E23="-"),"-",IF(G23="-",(0-E23)/E23,(G23-E23)/E23))</f>
        <v>-2.4687554192910785E-2</v>
      </c>
      <c r="K23" s="52">
        <v>1929.14516</v>
      </c>
      <c r="L23" s="53"/>
      <c r="M23" s="52">
        <v>1827.1323400000001</v>
      </c>
      <c r="N23" s="53"/>
      <c r="O23" s="54">
        <v>2032.0007000000001</v>
      </c>
      <c r="P23" s="56"/>
      <c r="R23" s="57" t="s">
        <v>66</v>
      </c>
    </row>
    <row r="24" spans="1:18" x14ac:dyDescent="0.25">
      <c r="A24" s="66" t="s">
        <v>20</v>
      </c>
      <c r="B24" s="67"/>
      <c r="C24" s="68">
        <v>53.954000000000001</v>
      </c>
      <c r="D24" s="69"/>
      <c r="E24" s="68">
        <v>49.427</v>
      </c>
      <c r="F24" s="69"/>
      <c r="G24" s="70">
        <v>50</v>
      </c>
      <c r="H24" s="69" t="s">
        <v>67</v>
      </c>
      <c r="I24" s="71">
        <f>IF(OR(E24=0,E24="-"),"-",IF(G24="-",(0-E24)/E24,(G24-E24)/E24))</f>
        <v>1.1592854108078589E-2</v>
      </c>
      <c r="K24" s="68">
        <v>17.48779</v>
      </c>
      <c r="L24" s="69"/>
      <c r="M24" s="68">
        <v>15.885249999999999</v>
      </c>
      <c r="N24" s="69"/>
      <c r="O24" s="70">
        <v>16</v>
      </c>
      <c r="P24" s="72"/>
      <c r="R24" s="73" t="s">
        <v>68</v>
      </c>
    </row>
    <row r="25" spans="1:18" x14ac:dyDescent="0.25">
      <c r="A25" s="50" t="s">
        <v>21</v>
      </c>
      <c r="B25" s="51"/>
      <c r="C25" s="52">
        <v>1919.663</v>
      </c>
      <c r="D25" s="53" t="s">
        <v>69</v>
      </c>
      <c r="E25" s="52">
        <v>1909.6949999999999</v>
      </c>
      <c r="F25" s="53"/>
      <c r="G25" s="54">
        <v>1640.299</v>
      </c>
      <c r="H25" s="53"/>
      <c r="I25" s="55">
        <f>IF(OR(E25=0,E25="-"),"-",IF(G25="-",(0-E25)/E25,(G25-E25)/E25))</f>
        <v>-0.14106755267202353</v>
      </c>
      <c r="K25" s="52">
        <v>543.58790409999995</v>
      </c>
      <c r="L25" s="53"/>
      <c r="M25" s="52">
        <v>536.31408799999997</v>
      </c>
      <c r="N25" s="53"/>
      <c r="O25" s="54">
        <v>459.76438280000002</v>
      </c>
      <c r="P25" s="56"/>
      <c r="R25" s="57" t="s">
        <v>70</v>
      </c>
    </row>
    <row r="26" spans="1:18" x14ac:dyDescent="0.25">
      <c r="A26" s="66" t="s">
        <v>22</v>
      </c>
      <c r="B26" s="67"/>
      <c r="C26" s="68">
        <v>3209.078</v>
      </c>
      <c r="D26" s="69"/>
      <c r="E26" s="68">
        <v>3547.7</v>
      </c>
      <c r="F26" s="69" t="s">
        <v>62</v>
      </c>
      <c r="G26" s="70">
        <v>3801</v>
      </c>
      <c r="H26" s="69" t="s">
        <v>62</v>
      </c>
      <c r="I26" s="71">
        <f>IF(OR(E26=0,E26="-"),"-",IF(G26="-",(0-E26)/E26,(G26-E26)/E26))</f>
        <v>7.1398370775432027E-2</v>
      </c>
      <c r="K26" s="68">
        <v>975.55971199999999</v>
      </c>
      <c r="L26" s="69"/>
      <c r="M26" s="68">
        <v>1078.5008</v>
      </c>
      <c r="N26" s="69"/>
      <c r="O26" s="70">
        <v>1153.7598</v>
      </c>
      <c r="P26" s="72"/>
      <c r="R26" s="73" t="s">
        <v>71</v>
      </c>
    </row>
    <row r="27" spans="1:18" x14ac:dyDescent="0.25">
      <c r="A27" s="50" t="s">
        <v>23</v>
      </c>
      <c r="B27" s="51"/>
      <c r="C27" s="52">
        <v>159.435</v>
      </c>
      <c r="D27" s="53"/>
      <c r="E27" s="52">
        <v>106.354</v>
      </c>
      <c r="F27" s="53"/>
      <c r="G27" s="54">
        <v>100</v>
      </c>
      <c r="H27" s="53" t="s">
        <v>67</v>
      </c>
      <c r="I27" s="55">
        <f>IF(OR(E27=0,E27="-"),"-",IF(G27="-",(0-E27)/E27,(G27-E27)/E27))</f>
        <v>-5.9743874231340609E-2</v>
      </c>
      <c r="K27" s="52">
        <v>43.047449999999998</v>
      </c>
      <c r="L27" s="53"/>
      <c r="M27" s="52">
        <v>28.715579999999999</v>
      </c>
      <c r="N27" s="53"/>
      <c r="O27" s="54">
        <v>27</v>
      </c>
      <c r="P27" s="56"/>
      <c r="R27" s="57" t="s">
        <v>72</v>
      </c>
    </row>
    <row r="28" spans="1:18" x14ac:dyDescent="0.25">
      <c r="A28" s="58" t="s">
        <v>10</v>
      </c>
      <c r="B28" s="59"/>
      <c r="C28" s="60">
        <f>C23+C24+C25+C26+C27</f>
        <v>11435.999999999998</v>
      </c>
      <c r="D28" s="61"/>
      <c r="E28" s="60">
        <f>E23+E24+E25+E26+E27</f>
        <v>11552.606</v>
      </c>
      <c r="F28" s="61"/>
      <c r="G28" s="62">
        <f>G23+G24+G25+G26+G27</f>
        <v>11384.099</v>
      </c>
      <c r="H28" s="61"/>
      <c r="I28" s="63">
        <f>IF(E28*1=0,"-",(G28-E28)/E28)</f>
        <v>-1.4586059630182108E-2</v>
      </c>
      <c r="K28" s="60">
        <f>K23+K24+K25+K26+K27</f>
        <v>3508.8280161000002</v>
      </c>
      <c r="L28" s="61"/>
      <c r="M28" s="60">
        <f>M23+M24+M25+M26+M27</f>
        <v>3486.5480580000003</v>
      </c>
      <c r="N28" s="61"/>
      <c r="O28" s="62">
        <f>O23+O24+O25+O26+O27</f>
        <v>3688.5248828000003</v>
      </c>
      <c r="P28" s="64"/>
      <c r="R28" s="65"/>
    </row>
    <row r="30" spans="1:18" x14ac:dyDescent="0.25">
      <c r="A30" s="411" t="s">
        <v>24</v>
      </c>
      <c r="B30" s="412"/>
      <c r="C30" s="44"/>
      <c r="D30" s="45"/>
      <c r="E30" s="44"/>
      <c r="F30" s="45"/>
      <c r="G30" s="46"/>
      <c r="H30" s="45"/>
      <c r="I30" s="47"/>
      <c r="K30" s="44"/>
      <c r="L30" s="45"/>
      <c r="M30" s="44"/>
      <c r="N30" s="45"/>
      <c r="O30" s="46"/>
      <c r="P30" s="48"/>
      <c r="R30" s="49"/>
    </row>
    <row r="31" spans="1:18" x14ac:dyDescent="0.25">
      <c r="A31" s="50" t="s">
        <v>25</v>
      </c>
      <c r="B31" s="51"/>
      <c r="C31" s="52">
        <v>1250.25</v>
      </c>
      <c r="D31" s="53"/>
      <c r="E31" s="52">
        <v>1150.9259999999999</v>
      </c>
      <c r="F31" s="53"/>
      <c r="G31" s="54">
        <v>1417.95</v>
      </c>
      <c r="H31" s="53"/>
      <c r="I31" s="55">
        <f t="shared" ref="I31:I39" si="0">IF(OR(E31=0,E31="-"),"-",IF(G31="-",(0-E31)/E31,(G31-E31)/E31))</f>
        <v>0.23200796575974489</v>
      </c>
      <c r="K31" s="52">
        <v>367.40291999999999</v>
      </c>
      <c r="L31" s="53"/>
      <c r="M31" s="52">
        <v>340.28154000000001</v>
      </c>
      <c r="N31" s="53"/>
      <c r="O31" s="54">
        <v>416.99549999999999</v>
      </c>
      <c r="P31" s="56"/>
      <c r="R31" s="57" t="s">
        <v>73</v>
      </c>
    </row>
    <row r="32" spans="1:18" x14ac:dyDescent="0.25">
      <c r="A32" s="66" t="s">
        <v>26</v>
      </c>
      <c r="B32" s="67"/>
      <c r="C32" s="68">
        <v>5737.6210000000001</v>
      </c>
      <c r="D32" s="69" t="s">
        <v>69</v>
      </c>
      <c r="E32" s="68">
        <v>5314.799</v>
      </c>
      <c r="F32" s="69"/>
      <c r="G32" s="70">
        <v>5378.1440000000002</v>
      </c>
      <c r="H32" s="69"/>
      <c r="I32" s="71">
        <f t="shared" si="0"/>
        <v>1.1918606893694429E-2</v>
      </c>
      <c r="K32" s="68">
        <v>1689.8325488</v>
      </c>
      <c r="L32" s="69"/>
      <c r="M32" s="68">
        <v>1585.7976630000001</v>
      </c>
      <c r="N32" s="69"/>
      <c r="O32" s="70">
        <v>1567.9077221</v>
      </c>
      <c r="P32" s="72"/>
      <c r="R32" s="73" t="s">
        <v>74</v>
      </c>
    </row>
    <row r="33" spans="1:18" x14ac:dyDescent="0.25">
      <c r="A33" s="50" t="s">
        <v>27</v>
      </c>
      <c r="B33" s="51"/>
      <c r="C33" s="52">
        <v>26843.599999999999</v>
      </c>
      <c r="D33" s="53"/>
      <c r="E33" s="52">
        <v>25489</v>
      </c>
      <c r="F33" s="53"/>
      <c r="G33" s="54">
        <v>27391</v>
      </c>
      <c r="H33" s="53"/>
      <c r="I33" s="55">
        <f t="shared" si="0"/>
        <v>7.4620424496841781E-2</v>
      </c>
      <c r="K33" s="52">
        <v>8496.9024000000009</v>
      </c>
      <c r="L33" s="53"/>
      <c r="M33" s="52">
        <v>7984.1133</v>
      </c>
      <c r="N33" s="53"/>
      <c r="O33" s="54">
        <v>8580.9857389000008</v>
      </c>
      <c r="P33" s="56"/>
      <c r="R33" s="57" t="s">
        <v>75</v>
      </c>
    </row>
    <row r="34" spans="1:18" x14ac:dyDescent="0.25">
      <c r="A34" s="66" t="s">
        <v>28</v>
      </c>
      <c r="B34" s="67"/>
      <c r="C34" s="68">
        <v>1556.33</v>
      </c>
      <c r="D34" s="69" t="s">
        <v>62</v>
      </c>
      <c r="E34" s="68">
        <v>1189.232</v>
      </c>
      <c r="F34" s="69" t="s">
        <v>62</v>
      </c>
      <c r="G34" s="70">
        <v>1284.6569999999999</v>
      </c>
      <c r="H34" s="69"/>
      <c r="I34" s="71">
        <f t="shared" si="0"/>
        <v>8.0240861328992122E-2</v>
      </c>
      <c r="K34" s="68">
        <v>523.71896000000004</v>
      </c>
      <c r="L34" s="69"/>
      <c r="M34" s="68">
        <v>387.38165400000003</v>
      </c>
      <c r="N34" s="69"/>
      <c r="O34" s="70">
        <v>417.2669745</v>
      </c>
      <c r="P34" s="72"/>
      <c r="R34" s="73" t="s">
        <v>76</v>
      </c>
    </row>
    <row r="35" spans="1:18" x14ac:dyDescent="0.25">
      <c r="A35" s="50" t="s">
        <v>29</v>
      </c>
      <c r="B35" s="51"/>
      <c r="C35" s="52">
        <v>2065.31</v>
      </c>
      <c r="D35" s="53"/>
      <c r="E35" s="52">
        <v>1924.7070000000001</v>
      </c>
      <c r="F35" s="53"/>
      <c r="G35" s="54">
        <v>2035.356</v>
      </c>
      <c r="H35" s="53"/>
      <c r="I35" s="55">
        <f t="shared" si="0"/>
        <v>5.7488750235750105E-2</v>
      </c>
      <c r="K35" s="52">
        <v>765.41532540000003</v>
      </c>
      <c r="L35" s="53"/>
      <c r="M35" s="52">
        <v>711.35857229999999</v>
      </c>
      <c r="N35" s="53"/>
      <c r="O35" s="54">
        <v>758.39043700000002</v>
      </c>
      <c r="P35" s="56"/>
      <c r="R35" s="57" t="s">
        <v>77</v>
      </c>
    </row>
    <row r="36" spans="1:18" x14ac:dyDescent="0.25">
      <c r="A36" s="66" t="s">
        <v>30</v>
      </c>
      <c r="B36" s="67"/>
      <c r="C36" s="68">
        <v>8.5</v>
      </c>
      <c r="D36" s="69"/>
      <c r="E36" s="68">
        <v>10</v>
      </c>
      <c r="F36" s="69" t="s">
        <v>67</v>
      </c>
      <c r="G36" s="70">
        <v>0</v>
      </c>
      <c r="H36" s="69"/>
      <c r="I36" s="71">
        <f t="shared" si="0"/>
        <v>-1</v>
      </c>
      <c r="K36" s="68">
        <v>2.4649999999999999</v>
      </c>
      <c r="L36" s="69"/>
      <c r="M36" s="68">
        <v>2.9</v>
      </c>
      <c r="N36" s="69"/>
      <c r="O36" s="70">
        <v>0</v>
      </c>
      <c r="P36" s="72"/>
      <c r="R36" s="73" t="s">
        <v>64</v>
      </c>
    </row>
    <row r="37" spans="1:18" x14ac:dyDescent="0.25">
      <c r="A37" s="50" t="s">
        <v>31</v>
      </c>
      <c r="B37" s="51"/>
      <c r="C37" s="52">
        <v>1110.4159999999999</v>
      </c>
      <c r="D37" s="53"/>
      <c r="E37" s="52">
        <v>1213.6569999999999</v>
      </c>
      <c r="F37" s="53"/>
      <c r="G37" s="54">
        <v>1085.546</v>
      </c>
      <c r="H37" s="53"/>
      <c r="I37" s="55">
        <f t="shared" si="0"/>
        <v>-0.10555783058969699</v>
      </c>
      <c r="K37" s="52">
        <v>399.74975999999998</v>
      </c>
      <c r="L37" s="53"/>
      <c r="M37" s="52">
        <v>435.20319000000001</v>
      </c>
      <c r="N37" s="53"/>
      <c r="O37" s="54">
        <v>390.79656</v>
      </c>
      <c r="P37" s="56"/>
      <c r="R37" s="57" t="s">
        <v>78</v>
      </c>
    </row>
    <row r="38" spans="1:18" x14ac:dyDescent="0.25">
      <c r="A38" s="66" t="s">
        <v>32</v>
      </c>
      <c r="B38" s="67"/>
      <c r="C38" s="68">
        <v>2606.8539999999998</v>
      </c>
      <c r="D38" s="69"/>
      <c r="E38" s="68">
        <v>3283.5219999999999</v>
      </c>
      <c r="F38" s="69"/>
      <c r="G38" s="70">
        <v>3793</v>
      </c>
      <c r="H38" s="69"/>
      <c r="I38" s="71">
        <f t="shared" si="0"/>
        <v>0.1551620485563977</v>
      </c>
      <c r="K38" s="68">
        <v>755.98766000000001</v>
      </c>
      <c r="L38" s="69"/>
      <c r="M38" s="68">
        <v>952.22137999999995</v>
      </c>
      <c r="N38" s="69"/>
      <c r="O38" s="70">
        <v>1099.97</v>
      </c>
      <c r="P38" s="72"/>
      <c r="R38" s="73" t="s">
        <v>79</v>
      </c>
    </row>
    <row r="39" spans="1:18" x14ac:dyDescent="0.25">
      <c r="A39" s="50" t="s">
        <v>33</v>
      </c>
      <c r="B39" s="51"/>
      <c r="C39" s="52">
        <v>34.56</v>
      </c>
      <c r="D39" s="53"/>
      <c r="E39" s="52">
        <v>17.917000000000002</v>
      </c>
      <c r="F39" s="53"/>
      <c r="G39" s="54">
        <v>11.138</v>
      </c>
      <c r="H39" s="53"/>
      <c r="I39" s="55">
        <f t="shared" si="0"/>
        <v>-0.37835575152090201</v>
      </c>
      <c r="K39" s="52">
        <v>12.99456</v>
      </c>
      <c r="L39" s="53"/>
      <c r="M39" s="52">
        <v>6.7296252000000001</v>
      </c>
      <c r="N39" s="53"/>
      <c r="O39" s="54">
        <v>4.0976701999999996</v>
      </c>
      <c r="P39" s="56"/>
      <c r="R39" s="57" t="s">
        <v>80</v>
      </c>
    </row>
    <row r="40" spans="1:18" x14ac:dyDescent="0.25">
      <c r="A40" s="58" t="s">
        <v>10</v>
      </c>
      <c r="B40" s="59"/>
      <c r="C40" s="60">
        <f>C31+C32+C33+C34+C35+C36+C37+C38+C39</f>
        <v>41213.440999999992</v>
      </c>
      <c r="D40" s="61"/>
      <c r="E40" s="60">
        <f>E31+E32+E33+E34+E35+E36+E37+E38+E39</f>
        <v>39593.759999999995</v>
      </c>
      <c r="F40" s="61"/>
      <c r="G40" s="62">
        <f>G31+G32+G33+G34+G35+G36+G37+G38+G39</f>
        <v>42396.790999999997</v>
      </c>
      <c r="H40" s="61"/>
      <c r="I40" s="63">
        <f>IF(E40*1=0,"-",(G40-E40)/E40)</f>
        <v>7.079476665009847E-2</v>
      </c>
      <c r="K40" s="60">
        <f>K31+K32+K33+K34+K35+K36+K37+K38+K39</f>
        <v>13014.469134200001</v>
      </c>
      <c r="L40" s="61"/>
      <c r="M40" s="60">
        <f>M31+M32+M33+M34+M35+M36+M37+M38+M39</f>
        <v>12405.986924499999</v>
      </c>
      <c r="N40" s="61"/>
      <c r="O40" s="62">
        <f>O31+O32+O33+O34+O35+O36+O37+O38+O39</f>
        <v>13236.410602700002</v>
      </c>
      <c r="P40" s="64"/>
      <c r="R40" s="65"/>
    </row>
    <row r="42" spans="1:18" x14ac:dyDescent="0.25">
      <c r="A42" s="411" t="s">
        <v>34</v>
      </c>
      <c r="B42" s="412"/>
      <c r="C42" s="44"/>
      <c r="D42" s="45"/>
      <c r="E42" s="44"/>
      <c r="F42" s="45"/>
      <c r="G42" s="46"/>
      <c r="H42" s="45"/>
      <c r="I42" s="47"/>
      <c r="K42" s="44"/>
      <c r="L42" s="45"/>
      <c r="M42" s="44"/>
      <c r="N42" s="45"/>
      <c r="O42" s="46"/>
      <c r="P42" s="48"/>
      <c r="R42" s="49"/>
    </row>
    <row r="43" spans="1:18" x14ac:dyDescent="0.25">
      <c r="A43" s="50" t="s">
        <v>35</v>
      </c>
      <c r="B43" s="51"/>
      <c r="C43" s="52">
        <v>180</v>
      </c>
      <c r="D43" s="53" t="s">
        <v>67</v>
      </c>
      <c r="E43" s="52">
        <v>200</v>
      </c>
      <c r="F43" s="53" t="s">
        <v>67</v>
      </c>
      <c r="G43" s="54">
        <v>0</v>
      </c>
      <c r="H43" s="53" t="s">
        <v>67</v>
      </c>
      <c r="I43" s="55">
        <f t="shared" ref="I43:I48" si="1">IF(OR(E43=0,E43="-"),"-",IF(G43="-",(0-E43)/E43,(G43-E43)/E43))</f>
        <v>-1</v>
      </c>
      <c r="K43" s="52">
        <v>68.400000000000006</v>
      </c>
      <c r="L43" s="53"/>
      <c r="M43" s="52">
        <v>76</v>
      </c>
      <c r="N43" s="53"/>
      <c r="O43" s="54">
        <v>0</v>
      </c>
      <c r="P43" s="56"/>
      <c r="R43" s="57" t="s">
        <v>64</v>
      </c>
    </row>
    <row r="44" spans="1:18" x14ac:dyDescent="0.25">
      <c r="A44" s="66" t="s">
        <v>36</v>
      </c>
      <c r="B44" s="67"/>
      <c r="C44" s="68">
        <v>358</v>
      </c>
      <c r="D44" s="69"/>
      <c r="E44" s="68">
        <v>360</v>
      </c>
      <c r="F44" s="69" t="s">
        <v>67</v>
      </c>
      <c r="G44" s="70">
        <v>0</v>
      </c>
      <c r="H44" s="69" t="s">
        <v>67</v>
      </c>
      <c r="I44" s="71">
        <f t="shared" si="1"/>
        <v>-1</v>
      </c>
      <c r="K44" s="68">
        <v>107.4</v>
      </c>
      <c r="L44" s="69"/>
      <c r="M44" s="68">
        <v>108</v>
      </c>
      <c r="N44" s="69"/>
      <c r="O44" s="70">
        <v>0</v>
      </c>
      <c r="P44" s="72"/>
      <c r="R44" s="73" t="s">
        <v>64</v>
      </c>
    </row>
    <row r="45" spans="1:18" x14ac:dyDescent="0.25">
      <c r="A45" s="50" t="s">
        <v>37</v>
      </c>
      <c r="B45" s="51"/>
      <c r="C45" s="52">
        <v>2871.12</v>
      </c>
      <c r="D45" s="53"/>
      <c r="E45" s="52">
        <v>3436.453</v>
      </c>
      <c r="F45" s="53"/>
      <c r="G45" s="54">
        <v>3221.7719999999999</v>
      </c>
      <c r="H45" s="53"/>
      <c r="I45" s="55">
        <f t="shared" si="1"/>
        <v>-6.2471682284029502E-2</v>
      </c>
      <c r="K45" s="52">
        <v>885.85281099999997</v>
      </c>
      <c r="L45" s="53"/>
      <c r="M45" s="52">
        <v>1054.8077900000001</v>
      </c>
      <c r="N45" s="53"/>
      <c r="O45" s="54">
        <v>998.87977620000004</v>
      </c>
      <c r="P45" s="56"/>
      <c r="R45" s="57" t="s">
        <v>81</v>
      </c>
    </row>
    <row r="46" spans="1:18" x14ac:dyDescent="0.25">
      <c r="A46" s="66" t="s">
        <v>38</v>
      </c>
      <c r="B46" s="67"/>
      <c r="C46" s="68">
        <v>6382.19</v>
      </c>
      <c r="D46" s="69"/>
      <c r="E46" s="68">
        <v>5398.5839999999998</v>
      </c>
      <c r="F46" s="69"/>
      <c r="G46" s="70">
        <v>7125</v>
      </c>
      <c r="H46" s="69"/>
      <c r="I46" s="71">
        <f t="shared" si="1"/>
        <v>0.31979052284821358</v>
      </c>
      <c r="K46" s="68">
        <v>2019.1071850000001</v>
      </c>
      <c r="L46" s="69"/>
      <c r="M46" s="68">
        <v>1718.4248265000001</v>
      </c>
      <c r="N46" s="69"/>
      <c r="O46" s="70">
        <v>2234.1775164999999</v>
      </c>
      <c r="P46" s="72"/>
      <c r="R46" s="73" t="s">
        <v>82</v>
      </c>
    </row>
    <row r="47" spans="1:18" x14ac:dyDescent="0.25">
      <c r="A47" s="50" t="s">
        <v>39</v>
      </c>
      <c r="B47" s="51"/>
      <c r="C47" s="52">
        <v>3097</v>
      </c>
      <c r="D47" s="53"/>
      <c r="E47" s="52">
        <v>3055</v>
      </c>
      <c r="F47" s="53"/>
      <c r="G47" s="54">
        <v>3585</v>
      </c>
      <c r="H47" s="53"/>
      <c r="I47" s="55">
        <f t="shared" si="1"/>
        <v>0.17348608837970539</v>
      </c>
      <c r="K47" s="52">
        <v>973.33100000000002</v>
      </c>
      <c r="L47" s="53"/>
      <c r="M47" s="52">
        <v>992.875</v>
      </c>
      <c r="N47" s="53"/>
      <c r="O47" s="54">
        <v>1165.125</v>
      </c>
      <c r="P47" s="56"/>
      <c r="R47" s="57" t="s">
        <v>83</v>
      </c>
    </row>
    <row r="48" spans="1:18" x14ac:dyDescent="0.25">
      <c r="A48" s="66" t="s">
        <v>40</v>
      </c>
      <c r="B48" s="67"/>
      <c r="C48" s="68">
        <v>1780.261</v>
      </c>
      <c r="D48" s="69"/>
      <c r="E48" s="68">
        <v>897.59199999999998</v>
      </c>
      <c r="F48" s="69"/>
      <c r="G48" s="70">
        <v>1224.57</v>
      </c>
      <c r="H48" s="69"/>
      <c r="I48" s="71">
        <f t="shared" si="1"/>
        <v>0.36428354976425809</v>
      </c>
      <c r="K48" s="68">
        <v>528.95159699999999</v>
      </c>
      <c r="L48" s="69"/>
      <c r="M48" s="68">
        <v>264.65129669999999</v>
      </c>
      <c r="N48" s="69"/>
      <c r="O48" s="70">
        <v>366.41483720000002</v>
      </c>
      <c r="P48" s="72"/>
      <c r="R48" s="73" t="s">
        <v>84</v>
      </c>
    </row>
    <row r="49" spans="1:18" x14ac:dyDescent="0.25">
      <c r="A49" s="58" t="s">
        <v>10</v>
      </c>
      <c r="B49" s="59"/>
      <c r="C49" s="60">
        <f>C43+C44+C45+C46+C47+C48</f>
        <v>14668.571</v>
      </c>
      <c r="D49" s="61"/>
      <c r="E49" s="60">
        <f>E43+E44+E45+E46+E47+E48</f>
        <v>13347.629000000001</v>
      </c>
      <c r="F49" s="61"/>
      <c r="G49" s="62">
        <f>G43+G44+G45+G46+G47+G48</f>
        <v>15156.342000000001</v>
      </c>
      <c r="H49" s="61"/>
      <c r="I49" s="63">
        <f>IF(E49*1=0,"-",(G49-E49)/E49)</f>
        <v>0.13550818651012847</v>
      </c>
      <c r="K49" s="60">
        <f>K43+K44+K45+K46+K47+K48</f>
        <v>4583.0425930000001</v>
      </c>
      <c r="L49" s="61"/>
      <c r="M49" s="60">
        <f>M43+M44+M45+M46+M47+M48</f>
        <v>4214.7589132000003</v>
      </c>
      <c r="N49" s="61"/>
      <c r="O49" s="62">
        <f>O43+O44+O45+O46+O47+O48</f>
        <v>4764.5971298999993</v>
      </c>
      <c r="P49" s="64"/>
      <c r="R49" s="65"/>
    </row>
    <row r="51" spans="1:18" x14ac:dyDescent="0.25">
      <c r="A51" s="411" t="s">
        <v>41</v>
      </c>
      <c r="B51" s="412"/>
      <c r="C51" s="44"/>
      <c r="D51" s="45"/>
      <c r="E51" s="44"/>
      <c r="F51" s="45"/>
      <c r="G51" s="46"/>
      <c r="H51" s="45"/>
      <c r="I51" s="47"/>
      <c r="K51" s="44"/>
      <c r="L51" s="45"/>
      <c r="M51" s="44"/>
      <c r="N51" s="45"/>
      <c r="O51" s="46"/>
      <c r="P51" s="48"/>
      <c r="R51" s="49"/>
    </row>
    <row r="52" spans="1:18" x14ac:dyDescent="0.25">
      <c r="A52" s="50" t="s">
        <v>42</v>
      </c>
      <c r="B52" s="51"/>
      <c r="C52" s="52">
        <v>1154.1759999999999</v>
      </c>
      <c r="D52" s="53"/>
      <c r="E52" s="52">
        <v>1213.5039999999999</v>
      </c>
      <c r="F52" s="53"/>
      <c r="G52" s="54">
        <v>1496.615</v>
      </c>
      <c r="H52" s="53"/>
      <c r="I52" s="55">
        <f>IF(OR(E52=0,E52="-"),"-",IF(G52="-",(0-E52)/E52,(G52-E52)/E52))</f>
        <v>0.23330042587416286</v>
      </c>
      <c r="K52" s="52">
        <v>332.37696</v>
      </c>
      <c r="L52" s="53"/>
      <c r="M52" s="52">
        <v>300.92183999999997</v>
      </c>
      <c r="N52" s="53"/>
      <c r="O52" s="54">
        <v>370.03784999999999</v>
      </c>
      <c r="P52" s="56"/>
      <c r="R52" s="57" t="s">
        <v>85</v>
      </c>
    </row>
    <row r="53" spans="1:18" x14ac:dyDescent="0.25">
      <c r="A53" s="66" t="s">
        <v>43</v>
      </c>
      <c r="B53" s="67"/>
      <c r="C53" s="68">
        <v>100</v>
      </c>
      <c r="D53" s="69" t="s">
        <v>67</v>
      </c>
      <c r="E53" s="68">
        <v>100</v>
      </c>
      <c r="F53" s="69" t="s">
        <v>67</v>
      </c>
      <c r="G53" s="70">
        <v>100</v>
      </c>
      <c r="H53" s="69" t="s">
        <v>67</v>
      </c>
      <c r="I53" s="71">
        <f>IF(OR(E53=0,E53="-"),"-",IF(G53="-",(0-E53)/E53,(G53-E53)/E53))</f>
        <v>0</v>
      </c>
      <c r="K53" s="68">
        <v>18</v>
      </c>
      <c r="L53" s="69"/>
      <c r="M53" s="68">
        <v>18</v>
      </c>
      <c r="N53" s="69"/>
      <c r="O53" s="70">
        <v>18</v>
      </c>
      <c r="P53" s="72"/>
      <c r="R53" s="73" t="s">
        <v>86</v>
      </c>
    </row>
    <row r="54" spans="1:18" x14ac:dyDescent="0.25">
      <c r="A54" s="50" t="s">
        <v>44</v>
      </c>
      <c r="B54" s="51"/>
      <c r="C54" s="52">
        <v>47.56</v>
      </c>
      <c r="D54" s="53"/>
      <c r="E54" s="52">
        <v>49.106000000000002</v>
      </c>
      <c r="F54" s="53"/>
      <c r="G54" s="54">
        <v>50</v>
      </c>
      <c r="H54" s="53" t="s">
        <v>67</v>
      </c>
      <c r="I54" s="55">
        <f>IF(OR(E54=0,E54="-"),"-",IF(G54="-",(0-E54)/E54,(G54-E54)/E54))</f>
        <v>1.8205514601067046E-2</v>
      </c>
      <c r="K54" s="52">
        <v>13.518800000000001</v>
      </c>
      <c r="L54" s="53"/>
      <c r="M54" s="52">
        <v>14.23762</v>
      </c>
      <c r="N54" s="53"/>
      <c r="O54" s="54">
        <v>14.6</v>
      </c>
      <c r="P54" s="56"/>
      <c r="R54" s="57" t="s">
        <v>87</v>
      </c>
    </row>
    <row r="55" spans="1:18" x14ac:dyDescent="0.25">
      <c r="A55" s="58" t="s">
        <v>10</v>
      </c>
      <c r="B55" s="59"/>
      <c r="C55" s="60">
        <f>C52+C53+C54</f>
        <v>1301.7359999999999</v>
      </c>
      <c r="D55" s="61"/>
      <c r="E55" s="60">
        <f>E52+E53+E54</f>
        <v>1362.61</v>
      </c>
      <c r="F55" s="61"/>
      <c r="G55" s="62">
        <f>G52+G53+G54</f>
        <v>1646.615</v>
      </c>
      <c r="H55" s="61"/>
      <c r="I55" s="63">
        <f>IF(E55*1=0,"-",(G55-E55)/E55)</f>
        <v>0.20842720954638533</v>
      </c>
      <c r="K55" s="60">
        <f>K52+K53+K54</f>
        <v>363.89576</v>
      </c>
      <c r="L55" s="61"/>
      <c r="M55" s="60">
        <f>M52+M53+M54</f>
        <v>333.15945999999997</v>
      </c>
      <c r="N55" s="61"/>
      <c r="O55" s="62">
        <f>O52+O53+O54</f>
        <v>402.63785000000001</v>
      </c>
      <c r="P55" s="64"/>
      <c r="R55" s="65"/>
    </row>
    <row r="57" spans="1:18" x14ac:dyDescent="0.25">
      <c r="A57" s="411" t="s">
        <v>45</v>
      </c>
      <c r="B57" s="412"/>
      <c r="C57" s="44"/>
      <c r="D57" s="45"/>
      <c r="E57" s="44"/>
      <c r="F57" s="45"/>
      <c r="G57" s="46"/>
      <c r="H57" s="45"/>
      <c r="I57" s="47"/>
      <c r="K57" s="44"/>
      <c r="L57" s="45"/>
      <c r="M57" s="44"/>
      <c r="N57" s="45"/>
      <c r="O57" s="46"/>
      <c r="P57" s="48"/>
      <c r="R57" s="49"/>
    </row>
    <row r="58" spans="1:18" x14ac:dyDescent="0.25">
      <c r="A58" s="50" t="s">
        <v>46</v>
      </c>
      <c r="B58" s="51"/>
      <c r="C58" s="52">
        <v>78500</v>
      </c>
      <c r="D58" s="53" t="s">
        <v>69</v>
      </c>
      <c r="E58" s="52">
        <v>77000</v>
      </c>
      <c r="F58" s="53" t="s">
        <v>69</v>
      </c>
      <c r="G58" s="54">
        <v>80000</v>
      </c>
      <c r="H58" s="53" t="s">
        <v>62</v>
      </c>
      <c r="I58" s="55">
        <f>IF(OR(E58=0,E58="-"),"-",IF(G58="-",(0-E58)/E58,(G58-E58)/E58))</f>
        <v>3.896103896103896E-2</v>
      </c>
      <c r="K58" s="52">
        <v>23550</v>
      </c>
      <c r="L58" s="53"/>
      <c r="M58" s="52">
        <v>23100</v>
      </c>
      <c r="N58" s="53"/>
      <c r="O58" s="54">
        <v>24000</v>
      </c>
      <c r="P58" s="56"/>
      <c r="R58" s="57" t="s">
        <v>88</v>
      </c>
    </row>
    <row r="59" spans="1:18" x14ac:dyDescent="0.25">
      <c r="A59" s="66" t="s">
        <v>47</v>
      </c>
      <c r="B59" s="67"/>
      <c r="C59" s="68">
        <v>2391.6759999999999</v>
      </c>
      <c r="D59" s="69"/>
      <c r="E59" s="68">
        <v>2656</v>
      </c>
      <c r="F59" s="69"/>
      <c r="G59" s="70">
        <v>2470.9470000000001</v>
      </c>
      <c r="H59" s="69"/>
      <c r="I59" s="71">
        <f>IF(OR(E59=0,E59="-"),"-",IF(G59="-",(0-E59)/E59,(G59-E59)/E59))</f>
        <v>-6.9673569277108396E-2</v>
      </c>
      <c r="K59" s="68">
        <v>713.16656</v>
      </c>
      <c r="L59" s="69"/>
      <c r="M59" s="68">
        <v>743.68</v>
      </c>
      <c r="N59" s="69"/>
      <c r="O59" s="70">
        <v>693.52638000000002</v>
      </c>
      <c r="P59" s="72"/>
      <c r="R59" s="73" t="s">
        <v>89</v>
      </c>
    </row>
    <row r="60" spans="1:18" x14ac:dyDescent="0.25">
      <c r="A60" s="58" t="s">
        <v>10</v>
      </c>
      <c r="B60" s="59"/>
      <c r="C60" s="60">
        <f>C58+C59</f>
        <v>80891.676000000007</v>
      </c>
      <c r="D60" s="61"/>
      <c r="E60" s="60">
        <f>E58+E59</f>
        <v>79656</v>
      </c>
      <c r="F60" s="61"/>
      <c r="G60" s="62">
        <f>G58+G59</f>
        <v>82470.947</v>
      </c>
      <c r="H60" s="61"/>
      <c r="I60" s="63">
        <f>IF(E60*1=0,"-",(G60-E60)/E60)</f>
        <v>3.5338794315556893E-2</v>
      </c>
      <c r="K60" s="60">
        <f>K58+K59</f>
        <v>24263.166560000001</v>
      </c>
      <c r="L60" s="61"/>
      <c r="M60" s="60">
        <f>M58+M59</f>
        <v>23843.68</v>
      </c>
      <c r="N60" s="61"/>
      <c r="O60" s="62">
        <f>O58+O59</f>
        <v>24693.526379999999</v>
      </c>
      <c r="P60" s="64"/>
      <c r="R60" s="65"/>
    </row>
    <row r="62" spans="1:18" x14ac:dyDescent="0.25">
      <c r="A62" s="411" t="s">
        <v>48</v>
      </c>
      <c r="B62" s="412"/>
      <c r="C62" s="44"/>
      <c r="D62" s="45"/>
      <c r="E62" s="44"/>
      <c r="F62" s="45"/>
      <c r="G62" s="46"/>
      <c r="H62" s="45"/>
      <c r="I62" s="47"/>
      <c r="K62" s="44"/>
      <c r="L62" s="45"/>
      <c r="M62" s="44"/>
      <c r="N62" s="45"/>
      <c r="O62" s="46"/>
      <c r="P62" s="48"/>
      <c r="R62" s="49"/>
    </row>
    <row r="63" spans="1:18" x14ac:dyDescent="0.25">
      <c r="A63" s="50" t="s">
        <v>49</v>
      </c>
      <c r="B63" s="51"/>
      <c r="C63" s="52">
        <v>2089.8270000000002</v>
      </c>
      <c r="D63" s="53"/>
      <c r="E63" s="52">
        <v>1918.9749999999999</v>
      </c>
      <c r="F63" s="53"/>
      <c r="G63" s="54">
        <v>2117.5259999999998</v>
      </c>
      <c r="H63" s="53"/>
      <c r="I63" s="55">
        <f>IF(OR(E63=0,E63="-"),"-",IF(G63="-",(0-E63)/E63,(G63-E63)/E63))</f>
        <v>0.10346721557081251</v>
      </c>
      <c r="K63" s="52">
        <v>501.55847999999997</v>
      </c>
      <c r="L63" s="53"/>
      <c r="M63" s="52">
        <v>460.55399999999997</v>
      </c>
      <c r="N63" s="53"/>
      <c r="O63" s="54">
        <v>521.94432800000004</v>
      </c>
      <c r="P63" s="56"/>
      <c r="R63" s="57" t="s">
        <v>90</v>
      </c>
    </row>
    <row r="64" spans="1:18" x14ac:dyDescent="0.25">
      <c r="A64" s="66" t="s">
        <v>50</v>
      </c>
      <c r="B64" s="67"/>
      <c r="C64" s="68">
        <v>760</v>
      </c>
      <c r="D64" s="69"/>
      <c r="E64" s="68">
        <v>562.26900000000001</v>
      </c>
      <c r="F64" s="69"/>
      <c r="G64" s="70">
        <v>739.73699999999997</v>
      </c>
      <c r="H64" s="69"/>
      <c r="I64" s="71">
        <f>IF(OR(E64=0,E64="-"),"-",IF(G64="-",(0-E64)/E64,(G64-E64)/E64))</f>
        <v>0.31562828468224274</v>
      </c>
      <c r="K64" s="68">
        <v>228</v>
      </c>
      <c r="L64" s="69"/>
      <c r="M64" s="68">
        <v>171.49204499999999</v>
      </c>
      <c r="N64" s="69"/>
      <c r="O64" s="70">
        <v>225.61978500000001</v>
      </c>
      <c r="P64" s="72"/>
      <c r="R64" s="73" t="s">
        <v>91</v>
      </c>
    </row>
    <row r="65" spans="1:18" x14ac:dyDescent="0.25">
      <c r="A65" s="50" t="s">
        <v>51</v>
      </c>
      <c r="B65" s="51"/>
      <c r="C65" s="52">
        <v>523.08600000000001</v>
      </c>
      <c r="D65" s="53"/>
      <c r="E65" s="52">
        <v>347.18400000000003</v>
      </c>
      <c r="F65" s="53"/>
      <c r="G65" s="54">
        <v>240.53700000000001</v>
      </c>
      <c r="H65" s="53"/>
      <c r="I65" s="55">
        <f>IF(OR(E65=0,E65="-"),"-",IF(G65="-",(0-E65)/E65,(G65-E65)/E65))</f>
        <v>-0.3071771740633209</v>
      </c>
      <c r="K65" s="52">
        <v>198.77268000000001</v>
      </c>
      <c r="L65" s="53"/>
      <c r="M65" s="52">
        <v>131.92992000000001</v>
      </c>
      <c r="N65" s="53"/>
      <c r="O65" s="54">
        <v>91.404060000000001</v>
      </c>
      <c r="P65" s="56"/>
      <c r="R65" s="57" t="s">
        <v>92</v>
      </c>
    </row>
    <row r="66" spans="1:18" x14ac:dyDescent="0.25">
      <c r="A66" s="58" t="s">
        <v>10</v>
      </c>
      <c r="B66" s="59"/>
      <c r="C66" s="60">
        <f>C63+C64+C65</f>
        <v>3372.9130000000005</v>
      </c>
      <c r="D66" s="61"/>
      <c r="E66" s="60">
        <f>E63+E64+E65</f>
        <v>2828.4279999999999</v>
      </c>
      <c r="F66" s="61"/>
      <c r="G66" s="62">
        <f>G63+G64+G65</f>
        <v>3097.7999999999997</v>
      </c>
      <c r="H66" s="61"/>
      <c r="I66" s="63">
        <f>IF(E66*1=0,"-",(G66-E66)/E66)</f>
        <v>9.5237354459791743E-2</v>
      </c>
      <c r="K66" s="60">
        <f>K63+K64+K65</f>
        <v>928.33115999999995</v>
      </c>
      <c r="L66" s="61"/>
      <c r="M66" s="60">
        <f>M63+M64+M65</f>
        <v>763.97596499999997</v>
      </c>
      <c r="N66" s="61"/>
      <c r="O66" s="62">
        <f>O63+O64+O65</f>
        <v>838.96817299999998</v>
      </c>
      <c r="P66" s="64"/>
      <c r="R66" s="65"/>
    </row>
    <row r="68" spans="1:18" ht="18" x14ac:dyDescent="0.25">
      <c r="A68" s="74" t="s">
        <v>52</v>
      </c>
      <c r="B68" s="75"/>
      <c r="C68" s="76">
        <f>C9+C15+C20+C28+C40+C49+C55+C60+C66</f>
        <v>196675.25786911999</v>
      </c>
      <c r="D68" s="77"/>
      <c r="E68" s="76">
        <f>E9+E15+E20+E28+E40+E49+E55+E60+E66</f>
        <v>193381.16534419003</v>
      </c>
      <c r="F68" s="77"/>
      <c r="G68" s="78">
        <f>G9+G15+G20+G28+G40+G49+G55+G60+G66</f>
        <v>196915.18400000001</v>
      </c>
      <c r="H68" s="77"/>
      <c r="I68" s="79">
        <f>IF(E68*1=0,"-",(G68-E68)/E68)</f>
        <v>1.8274885506662182E-2</v>
      </c>
      <c r="K68" s="76">
        <f>K9+K15+K20+K28+K40+K49+K55+K60+K66</f>
        <v>60211.466441078403</v>
      </c>
      <c r="L68" s="77"/>
      <c r="M68" s="76">
        <f>M9+M15+M20+M28+M40+M49+M55+M60+M66</f>
        <v>58980.853756602497</v>
      </c>
      <c r="N68" s="77"/>
      <c r="O68" s="78">
        <f>O9+O15+O20+O28+O40+O49+O55+O60+O66</f>
        <v>60303.312200300003</v>
      </c>
      <c r="P68" s="80"/>
      <c r="R68" s="81"/>
    </row>
    <row r="70" spans="1:18" ht="18" x14ac:dyDescent="0.25">
      <c r="A70" s="82" t="s">
        <v>53</v>
      </c>
      <c r="B70" s="83"/>
      <c r="C70" s="84">
        <f>C8</f>
        <v>858.005</v>
      </c>
      <c r="D70" s="85"/>
      <c r="E70" s="84">
        <f>E8</f>
        <v>877.18899999999996</v>
      </c>
      <c r="F70" s="85"/>
      <c r="G70" s="86">
        <f>G8</f>
        <v>946.23400000000004</v>
      </c>
      <c r="H70" s="85"/>
      <c r="I70" s="87">
        <f>IF(E70*1=0,"-",(G70-E70)/E70)</f>
        <v>7.871165735092446E-2</v>
      </c>
      <c r="K70" s="84">
        <f>K8</f>
        <v>313.17182500000001</v>
      </c>
      <c r="L70" s="85"/>
      <c r="M70" s="84">
        <f>M8</f>
        <v>320.17398500000002</v>
      </c>
      <c r="N70" s="85"/>
      <c r="O70" s="86">
        <f>O8</f>
        <v>345.37540999999999</v>
      </c>
      <c r="P70" s="88"/>
      <c r="R70" s="89"/>
    </row>
  </sheetData>
  <sheetProtection formatCells="0" formatColumns="0" formatRows="0" insertColumns="0" insertRows="0" insertHyperlinks="0" deleteColumns="0" deleteRows="0" sort="0" autoFilter="0" pivotTables="0"/>
  <mergeCells count="20">
    <mergeCell ref="A1:Q1"/>
    <mergeCell ref="A2:Q2"/>
    <mergeCell ref="A3:Q3"/>
    <mergeCell ref="C5:I5"/>
    <mergeCell ref="K5:P5"/>
    <mergeCell ref="O6:P6"/>
    <mergeCell ref="A7:B7"/>
    <mergeCell ref="A11:B11"/>
    <mergeCell ref="A17:B17"/>
    <mergeCell ref="A22:B22"/>
    <mergeCell ref="C6:D6"/>
    <mergeCell ref="E6:F6"/>
    <mergeCell ref="G6:H6"/>
    <mergeCell ref="K6:L6"/>
    <mergeCell ref="M6:N6"/>
    <mergeCell ref="A30:B30"/>
    <mergeCell ref="A42:B42"/>
    <mergeCell ref="A51:B51"/>
    <mergeCell ref="A57:B57"/>
    <mergeCell ref="A62:B62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/>
  </sheetViews>
  <sheetFormatPr baseColWidth="10" defaultColWidth="9.140625" defaultRowHeight="15" x14ac:dyDescent="0.25"/>
  <cols>
    <col min="1" max="1" width="18.5703125" customWidth="1"/>
    <col min="2" max="2" width="1.28515625" customWidth="1"/>
    <col min="3" max="3" width="8.5703125" customWidth="1"/>
    <col min="4" max="4" width="1" customWidth="1"/>
    <col min="5" max="5" width="9.7109375" customWidth="1"/>
    <col min="6" max="6" width="1" customWidth="1"/>
    <col min="7" max="7" width="8.5703125" customWidth="1"/>
    <col min="8" max="8" width="1" customWidth="1"/>
    <col min="9" max="9" width="7.5703125" customWidth="1"/>
    <col min="10" max="10" width="1" customWidth="1"/>
    <col min="11" max="11" width="8.570312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9.7109375" customWidth="1"/>
    <col min="18" max="18" width="16.28515625" customWidth="1"/>
  </cols>
  <sheetData>
    <row r="1" spans="1:18" ht="23.25" x14ac:dyDescent="0.25">
      <c r="A1" s="416" t="s">
        <v>93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90" t="s">
        <v>1</v>
      </c>
    </row>
    <row r="2" spans="1:18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90"/>
    </row>
    <row r="3" spans="1:18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90"/>
    </row>
    <row r="5" spans="1:18" ht="18.75" x14ac:dyDescent="0.25">
      <c r="A5" s="91"/>
      <c r="B5" s="91"/>
      <c r="C5" s="418" t="s">
        <v>95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</row>
    <row r="6" spans="1:18" ht="16.5" x14ac:dyDescent="0.25">
      <c r="A6" s="423">
        <v>2014</v>
      </c>
      <c r="B6" s="412"/>
      <c r="C6" s="424" t="s">
        <v>96</v>
      </c>
      <c r="D6" s="425"/>
      <c r="E6" s="425" t="s">
        <v>97</v>
      </c>
      <c r="F6" s="425"/>
      <c r="G6" s="425" t="s">
        <v>98</v>
      </c>
      <c r="H6" s="425"/>
      <c r="I6" s="425" t="s">
        <v>99</v>
      </c>
      <c r="J6" s="425"/>
      <c r="K6" s="425" t="s">
        <v>100</v>
      </c>
      <c r="L6" s="425"/>
      <c r="M6" s="425" t="s">
        <v>101</v>
      </c>
      <c r="N6" s="425"/>
      <c r="O6" s="425" t="s">
        <v>102</v>
      </c>
      <c r="P6" s="425"/>
      <c r="Q6" s="425" t="s">
        <v>103</v>
      </c>
      <c r="R6" s="425"/>
    </row>
    <row r="7" spans="1:18" x14ac:dyDescent="0.25">
      <c r="A7" s="412"/>
      <c r="B7" s="412"/>
      <c r="C7" s="422" t="s">
        <v>104</v>
      </c>
      <c r="D7" s="419"/>
      <c r="E7" s="419"/>
      <c r="F7" s="419"/>
      <c r="G7" s="419"/>
      <c r="H7" s="419"/>
      <c r="I7" s="419"/>
      <c r="J7" s="419"/>
      <c r="K7" s="419" t="s">
        <v>105</v>
      </c>
      <c r="L7" s="419"/>
      <c r="M7" s="419"/>
      <c r="N7" s="419"/>
      <c r="O7" s="419"/>
      <c r="P7" s="419"/>
      <c r="Q7" s="419"/>
      <c r="R7" s="419"/>
    </row>
    <row r="8" spans="1:18" x14ac:dyDescent="0.25">
      <c r="A8" s="412"/>
      <c r="B8" s="412"/>
      <c r="C8" s="422" t="s">
        <v>106</v>
      </c>
      <c r="D8" s="419"/>
      <c r="E8" s="419" t="s">
        <v>107</v>
      </c>
      <c r="F8" s="419"/>
      <c r="G8" s="419" t="s">
        <v>108</v>
      </c>
      <c r="H8" s="419"/>
      <c r="I8" s="419" t="s">
        <v>109</v>
      </c>
      <c r="J8" s="419"/>
      <c r="K8" s="419" t="s">
        <v>110</v>
      </c>
      <c r="L8" s="419"/>
      <c r="M8" s="419"/>
      <c r="N8" s="419"/>
      <c r="O8" s="419"/>
      <c r="P8" s="419"/>
      <c r="Q8" s="419"/>
      <c r="R8" s="419"/>
    </row>
    <row r="9" spans="1:18" x14ac:dyDescent="0.25">
      <c r="A9" s="412"/>
      <c r="B9" s="412"/>
      <c r="C9" s="420" t="s">
        <v>104</v>
      </c>
      <c r="D9" s="421"/>
      <c r="E9" s="421"/>
      <c r="F9" s="421"/>
      <c r="G9" s="421"/>
      <c r="H9" s="421"/>
      <c r="I9" s="421"/>
      <c r="J9" s="421"/>
      <c r="K9" s="421" t="s">
        <v>105</v>
      </c>
      <c r="L9" s="421"/>
      <c r="M9" s="421"/>
      <c r="N9" s="421"/>
      <c r="O9" s="421"/>
      <c r="P9" s="421"/>
      <c r="Q9" s="421"/>
      <c r="R9" s="421"/>
    </row>
    <row r="10" spans="1:18" x14ac:dyDescent="0.25">
      <c r="A10" s="411" t="s">
        <v>8</v>
      </c>
      <c r="B10" s="412"/>
      <c r="C10" s="92"/>
      <c r="D10" s="93"/>
      <c r="E10" s="92"/>
      <c r="F10" s="93"/>
      <c r="G10" s="92"/>
      <c r="H10" s="93"/>
      <c r="I10" s="92"/>
      <c r="J10" s="93"/>
      <c r="K10" s="92"/>
      <c r="L10" s="93"/>
      <c r="M10" s="92"/>
      <c r="N10" s="93"/>
      <c r="O10" s="92"/>
      <c r="P10" s="93"/>
      <c r="Q10" s="92"/>
      <c r="R10" s="94"/>
    </row>
    <row r="11" spans="1:18" x14ac:dyDescent="0.25">
      <c r="A11" s="95" t="s">
        <v>9</v>
      </c>
      <c r="B11" s="96"/>
      <c r="C11" s="97">
        <v>0</v>
      </c>
      <c r="D11" s="98"/>
      <c r="E11" s="97">
        <v>0</v>
      </c>
      <c r="F11" s="98"/>
      <c r="G11" s="97">
        <v>0</v>
      </c>
      <c r="H11" s="98"/>
      <c r="I11" s="97">
        <v>0</v>
      </c>
      <c r="J11" s="98"/>
      <c r="K11" s="97">
        <v>946.23400000000004</v>
      </c>
      <c r="L11" s="98"/>
      <c r="M11" s="97">
        <f>SUM(C11,E11,G11,I11,K11)</f>
        <v>946.23400000000004</v>
      </c>
      <c r="N11" s="98"/>
      <c r="O11" s="97">
        <v>877.18899999999996</v>
      </c>
      <c r="P11" s="98"/>
      <c r="Q11" s="97">
        <v>858.005</v>
      </c>
      <c r="R11" s="99"/>
    </row>
    <row r="12" spans="1:18" x14ac:dyDescent="0.25">
      <c r="A12" s="100" t="s">
        <v>10</v>
      </c>
      <c r="B12" s="101"/>
      <c r="C12" s="102">
        <f>C11</f>
        <v>0</v>
      </c>
      <c r="D12" s="103"/>
      <c r="E12" s="102">
        <f>E11</f>
        <v>0</v>
      </c>
      <c r="F12" s="103"/>
      <c r="G12" s="102">
        <f>G11</f>
        <v>0</v>
      </c>
      <c r="H12" s="103"/>
      <c r="I12" s="102">
        <f>I11</f>
        <v>0</v>
      </c>
      <c r="J12" s="103"/>
      <c r="K12" s="102">
        <f>K11</f>
        <v>946.23400000000004</v>
      </c>
      <c r="L12" s="103"/>
      <c r="M12" s="102">
        <f>K12+I12+G12+E12+C12</f>
        <v>946.23400000000004</v>
      </c>
      <c r="N12" s="103"/>
      <c r="O12" s="102">
        <f>O11</f>
        <v>877.18899999999996</v>
      </c>
      <c r="P12" s="103"/>
      <c r="Q12" s="102">
        <f>Q11</f>
        <v>858.005</v>
      </c>
      <c r="R12" s="104"/>
    </row>
    <row r="14" spans="1:18" x14ac:dyDescent="0.25">
      <c r="A14" s="411" t="s">
        <v>11</v>
      </c>
      <c r="B14" s="412"/>
      <c r="C14" s="92"/>
      <c r="D14" s="93"/>
      <c r="E14" s="92"/>
      <c r="F14" s="93"/>
      <c r="G14" s="92"/>
      <c r="H14" s="93"/>
      <c r="I14" s="92"/>
      <c r="J14" s="93"/>
      <c r="K14" s="92"/>
      <c r="L14" s="93"/>
      <c r="M14" s="92"/>
      <c r="N14" s="93"/>
      <c r="O14" s="92"/>
      <c r="P14" s="93"/>
      <c r="Q14" s="92"/>
      <c r="R14" s="94"/>
    </row>
    <row r="15" spans="1:18" x14ac:dyDescent="0.25">
      <c r="A15" s="95" t="s">
        <v>12</v>
      </c>
      <c r="B15" s="96"/>
      <c r="C15" s="97">
        <v>1494.3040000000001</v>
      </c>
      <c r="D15" s="98"/>
      <c r="E15" s="97">
        <v>0</v>
      </c>
      <c r="F15" s="98"/>
      <c r="G15" s="97">
        <v>0</v>
      </c>
      <c r="H15" s="98"/>
      <c r="I15" s="97">
        <v>0</v>
      </c>
      <c r="J15" s="98"/>
      <c r="K15" s="97">
        <v>0</v>
      </c>
      <c r="L15" s="98"/>
      <c r="M15" s="97">
        <f>SUM(C15,E15,G15,I15,K15)</f>
        <v>1494.3040000000001</v>
      </c>
      <c r="N15" s="98"/>
      <c r="O15" s="97">
        <v>1831.8340000000001</v>
      </c>
      <c r="P15" s="98"/>
      <c r="Q15" s="97">
        <v>1868.223</v>
      </c>
      <c r="R15" s="99"/>
    </row>
    <row r="16" spans="1:18" x14ac:dyDescent="0.25">
      <c r="A16" s="105" t="s">
        <v>13</v>
      </c>
      <c r="B16" s="106"/>
      <c r="C16" s="107">
        <v>38</v>
      </c>
      <c r="D16" s="108"/>
      <c r="E16" s="107">
        <v>0</v>
      </c>
      <c r="F16" s="108"/>
      <c r="G16" s="107">
        <v>0</v>
      </c>
      <c r="H16" s="108"/>
      <c r="I16" s="107">
        <v>0</v>
      </c>
      <c r="J16" s="108"/>
      <c r="K16" s="107">
        <v>10739.745000000001</v>
      </c>
      <c r="L16" s="108"/>
      <c r="M16" s="107">
        <f>SUM(C16,E16,G16,I16,K16)</f>
        <v>10777.745000000001</v>
      </c>
      <c r="N16" s="108"/>
      <c r="O16" s="107">
        <v>10743.255999999999</v>
      </c>
      <c r="P16" s="108"/>
      <c r="Q16" s="107">
        <v>10282.416999999999</v>
      </c>
      <c r="R16" s="109"/>
    </row>
    <row r="17" spans="1:18" x14ac:dyDescent="0.25">
      <c r="A17" s="95" t="s">
        <v>14</v>
      </c>
      <c r="B17" s="96"/>
      <c r="C17" s="97">
        <v>600</v>
      </c>
      <c r="D17" s="98"/>
      <c r="E17" s="97">
        <v>0</v>
      </c>
      <c r="F17" s="98"/>
      <c r="G17" s="97">
        <v>0</v>
      </c>
      <c r="H17" s="98"/>
      <c r="I17" s="97">
        <v>0</v>
      </c>
      <c r="J17" s="98"/>
      <c r="K17" s="97">
        <v>0</v>
      </c>
      <c r="L17" s="98"/>
      <c r="M17" s="97">
        <f>SUM(C17,E17,G17,I17,K17)</f>
        <v>600</v>
      </c>
      <c r="N17" s="98"/>
      <c r="O17" s="97">
        <v>724</v>
      </c>
      <c r="P17" s="98"/>
      <c r="Q17" s="97">
        <v>664.3</v>
      </c>
      <c r="R17" s="99"/>
    </row>
    <row r="18" spans="1:18" x14ac:dyDescent="0.25">
      <c r="A18" s="100" t="s">
        <v>10</v>
      </c>
      <c r="B18" s="101"/>
      <c r="C18" s="102">
        <f>C15+C16+C17</f>
        <v>2132.3040000000001</v>
      </c>
      <c r="D18" s="103"/>
      <c r="E18" s="102">
        <f>E15+E16+E17</f>
        <v>0</v>
      </c>
      <c r="F18" s="103"/>
      <c r="G18" s="102">
        <f>G15+G16+G17</f>
        <v>0</v>
      </c>
      <c r="H18" s="103"/>
      <c r="I18" s="102">
        <f>I15+I16+I17</f>
        <v>0</v>
      </c>
      <c r="J18" s="103"/>
      <c r="K18" s="102">
        <f>K15+K16+K17</f>
        <v>10739.745000000001</v>
      </c>
      <c r="L18" s="103"/>
      <c r="M18" s="102">
        <f>K18+I18+G18+E18+C18</f>
        <v>12872.049000000001</v>
      </c>
      <c r="N18" s="103"/>
      <c r="O18" s="102">
        <f>O15+O16+O17</f>
        <v>13299.09</v>
      </c>
      <c r="P18" s="103"/>
      <c r="Q18" s="102">
        <f>Q15+Q16+Q17</f>
        <v>12814.939999999999</v>
      </c>
      <c r="R18" s="104"/>
    </row>
    <row r="20" spans="1:18" x14ac:dyDescent="0.25">
      <c r="A20" s="411" t="s">
        <v>15</v>
      </c>
      <c r="B20" s="412"/>
      <c r="C20" s="92"/>
      <c r="D20" s="93"/>
      <c r="E20" s="92"/>
      <c r="F20" s="93"/>
      <c r="G20" s="92"/>
      <c r="H20" s="93"/>
      <c r="I20" s="92"/>
      <c r="J20" s="93"/>
      <c r="K20" s="92"/>
      <c r="L20" s="93"/>
      <c r="M20" s="92"/>
      <c r="N20" s="93"/>
      <c r="O20" s="92"/>
      <c r="P20" s="93"/>
      <c r="Q20" s="92"/>
      <c r="R20" s="94"/>
    </row>
    <row r="21" spans="1:18" x14ac:dyDescent="0.25">
      <c r="A21" s="95" t="s">
        <v>16</v>
      </c>
      <c r="B21" s="96"/>
      <c r="C21" s="97">
        <v>0</v>
      </c>
      <c r="D21" s="98"/>
      <c r="E21" s="97">
        <v>0</v>
      </c>
      <c r="F21" s="98"/>
      <c r="G21" s="97">
        <v>0</v>
      </c>
      <c r="H21" s="98"/>
      <c r="I21" s="97">
        <v>0</v>
      </c>
      <c r="J21" s="98"/>
      <c r="K21" s="97">
        <v>0</v>
      </c>
      <c r="L21" s="98"/>
      <c r="M21" s="97">
        <f>SUM(C21,E21,G21,I21,K21)</f>
        <v>0</v>
      </c>
      <c r="N21" s="98"/>
      <c r="O21" s="97">
        <v>316.27</v>
      </c>
      <c r="P21" s="98"/>
      <c r="Q21" s="97">
        <v>642.79899999999998</v>
      </c>
      <c r="R21" s="99"/>
    </row>
    <row r="22" spans="1:18" x14ac:dyDescent="0.25">
      <c r="A22" s="105" t="s">
        <v>17</v>
      </c>
      <c r="B22" s="106"/>
      <c r="C22" s="107">
        <v>24155.507000000001</v>
      </c>
      <c r="D22" s="108"/>
      <c r="E22" s="107">
        <v>2788.8</v>
      </c>
      <c r="F22" s="108"/>
      <c r="G22" s="107">
        <v>0</v>
      </c>
      <c r="H22" s="108"/>
      <c r="I22" s="107">
        <v>0</v>
      </c>
      <c r="J22" s="108"/>
      <c r="K22" s="107">
        <v>0</v>
      </c>
      <c r="L22" s="108"/>
      <c r="M22" s="107">
        <f>SUM(C22,E22,G22,I22,K22)</f>
        <v>26944.307000000001</v>
      </c>
      <c r="N22" s="108"/>
      <c r="O22" s="107">
        <v>30547.583344189999</v>
      </c>
      <c r="P22" s="108"/>
      <c r="Q22" s="107">
        <v>29475.176869120001</v>
      </c>
      <c r="R22" s="109"/>
    </row>
    <row r="23" spans="1:18" x14ac:dyDescent="0.25">
      <c r="A23" s="100" t="s">
        <v>10</v>
      </c>
      <c r="B23" s="101"/>
      <c r="C23" s="102">
        <f>C21+C22</f>
        <v>24155.507000000001</v>
      </c>
      <c r="D23" s="103"/>
      <c r="E23" s="102">
        <f>E21+E22</f>
        <v>2788.8</v>
      </c>
      <c r="F23" s="103"/>
      <c r="G23" s="102">
        <f>G21+G22</f>
        <v>0</v>
      </c>
      <c r="H23" s="103"/>
      <c r="I23" s="102">
        <f>I21+I22</f>
        <v>0</v>
      </c>
      <c r="J23" s="103"/>
      <c r="K23" s="102">
        <f>K21+K22</f>
        <v>0</v>
      </c>
      <c r="L23" s="103"/>
      <c r="M23" s="102">
        <f>K23+I23+G23+E23+C23</f>
        <v>26944.307000000001</v>
      </c>
      <c r="N23" s="103"/>
      <c r="O23" s="102">
        <f>O21+O22</f>
        <v>30863.85334419</v>
      </c>
      <c r="P23" s="103"/>
      <c r="Q23" s="102">
        <f>Q21+Q22</f>
        <v>30117.97586912</v>
      </c>
      <c r="R23" s="104"/>
    </row>
    <row r="25" spans="1:18" x14ac:dyDescent="0.25">
      <c r="A25" s="411" t="s">
        <v>18</v>
      </c>
      <c r="B25" s="412"/>
      <c r="C25" s="92"/>
      <c r="D25" s="93"/>
      <c r="E25" s="92"/>
      <c r="F25" s="93"/>
      <c r="G25" s="92"/>
      <c r="H25" s="93"/>
      <c r="I25" s="92"/>
      <c r="J25" s="93"/>
      <c r="K25" s="92"/>
      <c r="L25" s="93"/>
      <c r="M25" s="92"/>
      <c r="N25" s="93"/>
      <c r="O25" s="92"/>
      <c r="P25" s="93"/>
      <c r="Q25" s="92"/>
      <c r="R25" s="94"/>
    </row>
    <row r="26" spans="1:18" x14ac:dyDescent="0.25">
      <c r="A26" s="95" t="s">
        <v>19</v>
      </c>
      <c r="B26" s="96"/>
      <c r="C26" s="97">
        <v>0</v>
      </c>
      <c r="D26" s="98"/>
      <c r="E26" s="97">
        <v>0</v>
      </c>
      <c r="F26" s="98"/>
      <c r="G26" s="97">
        <v>0</v>
      </c>
      <c r="H26" s="98"/>
      <c r="I26" s="97">
        <v>5792.8</v>
      </c>
      <c r="J26" s="98"/>
      <c r="K26" s="97">
        <v>0</v>
      </c>
      <c r="L26" s="98"/>
      <c r="M26" s="97">
        <f>SUM(C26,E26,G26,I26,K26)</f>
        <v>5792.8</v>
      </c>
      <c r="N26" s="98"/>
      <c r="O26" s="97">
        <v>5939.43</v>
      </c>
      <c r="P26" s="98"/>
      <c r="Q26" s="97">
        <v>6093.87</v>
      </c>
      <c r="R26" s="99"/>
    </row>
    <row r="27" spans="1:18" x14ac:dyDescent="0.25">
      <c r="A27" s="105" t="s">
        <v>20</v>
      </c>
      <c r="B27" s="106"/>
      <c r="C27" s="107">
        <v>10</v>
      </c>
      <c r="D27" s="108"/>
      <c r="E27" s="107">
        <v>10</v>
      </c>
      <c r="F27" s="108"/>
      <c r="G27" s="107">
        <v>0</v>
      </c>
      <c r="H27" s="108"/>
      <c r="I27" s="107">
        <v>30</v>
      </c>
      <c r="J27" s="108"/>
      <c r="K27" s="107">
        <v>0</v>
      </c>
      <c r="L27" s="108"/>
      <c r="M27" s="107">
        <f>SUM(C27,E27,G27,I27,K27)</f>
        <v>50</v>
      </c>
      <c r="N27" s="108"/>
      <c r="O27" s="107">
        <v>49.427</v>
      </c>
      <c r="P27" s="108"/>
      <c r="Q27" s="107">
        <v>53.954000000000001</v>
      </c>
      <c r="R27" s="109"/>
    </row>
    <row r="28" spans="1:18" x14ac:dyDescent="0.25">
      <c r="A28" s="95" t="s">
        <v>21</v>
      </c>
      <c r="B28" s="96"/>
      <c r="C28" s="97">
        <v>1457.799</v>
      </c>
      <c r="D28" s="98"/>
      <c r="E28" s="97">
        <v>182.5</v>
      </c>
      <c r="F28" s="98"/>
      <c r="G28" s="97">
        <v>0</v>
      </c>
      <c r="H28" s="98"/>
      <c r="I28" s="97">
        <v>0</v>
      </c>
      <c r="J28" s="98"/>
      <c r="K28" s="97">
        <v>0</v>
      </c>
      <c r="L28" s="98"/>
      <c r="M28" s="97">
        <f>SUM(C28,E28,G28,I28,K28)</f>
        <v>1640.299</v>
      </c>
      <c r="N28" s="98"/>
      <c r="O28" s="97">
        <v>1909.6949999999999</v>
      </c>
      <c r="P28" s="98"/>
      <c r="Q28" s="97">
        <v>1919.663</v>
      </c>
      <c r="R28" s="99"/>
    </row>
    <row r="29" spans="1:18" x14ac:dyDescent="0.25">
      <c r="A29" s="105" t="s">
        <v>22</v>
      </c>
      <c r="B29" s="106"/>
      <c r="C29" s="107">
        <v>0</v>
      </c>
      <c r="D29" s="108"/>
      <c r="E29" s="107">
        <v>3801</v>
      </c>
      <c r="F29" s="108"/>
      <c r="G29" s="107">
        <v>0</v>
      </c>
      <c r="H29" s="108"/>
      <c r="I29" s="107">
        <v>0</v>
      </c>
      <c r="J29" s="108"/>
      <c r="K29" s="107">
        <v>0</v>
      </c>
      <c r="L29" s="108"/>
      <c r="M29" s="107">
        <f>SUM(C29,E29,G29,I29,K29)</f>
        <v>3801</v>
      </c>
      <c r="N29" s="108"/>
      <c r="O29" s="107">
        <v>3547.7</v>
      </c>
      <c r="P29" s="108"/>
      <c r="Q29" s="107">
        <v>3209.078</v>
      </c>
      <c r="R29" s="109"/>
    </row>
    <row r="30" spans="1:18" x14ac:dyDescent="0.25">
      <c r="A30" s="95" t="s">
        <v>23</v>
      </c>
      <c r="B30" s="96"/>
      <c r="C30" s="97">
        <v>100</v>
      </c>
      <c r="D30" s="98"/>
      <c r="E30" s="97">
        <v>0</v>
      </c>
      <c r="F30" s="98"/>
      <c r="G30" s="97">
        <v>0</v>
      </c>
      <c r="H30" s="98"/>
      <c r="I30" s="97">
        <v>0</v>
      </c>
      <c r="J30" s="98"/>
      <c r="K30" s="97">
        <v>0</v>
      </c>
      <c r="L30" s="98"/>
      <c r="M30" s="97">
        <f>SUM(C30,E30,G30,I30,K30)</f>
        <v>100</v>
      </c>
      <c r="N30" s="98"/>
      <c r="O30" s="97">
        <v>106.354</v>
      </c>
      <c r="P30" s="98"/>
      <c r="Q30" s="97">
        <v>159.435</v>
      </c>
      <c r="R30" s="99"/>
    </row>
    <row r="31" spans="1:18" x14ac:dyDescent="0.25">
      <c r="A31" s="100" t="s">
        <v>10</v>
      </c>
      <c r="B31" s="101"/>
      <c r="C31" s="102">
        <f>C26+C27+C28+C29+C30</f>
        <v>1567.799</v>
      </c>
      <c r="D31" s="103"/>
      <c r="E31" s="102">
        <f>E26+E27+E28+E29+E30</f>
        <v>3993.5</v>
      </c>
      <c r="F31" s="103"/>
      <c r="G31" s="102">
        <f>G26+G27+G28+G29+G30</f>
        <v>0</v>
      </c>
      <c r="H31" s="103"/>
      <c r="I31" s="102">
        <f>I26+I27+I28+I29+I30</f>
        <v>5822.8</v>
      </c>
      <c r="J31" s="103"/>
      <c r="K31" s="102">
        <f>K26+K27+K28+K29+K30</f>
        <v>0</v>
      </c>
      <c r="L31" s="103"/>
      <c r="M31" s="102">
        <f>K31+I31+G31+E31+C31</f>
        <v>11384.098999999998</v>
      </c>
      <c r="N31" s="103"/>
      <c r="O31" s="102">
        <f>O26+O27+O28+O29+O30</f>
        <v>11552.606</v>
      </c>
      <c r="P31" s="103"/>
      <c r="Q31" s="102">
        <f>Q26+Q27+Q28+Q29+Q30</f>
        <v>11435.999999999998</v>
      </c>
      <c r="R31" s="104"/>
    </row>
    <row r="33" spans="1:18" x14ac:dyDescent="0.25">
      <c r="A33" s="411" t="s">
        <v>24</v>
      </c>
      <c r="B33" s="412"/>
      <c r="C33" s="92"/>
      <c r="D33" s="93"/>
      <c r="E33" s="92"/>
      <c r="F33" s="93"/>
      <c r="G33" s="92"/>
      <c r="H33" s="93"/>
      <c r="I33" s="92"/>
      <c r="J33" s="93"/>
      <c r="K33" s="92"/>
      <c r="L33" s="93"/>
      <c r="M33" s="92"/>
      <c r="N33" s="93"/>
      <c r="O33" s="92"/>
      <c r="P33" s="93"/>
      <c r="Q33" s="92"/>
      <c r="R33" s="94"/>
    </row>
    <row r="34" spans="1:18" x14ac:dyDescent="0.25">
      <c r="A34" s="95" t="s">
        <v>25</v>
      </c>
      <c r="B34" s="96"/>
      <c r="C34" s="97">
        <v>1031.95</v>
      </c>
      <c r="D34" s="98"/>
      <c r="E34" s="97">
        <v>386</v>
      </c>
      <c r="F34" s="98"/>
      <c r="G34" s="97">
        <v>0</v>
      </c>
      <c r="H34" s="98"/>
      <c r="I34" s="97">
        <v>0</v>
      </c>
      <c r="J34" s="98"/>
      <c r="K34" s="97">
        <v>0</v>
      </c>
      <c r="L34" s="98"/>
      <c r="M34" s="97">
        <f t="shared" ref="M34:M42" si="0">SUM(C34,E34,G34,I34,K34)</f>
        <v>1417.95</v>
      </c>
      <c r="N34" s="98"/>
      <c r="O34" s="97">
        <v>1150.9259999999999</v>
      </c>
      <c r="P34" s="98"/>
      <c r="Q34" s="97">
        <v>1250.25</v>
      </c>
      <c r="R34" s="99"/>
    </row>
    <row r="35" spans="1:18" x14ac:dyDescent="0.25">
      <c r="A35" s="105" t="s">
        <v>26</v>
      </c>
      <c r="B35" s="106"/>
      <c r="C35" s="107">
        <v>4416.4260000000004</v>
      </c>
      <c r="D35" s="108"/>
      <c r="E35" s="107">
        <v>961.71799999999996</v>
      </c>
      <c r="F35" s="108"/>
      <c r="G35" s="107">
        <v>0</v>
      </c>
      <c r="H35" s="108"/>
      <c r="I35" s="107">
        <v>0</v>
      </c>
      <c r="J35" s="108"/>
      <c r="K35" s="107">
        <v>0</v>
      </c>
      <c r="L35" s="108"/>
      <c r="M35" s="107">
        <f t="shared" si="0"/>
        <v>5378.1440000000002</v>
      </c>
      <c r="N35" s="108"/>
      <c r="O35" s="107">
        <v>5314.799</v>
      </c>
      <c r="P35" s="108"/>
      <c r="Q35" s="107">
        <v>5737.6210000000001</v>
      </c>
      <c r="R35" s="109"/>
    </row>
    <row r="36" spans="1:18" x14ac:dyDescent="0.25">
      <c r="A36" s="95" t="s">
        <v>27</v>
      </c>
      <c r="B36" s="96"/>
      <c r="C36" s="97">
        <v>954.26900000000001</v>
      </c>
      <c r="D36" s="98"/>
      <c r="E36" s="97">
        <v>20552.925999999999</v>
      </c>
      <c r="F36" s="98"/>
      <c r="G36" s="97">
        <v>3511.9969999999998</v>
      </c>
      <c r="H36" s="98"/>
      <c r="I36" s="97">
        <v>266.19099999999997</v>
      </c>
      <c r="J36" s="98"/>
      <c r="K36" s="97">
        <v>2105.6170000000002</v>
      </c>
      <c r="L36" s="98"/>
      <c r="M36" s="97">
        <f t="shared" si="0"/>
        <v>27391</v>
      </c>
      <c r="N36" s="98"/>
      <c r="O36" s="97">
        <v>25489</v>
      </c>
      <c r="P36" s="98"/>
      <c r="Q36" s="97">
        <v>26843.599999999999</v>
      </c>
      <c r="R36" s="99"/>
    </row>
    <row r="37" spans="1:18" x14ac:dyDescent="0.25">
      <c r="A37" s="105" t="s">
        <v>28</v>
      </c>
      <c r="B37" s="106"/>
      <c r="C37" s="107">
        <v>39.781999999999996</v>
      </c>
      <c r="D37" s="108"/>
      <c r="E37" s="107">
        <v>21.745000000000001</v>
      </c>
      <c r="F37" s="108"/>
      <c r="G37" s="107">
        <v>1223.1300000000001</v>
      </c>
      <c r="H37" s="108"/>
      <c r="I37" s="107">
        <v>0</v>
      </c>
      <c r="J37" s="108"/>
      <c r="K37" s="107">
        <v>0</v>
      </c>
      <c r="L37" s="108"/>
      <c r="M37" s="107">
        <f t="shared" si="0"/>
        <v>1284.6570000000002</v>
      </c>
      <c r="N37" s="108"/>
      <c r="O37" s="107">
        <v>1189.232</v>
      </c>
      <c r="P37" s="108"/>
      <c r="Q37" s="107">
        <v>1556.33</v>
      </c>
      <c r="R37" s="109"/>
    </row>
    <row r="38" spans="1:18" x14ac:dyDescent="0.25">
      <c r="A38" s="95" t="s">
        <v>29</v>
      </c>
      <c r="B38" s="96"/>
      <c r="C38" s="97">
        <v>0</v>
      </c>
      <c r="D38" s="98"/>
      <c r="E38" s="97">
        <v>0</v>
      </c>
      <c r="F38" s="98"/>
      <c r="G38" s="97">
        <v>0</v>
      </c>
      <c r="H38" s="98"/>
      <c r="I38" s="97">
        <v>0</v>
      </c>
      <c r="J38" s="98"/>
      <c r="K38" s="97">
        <v>2035.356</v>
      </c>
      <c r="L38" s="98"/>
      <c r="M38" s="97">
        <f t="shared" si="0"/>
        <v>2035.356</v>
      </c>
      <c r="N38" s="98"/>
      <c r="O38" s="97">
        <v>1924.7070000000001</v>
      </c>
      <c r="P38" s="98"/>
      <c r="Q38" s="97">
        <v>2065.31</v>
      </c>
      <c r="R38" s="99"/>
    </row>
    <row r="39" spans="1:18" x14ac:dyDescent="0.25">
      <c r="A39" s="105" t="s">
        <v>30</v>
      </c>
      <c r="B39" s="106"/>
      <c r="C39" s="107">
        <v>0</v>
      </c>
      <c r="D39" s="108"/>
      <c r="E39" s="107">
        <v>0</v>
      </c>
      <c r="F39" s="108"/>
      <c r="G39" s="107">
        <v>0</v>
      </c>
      <c r="H39" s="108"/>
      <c r="I39" s="107">
        <v>0</v>
      </c>
      <c r="J39" s="108"/>
      <c r="K39" s="107">
        <v>0</v>
      </c>
      <c r="L39" s="108"/>
      <c r="M39" s="107">
        <f t="shared" si="0"/>
        <v>0</v>
      </c>
      <c r="N39" s="108"/>
      <c r="O39" s="107">
        <v>10</v>
      </c>
      <c r="P39" s="108"/>
      <c r="Q39" s="107">
        <v>8.5</v>
      </c>
      <c r="R39" s="109"/>
    </row>
    <row r="40" spans="1:18" x14ac:dyDescent="0.25">
      <c r="A40" s="95" t="s">
        <v>31</v>
      </c>
      <c r="B40" s="96"/>
      <c r="C40" s="97">
        <v>0</v>
      </c>
      <c r="D40" s="98"/>
      <c r="E40" s="97">
        <v>0</v>
      </c>
      <c r="F40" s="98"/>
      <c r="G40" s="97">
        <v>0</v>
      </c>
      <c r="H40" s="98"/>
      <c r="I40" s="97">
        <v>0</v>
      </c>
      <c r="J40" s="98"/>
      <c r="K40" s="97">
        <v>1085.546</v>
      </c>
      <c r="L40" s="98"/>
      <c r="M40" s="97">
        <f t="shared" si="0"/>
        <v>1085.546</v>
      </c>
      <c r="N40" s="98"/>
      <c r="O40" s="97">
        <v>1213.6569999999999</v>
      </c>
      <c r="P40" s="98"/>
      <c r="Q40" s="97">
        <v>1110.4159999999999</v>
      </c>
      <c r="R40" s="99"/>
    </row>
    <row r="41" spans="1:18" x14ac:dyDescent="0.25">
      <c r="A41" s="105" t="s">
        <v>32</v>
      </c>
      <c r="B41" s="106"/>
      <c r="C41" s="107">
        <v>3793</v>
      </c>
      <c r="D41" s="108"/>
      <c r="E41" s="107">
        <v>0</v>
      </c>
      <c r="F41" s="108"/>
      <c r="G41" s="107">
        <v>0</v>
      </c>
      <c r="H41" s="108"/>
      <c r="I41" s="107">
        <v>0</v>
      </c>
      <c r="J41" s="108"/>
      <c r="K41" s="107">
        <v>0</v>
      </c>
      <c r="L41" s="108"/>
      <c r="M41" s="107">
        <f t="shared" si="0"/>
        <v>3793</v>
      </c>
      <c r="N41" s="108"/>
      <c r="O41" s="107">
        <v>3283.5219999999999</v>
      </c>
      <c r="P41" s="108"/>
      <c r="Q41" s="107">
        <v>2606.8539999999998</v>
      </c>
      <c r="R41" s="109"/>
    </row>
    <row r="42" spans="1:18" x14ac:dyDescent="0.25">
      <c r="A42" s="95" t="s">
        <v>33</v>
      </c>
      <c r="B42" s="96"/>
      <c r="C42" s="97">
        <v>0</v>
      </c>
      <c r="D42" s="98"/>
      <c r="E42" s="97">
        <v>0</v>
      </c>
      <c r="F42" s="98"/>
      <c r="G42" s="97">
        <v>0</v>
      </c>
      <c r="H42" s="98"/>
      <c r="I42" s="97">
        <v>0</v>
      </c>
      <c r="J42" s="98"/>
      <c r="K42" s="97">
        <v>11.138</v>
      </c>
      <c r="L42" s="98"/>
      <c r="M42" s="97">
        <f t="shared" si="0"/>
        <v>11.138</v>
      </c>
      <c r="N42" s="98"/>
      <c r="O42" s="97">
        <v>17.917000000000002</v>
      </c>
      <c r="P42" s="98"/>
      <c r="Q42" s="97">
        <v>34.56</v>
      </c>
      <c r="R42" s="99"/>
    </row>
    <row r="43" spans="1:18" x14ac:dyDescent="0.25">
      <c r="A43" s="100" t="s">
        <v>10</v>
      </c>
      <c r="B43" s="101"/>
      <c r="C43" s="102">
        <f>C34+C35+C36+C37+C38+C39+C40+C41+C42</f>
        <v>10235.427</v>
      </c>
      <c r="D43" s="103"/>
      <c r="E43" s="102">
        <f>E34+E35+E36+E37+E38+E39+E40+E41+E42</f>
        <v>21922.388999999999</v>
      </c>
      <c r="F43" s="103"/>
      <c r="G43" s="102">
        <f>G34+G35+G36+G37+G38+G39+G40+G41+G42</f>
        <v>4735.1270000000004</v>
      </c>
      <c r="H43" s="103"/>
      <c r="I43" s="102">
        <f>I34+I35+I36+I37+I38+I39+I40+I41+I42</f>
        <v>266.19099999999997</v>
      </c>
      <c r="J43" s="103"/>
      <c r="K43" s="102">
        <f>K34+K35+K36+K37+K38+K39+K40+K41+K42</f>
        <v>5237.6570000000002</v>
      </c>
      <c r="L43" s="103"/>
      <c r="M43" s="102">
        <f>K43+I43+G43+E43+C43</f>
        <v>42396.790999999997</v>
      </c>
      <c r="N43" s="103"/>
      <c r="O43" s="102">
        <f>O34+O35+O36+O37+O38+O39+O40+O41+O42</f>
        <v>39593.759999999995</v>
      </c>
      <c r="P43" s="103"/>
      <c r="Q43" s="102">
        <f>Q34+Q35+Q36+Q37+Q38+Q39+Q40+Q41+Q42</f>
        <v>41213.440999999992</v>
      </c>
      <c r="R43" s="104"/>
    </row>
    <row r="45" spans="1:18" x14ac:dyDescent="0.25">
      <c r="A45" s="411" t="s">
        <v>34</v>
      </c>
      <c r="B45" s="412"/>
      <c r="C45" s="92"/>
      <c r="D45" s="93"/>
      <c r="E45" s="92"/>
      <c r="F45" s="93"/>
      <c r="G45" s="92"/>
      <c r="H45" s="93"/>
      <c r="I45" s="92"/>
      <c r="J45" s="93"/>
      <c r="K45" s="92"/>
      <c r="L45" s="93"/>
      <c r="M45" s="92"/>
      <c r="N45" s="93"/>
      <c r="O45" s="92"/>
      <c r="P45" s="93"/>
      <c r="Q45" s="92"/>
      <c r="R45" s="94"/>
    </row>
    <row r="46" spans="1:18" x14ac:dyDescent="0.25">
      <c r="A46" s="95" t="s">
        <v>35</v>
      </c>
      <c r="B46" s="96"/>
      <c r="C46" s="97">
        <v>0</v>
      </c>
      <c r="D46" s="98"/>
      <c r="E46" s="97">
        <v>0</v>
      </c>
      <c r="F46" s="98"/>
      <c r="G46" s="97">
        <v>0</v>
      </c>
      <c r="H46" s="98"/>
      <c r="I46" s="97">
        <v>0</v>
      </c>
      <c r="J46" s="98"/>
      <c r="K46" s="97">
        <v>0</v>
      </c>
      <c r="L46" s="98"/>
      <c r="M46" s="97">
        <f t="shared" ref="M46:M51" si="1">SUM(C46,E46,G46,I46,K46)</f>
        <v>0</v>
      </c>
      <c r="N46" s="98"/>
      <c r="O46" s="97">
        <v>200</v>
      </c>
      <c r="P46" s="98"/>
      <c r="Q46" s="97">
        <v>180</v>
      </c>
      <c r="R46" s="99"/>
    </row>
    <row r="47" spans="1:18" x14ac:dyDescent="0.25">
      <c r="A47" s="105" t="s">
        <v>36</v>
      </c>
      <c r="B47" s="106"/>
      <c r="C47" s="107">
        <v>0</v>
      </c>
      <c r="D47" s="108"/>
      <c r="E47" s="107">
        <v>0</v>
      </c>
      <c r="F47" s="108"/>
      <c r="G47" s="107">
        <v>0</v>
      </c>
      <c r="H47" s="108"/>
      <c r="I47" s="107">
        <v>0</v>
      </c>
      <c r="J47" s="108"/>
      <c r="K47" s="107">
        <v>0</v>
      </c>
      <c r="L47" s="108"/>
      <c r="M47" s="107">
        <f t="shared" si="1"/>
        <v>0</v>
      </c>
      <c r="N47" s="108"/>
      <c r="O47" s="107">
        <v>360</v>
      </c>
      <c r="P47" s="108"/>
      <c r="Q47" s="107">
        <v>358</v>
      </c>
      <c r="R47" s="109"/>
    </row>
    <row r="48" spans="1:18" x14ac:dyDescent="0.25">
      <c r="A48" s="95" t="s">
        <v>37</v>
      </c>
      <c r="B48" s="96"/>
      <c r="C48" s="97">
        <v>182.65799999999999</v>
      </c>
      <c r="D48" s="98"/>
      <c r="E48" s="97">
        <v>1314.817</v>
      </c>
      <c r="F48" s="98"/>
      <c r="G48" s="97">
        <v>1724.297</v>
      </c>
      <c r="H48" s="98"/>
      <c r="I48" s="97">
        <v>0</v>
      </c>
      <c r="J48" s="98"/>
      <c r="K48" s="97">
        <v>0</v>
      </c>
      <c r="L48" s="98"/>
      <c r="M48" s="97">
        <f t="shared" si="1"/>
        <v>3221.7719999999999</v>
      </c>
      <c r="N48" s="98"/>
      <c r="O48" s="97">
        <v>3436.453</v>
      </c>
      <c r="P48" s="98"/>
      <c r="Q48" s="97">
        <v>2871.12</v>
      </c>
      <c r="R48" s="99"/>
    </row>
    <row r="49" spans="1:18" x14ac:dyDescent="0.25">
      <c r="A49" s="105" t="s">
        <v>38</v>
      </c>
      <c r="B49" s="106"/>
      <c r="C49" s="107">
        <v>1103.723</v>
      </c>
      <c r="D49" s="108"/>
      <c r="E49" s="107">
        <v>3572.0340000000001</v>
      </c>
      <c r="F49" s="108"/>
      <c r="G49" s="107">
        <v>1703.5150000000001</v>
      </c>
      <c r="H49" s="108"/>
      <c r="I49" s="107">
        <v>745.72799999999995</v>
      </c>
      <c r="J49" s="108"/>
      <c r="K49" s="107">
        <v>0</v>
      </c>
      <c r="L49" s="108"/>
      <c r="M49" s="107">
        <f t="shared" si="1"/>
        <v>7125</v>
      </c>
      <c r="N49" s="108"/>
      <c r="O49" s="107">
        <v>5398.5839999999998</v>
      </c>
      <c r="P49" s="108"/>
      <c r="Q49" s="107">
        <v>6382.19</v>
      </c>
      <c r="R49" s="109"/>
    </row>
    <row r="50" spans="1:18" x14ac:dyDescent="0.25">
      <c r="A50" s="95" t="s">
        <v>39</v>
      </c>
      <c r="B50" s="96"/>
      <c r="C50" s="97">
        <v>0</v>
      </c>
      <c r="D50" s="98"/>
      <c r="E50" s="97">
        <v>0</v>
      </c>
      <c r="F50" s="98"/>
      <c r="G50" s="97">
        <v>3585</v>
      </c>
      <c r="H50" s="98"/>
      <c r="I50" s="97">
        <v>0</v>
      </c>
      <c r="J50" s="98"/>
      <c r="K50" s="97">
        <v>0</v>
      </c>
      <c r="L50" s="98"/>
      <c r="M50" s="97">
        <f t="shared" si="1"/>
        <v>3585</v>
      </c>
      <c r="N50" s="98"/>
      <c r="O50" s="97">
        <v>3055</v>
      </c>
      <c r="P50" s="98"/>
      <c r="Q50" s="97">
        <v>3097</v>
      </c>
      <c r="R50" s="99"/>
    </row>
    <row r="51" spans="1:18" x14ac:dyDescent="0.25">
      <c r="A51" s="105" t="s">
        <v>40</v>
      </c>
      <c r="B51" s="106"/>
      <c r="C51" s="107">
        <v>930.24300000000005</v>
      </c>
      <c r="D51" s="108"/>
      <c r="E51" s="107">
        <v>294.327</v>
      </c>
      <c r="F51" s="108"/>
      <c r="G51" s="107">
        <v>0</v>
      </c>
      <c r="H51" s="108"/>
      <c r="I51" s="107">
        <v>0</v>
      </c>
      <c r="J51" s="108"/>
      <c r="K51" s="107">
        <v>0</v>
      </c>
      <c r="L51" s="108"/>
      <c r="M51" s="107">
        <f t="shared" si="1"/>
        <v>1224.5700000000002</v>
      </c>
      <c r="N51" s="108"/>
      <c r="O51" s="107">
        <v>897.59199999999998</v>
      </c>
      <c r="P51" s="108"/>
      <c r="Q51" s="107">
        <v>1780.261</v>
      </c>
      <c r="R51" s="109"/>
    </row>
    <row r="52" spans="1:18" x14ac:dyDescent="0.25">
      <c r="A52" s="100" t="s">
        <v>10</v>
      </c>
      <c r="B52" s="101"/>
      <c r="C52" s="102">
        <f>C46+C47+C48+C49+C50+C51</f>
        <v>2216.6239999999998</v>
      </c>
      <c r="D52" s="103"/>
      <c r="E52" s="102">
        <f>E46+E47+E48+E49+E50+E51</f>
        <v>5181.1780000000008</v>
      </c>
      <c r="F52" s="103"/>
      <c r="G52" s="102">
        <f>G46+G47+G48+G49+G50+G51</f>
        <v>7012.8119999999999</v>
      </c>
      <c r="H52" s="103"/>
      <c r="I52" s="102">
        <f>I46+I47+I48+I49+I50+I51</f>
        <v>745.72799999999995</v>
      </c>
      <c r="J52" s="103"/>
      <c r="K52" s="102">
        <f>K46+K47+K48+K49+K50+K51</f>
        <v>0</v>
      </c>
      <c r="L52" s="103"/>
      <c r="M52" s="102">
        <f>K52+I52+G52+E52+C52</f>
        <v>15156.342000000001</v>
      </c>
      <c r="N52" s="103"/>
      <c r="O52" s="102">
        <f>O46+O47+O48+O49+O50+O51</f>
        <v>13347.629000000001</v>
      </c>
      <c r="P52" s="103"/>
      <c r="Q52" s="102">
        <f>Q46+Q47+Q48+Q49+Q50+Q51</f>
        <v>14668.571</v>
      </c>
      <c r="R52" s="104"/>
    </row>
    <row r="54" spans="1:18" x14ac:dyDescent="0.25">
      <c r="A54" s="411" t="s">
        <v>41</v>
      </c>
      <c r="B54" s="412"/>
      <c r="C54" s="92"/>
      <c r="D54" s="93"/>
      <c r="E54" s="92"/>
      <c r="F54" s="93"/>
      <c r="G54" s="92"/>
      <c r="H54" s="93"/>
      <c r="I54" s="92"/>
      <c r="J54" s="93"/>
      <c r="K54" s="92"/>
      <c r="L54" s="93"/>
      <c r="M54" s="92"/>
      <c r="N54" s="93"/>
      <c r="O54" s="92"/>
      <c r="P54" s="93"/>
      <c r="Q54" s="92"/>
      <c r="R54" s="94"/>
    </row>
    <row r="55" spans="1:18" x14ac:dyDescent="0.25">
      <c r="A55" s="95" t="s">
        <v>42</v>
      </c>
      <c r="B55" s="96"/>
      <c r="C55" s="97">
        <v>1011.578</v>
      </c>
      <c r="D55" s="98"/>
      <c r="E55" s="97">
        <v>2.0369999999999999</v>
      </c>
      <c r="F55" s="98"/>
      <c r="G55" s="97">
        <v>483</v>
      </c>
      <c r="H55" s="98"/>
      <c r="I55" s="97">
        <v>0</v>
      </c>
      <c r="J55" s="98"/>
      <c r="K55" s="97">
        <v>0</v>
      </c>
      <c r="L55" s="98"/>
      <c r="M55" s="97">
        <f>SUM(C55,E55,G55,I55,K55)</f>
        <v>1496.615</v>
      </c>
      <c r="N55" s="98"/>
      <c r="O55" s="97">
        <v>1213.5039999999999</v>
      </c>
      <c r="P55" s="98"/>
      <c r="Q55" s="97">
        <v>1154.1759999999999</v>
      </c>
      <c r="R55" s="99"/>
    </row>
    <row r="56" spans="1:18" x14ac:dyDescent="0.25">
      <c r="A56" s="105" t="s">
        <v>43</v>
      </c>
      <c r="B56" s="106"/>
      <c r="C56" s="107">
        <v>100</v>
      </c>
      <c r="D56" s="108"/>
      <c r="E56" s="107">
        <v>0</v>
      </c>
      <c r="F56" s="108"/>
      <c r="G56" s="107">
        <v>0</v>
      </c>
      <c r="H56" s="108"/>
      <c r="I56" s="107">
        <v>0</v>
      </c>
      <c r="J56" s="108"/>
      <c r="K56" s="107">
        <v>0</v>
      </c>
      <c r="L56" s="108"/>
      <c r="M56" s="107">
        <f>SUM(C56,E56,G56,I56,K56)</f>
        <v>100</v>
      </c>
      <c r="N56" s="108"/>
      <c r="O56" s="107">
        <v>100</v>
      </c>
      <c r="P56" s="108"/>
      <c r="Q56" s="107">
        <v>100</v>
      </c>
      <c r="R56" s="109"/>
    </row>
    <row r="57" spans="1:18" x14ac:dyDescent="0.25">
      <c r="A57" s="95" t="s">
        <v>44</v>
      </c>
      <c r="B57" s="96"/>
      <c r="C57" s="97">
        <v>40</v>
      </c>
      <c r="D57" s="98"/>
      <c r="E57" s="97">
        <v>0</v>
      </c>
      <c r="F57" s="98"/>
      <c r="G57" s="97">
        <v>0</v>
      </c>
      <c r="H57" s="98"/>
      <c r="I57" s="97">
        <v>0</v>
      </c>
      <c r="J57" s="98"/>
      <c r="K57" s="97">
        <v>10</v>
      </c>
      <c r="L57" s="98"/>
      <c r="M57" s="97">
        <f>SUM(C57,E57,G57,I57,K57)</f>
        <v>50</v>
      </c>
      <c r="N57" s="98"/>
      <c r="O57" s="97">
        <v>49.106000000000002</v>
      </c>
      <c r="P57" s="98"/>
      <c r="Q57" s="97">
        <v>47.56</v>
      </c>
      <c r="R57" s="99"/>
    </row>
    <row r="58" spans="1:18" x14ac:dyDescent="0.25">
      <c r="A58" s="100" t="s">
        <v>10</v>
      </c>
      <c r="B58" s="101"/>
      <c r="C58" s="102">
        <f>C55+C56+C57</f>
        <v>1151.578</v>
      </c>
      <c r="D58" s="103"/>
      <c r="E58" s="102">
        <f>E55+E56+E57</f>
        <v>2.0369999999999999</v>
      </c>
      <c r="F58" s="103"/>
      <c r="G58" s="102">
        <f>G55+G56+G57</f>
        <v>483</v>
      </c>
      <c r="H58" s="103"/>
      <c r="I58" s="102">
        <f>I55+I56+I57</f>
        <v>0</v>
      </c>
      <c r="J58" s="103"/>
      <c r="K58" s="102">
        <f>K55+K56+K57</f>
        <v>10</v>
      </c>
      <c r="L58" s="103"/>
      <c r="M58" s="102">
        <f>K58+I58+G58+E58+C58</f>
        <v>1646.615</v>
      </c>
      <c r="N58" s="103"/>
      <c r="O58" s="102">
        <f>O55+O56+O57</f>
        <v>1362.61</v>
      </c>
      <c r="P58" s="103"/>
      <c r="Q58" s="102">
        <f>Q55+Q56+Q57</f>
        <v>1301.7359999999999</v>
      </c>
      <c r="R58" s="104"/>
    </row>
    <row r="60" spans="1:18" x14ac:dyDescent="0.25">
      <c r="A60" s="411" t="s">
        <v>45</v>
      </c>
      <c r="B60" s="412"/>
      <c r="C60" s="92"/>
      <c r="D60" s="93"/>
      <c r="E60" s="92"/>
      <c r="F60" s="93"/>
      <c r="G60" s="92"/>
      <c r="H60" s="93"/>
      <c r="I60" s="92"/>
      <c r="J60" s="93"/>
      <c r="K60" s="92"/>
      <c r="L60" s="93"/>
      <c r="M60" s="92"/>
      <c r="N60" s="93"/>
      <c r="O60" s="92"/>
      <c r="P60" s="93"/>
      <c r="Q60" s="92"/>
      <c r="R60" s="94"/>
    </row>
    <row r="61" spans="1:18" x14ac:dyDescent="0.25">
      <c r="A61" s="95" t="s">
        <v>46</v>
      </c>
      <c r="B61" s="96"/>
      <c r="C61" s="97">
        <v>0</v>
      </c>
      <c r="D61" s="98"/>
      <c r="E61" s="97">
        <v>80000</v>
      </c>
      <c r="F61" s="98"/>
      <c r="G61" s="97">
        <v>0</v>
      </c>
      <c r="H61" s="98"/>
      <c r="I61" s="97">
        <v>0</v>
      </c>
      <c r="J61" s="98"/>
      <c r="K61" s="97">
        <v>0</v>
      </c>
      <c r="L61" s="98"/>
      <c r="M61" s="97">
        <f>SUM(C61,E61,G61,I61,K61)</f>
        <v>80000</v>
      </c>
      <c r="N61" s="98"/>
      <c r="O61" s="97">
        <v>77000</v>
      </c>
      <c r="P61" s="98"/>
      <c r="Q61" s="97">
        <v>78500</v>
      </c>
      <c r="R61" s="99"/>
    </row>
    <row r="62" spans="1:18" x14ac:dyDescent="0.25">
      <c r="A62" s="105" t="s">
        <v>47</v>
      </c>
      <c r="B62" s="106"/>
      <c r="C62" s="107">
        <v>2433.96</v>
      </c>
      <c r="D62" s="108"/>
      <c r="E62" s="107">
        <v>0</v>
      </c>
      <c r="F62" s="108"/>
      <c r="G62" s="107">
        <v>27.9</v>
      </c>
      <c r="H62" s="108"/>
      <c r="I62" s="107">
        <v>9.0869999999999997</v>
      </c>
      <c r="J62" s="108"/>
      <c r="K62" s="107">
        <v>0</v>
      </c>
      <c r="L62" s="108"/>
      <c r="M62" s="107">
        <f>SUM(C62,E62,G62,I62,K62)</f>
        <v>2470.9470000000001</v>
      </c>
      <c r="N62" s="108"/>
      <c r="O62" s="107">
        <v>2656</v>
      </c>
      <c r="P62" s="108"/>
      <c r="Q62" s="107">
        <v>2391.6759999999999</v>
      </c>
      <c r="R62" s="109"/>
    </row>
    <row r="63" spans="1:18" x14ac:dyDescent="0.25">
      <c r="A63" s="100" t="s">
        <v>10</v>
      </c>
      <c r="B63" s="101"/>
      <c r="C63" s="102">
        <f>C61+C62</f>
        <v>2433.96</v>
      </c>
      <c r="D63" s="103"/>
      <c r="E63" s="102">
        <f>E61+E62</f>
        <v>80000</v>
      </c>
      <c r="F63" s="103"/>
      <c r="G63" s="102">
        <f>G61+G62</f>
        <v>27.9</v>
      </c>
      <c r="H63" s="103"/>
      <c r="I63" s="102">
        <f>I61+I62</f>
        <v>9.0869999999999997</v>
      </c>
      <c r="J63" s="103"/>
      <c r="K63" s="102">
        <f>K61+K62</f>
        <v>0</v>
      </c>
      <c r="L63" s="103"/>
      <c r="M63" s="102">
        <f>K63+I63+G63+E63+C63</f>
        <v>82470.947</v>
      </c>
      <c r="N63" s="103"/>
      <c r="O63" s="102">
        <f>O61+O62</f>
        <v>79656</v>
      </c>
      <c r="P63" s="103"/>
      <c r="Q63" s="102">
        <f>Q61+Q62</f>
        <v>80891.676000000007</v>
      </c>
      <c r="R63" s="104"/>
    </row>
    <row r="65" spans="1:18" x14ac:dyDescent="0.25">
      <c r="A65" s="411" t="s">
        <v>48</v>
      </c>
      <c r="B65" s="412"/>
      <c r="C65" s="92"/>
      <c r="D65" s="93"/>
      <c r="E65" s="92"/>
      <c r="F65" s="93"/>
      <c r="G65" s="92"/>
      <c r="H65" s="93"/>
      <c r="I65" s="92"/>
      <c r="J65" s="93"/>
      <c r="K65" s="92"/>
      <c r="L65" s="93"/>
      <c r="M65" s="92"/>
      <c r="N65" s="93"/>
      <c r="O65" s="92"/>
      <c r="P65" s="93"/>
      <c r="Q65" s="92"/>
      <c r="R65" s="94"/>
    </row>
    <row r="66" spans="1:18" x14ac:dyDescent="0.25">
      <c r="A66" s="95" t="s">
        <v>49</v>
      </c>
      <c r="B66" s="96"/>
      <c r="C66" s="97">
        <v>2117.5259999999998</v>
      </c>
      <c r="D66" s="98"/>
      <c r="E66" s="97">
        <v>0</v>
      </c>
      <c r="F66" s="98"/>
      <c r="G66" s="97">
        <v>0</v>
      </c>
      <c r="H66" s="98"/>
      <c r="I66" s="97">
        <v>0</v>
      </c>
      <c r="J66" s="98"/>
      <c r="K66" s="97">
        <v>0</v>
      </c>
      <c r="L66" s="98"/>
      <c r="M66" s="97">
        <f>SUM(C66,E66,G66,I66,K66)</f>
        <v>2117.5259999999998</v>
      </c>
      <c r="N66" s="98"/>
      <c r="O66" s="97">
        <v>1918.9749999999999</v>
      </c>
      <c r="P66" s="98"/>
      <c r="Q66" s="97">
        <v>2089.8270000000002</v>
      </c>
      <c r="R66" s="99"/>
    </row>
    <row r="67" spans="1:18" x14ac:dyDescent="0.25">
      <c r="A67" s="105" t="s">
        <v>50</v>
      </c>
      <c r="B67" s="106"/>
      <c r="C67" s="107">
        <v>0</v>
      </c>
      <c r="D67" s="108"/>
      <c r="E67" s="107">
        <v>739.73699999999997</v>
      </c>
      <c r="F67" s="108"/>
      <c r="G67" s="107">
        <v>0</v>
      </c>
      <c r="H67" s="108"/>
      <c r="I67" s="107">
        <v>0</v>
      </c>
      <c r="J67" s="108"/>
      <c r="K67" s="107">
        <v>0</v>
      </c>
      <c r="L67" s="108"/>
      <c r="M67" s="107">
        <f>SUM(C67,E67,G67,I67,K67)</f>
        <v>739.73699999999997</v>
      </c>
      <c r="N67" s="108"/>
      <c r="O67" s="107">
        <v>562.26900000000001</v>
      </c>
      <c r="P67" s="108"/>
      <c r="Q67" s="107">
        <v>760</v>
      </c>
      <c r="R67" s="109"/>
    </row>
    <row r="68" spans="1:18" x14ac:dyDescent="0.25">
      <c r="A68" s="95" t="s">
        <v>51</v>
      </c>
      <c r="B68" s="96"/>
      <c r="C68" s="97">
        <v>0</v>
      </c>
      <c r="D68" s="98"/>
      <c r="E68" s="97">
        <v>0</v>
      </c>
      <c r="F68" s="98"/>
      <c r="G68" s="97">
        <v>0</v>
      </c>
      <c r="H68" s="98"/>
      <c r="I68" s="97">
        <v>0</v>
      </c>
      <c r="J68" s="98"/>
      <c r="K68" s="97">
        <v>240.53700000000001</v>
      </c>
      <c r="L68" s="98"/>
      <c r="M68" s="97">
        <f>SUM(C68,E68,G68,I68,K68)</f>
        <v>240.53700000000001</v>
      </c>
      <c r="N68" s="98"/>
      <c r="O68" s="97">
        <v>347.18400000000003</v>
      </c>
      <c r="P68" s="98"/>
      <c r="Q68" s="97">
        <v>523.08600000000001</v>
      </c>
      <c r="R68" s="99"/>
    </row>
    <row r="69" spans="1:18" x14ac:dyDescent="0.25">
      <c r="A69" s="100" t="s">
        <v>10</v>
      </c>
      <c r="B69" s="101"/>
      <c r="C69" s="102">
        <f>C66+C67+C68</f>
        <v>2117.5259999999998</v>
      </c>
      <c r="D69" s="103"/>
      <c r="E69" s="102">
        <f>E66+E67+E68</f>
        <v>739.73699999999997</v>
      </c>
      <c r="F69" s="103"/>
      <c r="G69" s="102">
        <f>G66+G67+G68</f>
        <v>0</v>
      </c>
      <c r="H69" s="103"/>
      <c r="I69" s="102">
        <f>I66+I67+I68</f>
        <v>0</v>
      </c>
      <c r="J69" s="103"/>
      <c r="K69" s="102">
        <f>K66+K67+K68</f>
        <v>240.53700000000001</v>
      </c>
      <c r="L69" s="103"/>
      <c r="M69" s="102">
        <f>K69+I69+G69+E69+C69</f>
        <v>3097.7999999999997</v>
      </c>
      <c r="N69" s="103"/>
      <c r="O69" s="102">
        <f>O66+O67+O68</f>
        <v>2828.4279999999999</v>
      </c>
      <c r="P69" s="103"/>
      <c r="Q69" s="102">
        <f>Q66+Q67+Q68</f>
        <v>3372.9130000000005</v>
      </c>
      <c r="R69" s="104"/>
    </row>
    <row r="71" spans="1:18" ht="18" x14ac:dyDescent="0.25">
      <c r="A71" s="110" t="s">
        <v>52</v>
      </c>
      <c r="B71" s="111"/>
      <c r="C71" s="112">
        <f>C12+C18+C23+C31+C43+C52+C58+C63+C69</f>
        <v>46010.724999999991</v>
      </c>
      <c r="D71" s="113"/>
      <c r="E71" s="112">
        <f>E12+E18+E23+E31+E43+E52+E58+E63+E69</f>
        <v>114627.64099999999</v>
      </c>
      <c r="F71" s="113"/>
      <c r="G71" s="112">
        <f>G12+G18+G23+G31+G43+G52+G58+G63+G69</f>
        <v>12258.839</v>
      </c>
      <c r="H71" s="113"/>
      <c r="I71" s="112">
        <f>I12+I18+I23+I31+I43+I52+I58+I63+I69</f>
        <v>6843.8060000000005</v>
      </c>
      <c r="J71" s="113"/>
      <c r="K71" s="112">
        <f>K12+K18+K23+K31+K43+K52+K58+K63+K69</f>
        <v>17174.173000000003</v>
      </c>
      <c r="L71" s="113"/>
      <c r="M71" s="112">
        <f>K71+I71+G71+E71+C71</f>
        <v>196915.18399999995</v>
      </c>
      <c r="N71" s="113"/>
      <c r="O71" s="112">
        <f>O12+O18+O23+O31+O43+O52+O58+O63+O69</f>
        <v>193381.16534419003</v>
      </c>
      <c r="P71" s="113"/>
      <c r="Q71" s="112">
        <f>Q12+Q18+Q23+Q31+Q43+Q52+Q58+Q63+Q69</f>
        <v>196675.25786911999</v>
      </c>
      <c r="R71" s="114"/>
    </row>
    <row r="73" spans="1:18" ht="18" x14ac:dyDescent="0.25">
      <c r="A73" s="115" t="s">
        <v>53</v>
      </c>
      <c r="B73" s="116"/>
      <c r="C73" s="117">
        <f>C11</f>
        <v>0</v>
      </c>
      <c r="D73" s="118"/>
      <c r="E73" s="117">
        <f>E11</f>
        <v>0</v>
      </c>
      <c r="F73" s="118"/>
      <c r="G73" s="117">
        <f>G11</f>
        <v>0</v>
      </c>
      <c r="H73" s="118"/>
      <c r="I73" s="117">
        <f>I11</f>
        <v>0</v>
      </c>
      <c r="J73" s="118"/>
      <c r="K73" s="117">
        <f>K11</f>
        <v>946.23400000000004</v>
      </c>
      <c r="L73" s="118"/>
      <c r="M73" s="117">
        <f>K73+I73+G73+E73+C73</f>
        <v>946.23400000000004</v>
      </c>
      <c r="N73" s="118"/>
      <c r="O73" s="117">
        <f>O11</f>
        <v>877.18899999999996</v>
      </c>
      <c r="P73" s="118"/>
      <c r="Q73" s="117">
        <f>Q11</f>
        <v>858.005</v>
      </c>
      <c r="R73" s="119"/>
    </row>
  </sheetData>
  <sheetProtection formatCells="0" formatColumns="0" formatRows="0" insertColumns="0" insertRows="0" insertHyperlinks="0" deleteColumns="0" deleteRows="0" sort="0" autoFilter="0" pivotTables="0"/>
  <mergeCells count="46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A45:B45"/>
    <mergeCell ref="A54:B54"/>
    <mergeCell ref="A60:B60"/>
    <mergeCell ref="A65:B65"/>
    <mergeCell ref="A10:B10"/>
    <mergeCell ref="A14:B14"/>
    <mergeCell ref="A20:B20"/>
    <mergeCell ref="A25:B25"/>
    <mergeCell ref="A33:B33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/>
  </sheetViews>
  <sheetFormatPr baseColWidth="10" defaultColWidth="9.140625" defaultRowHeight="15" x14ac:dyDescent="0.25"/>
  <cols>
    <col min="1" max="1" width="18.5703125" customWidth="1"/>
    <col min="2" max="2" width="1.28515625" customWidth="1"/>
    <col min="3" max="3" width="8.5703125" customWidth="1"/>
    <col min="4" max="4" width="1" customWidth="1"/>
    <col min="5" max="5" width="9.7109375" customWidth="1"/>
    <col min="6" max="6" width="1" customWidth="1"/>
    <col min="7" max="7" width="8.5703125" customWidth="1"/>
    <col min="8" max="8" width="1" customWidth="1"/>
    <col min="9" max="9" width="7.5703125" customWidth="1"/>
    <col min="10" max="10" width="1" customWidth="1"/>
    <col min="11" max="11" width="8.570312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9.7109375" customWidth="1"/>
    <col min="18" max="18" width="16.28515625" customWidth="1"/>
  </cols>
  <sheetData>
    <row r="1" spans="1:18" ht="23.25" x14ac:dyDescent="0.25">
      <c r="A1" s="416" t="s">
        <v>111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120" t="s">
        <v>1</v>
      </c>
    </row>
    <row r="2" spans="1:18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120"/>
    </row>
    <row r="3" spans="1:18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120"/>
    </row>
    <row r="5" spans="1:18" ht="18.75" x14ac:dyDescent="0.25">
      <c r="A5" s="121"/>
      <c r="B5" s="121"/>
      <c r="C5" s="418" t="s">
        <v>95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</row>
    <row r="6" spans="1:18" ht="16.5" x14ac:dyDescent="0.25">
      <c r="A6" s="423">
        <v>2014</v>
      </c>
      <c r="B6" s="412"/>
      <c r="C6" s="424" t="s">
        <v>96</v>
      </c>
      <c r="D6" s="425"/>
      <c r="E6" s="425" t="s">
        <v>97</v>
      </c>
      <c r="F6" s="425"/>
      <c r="G6" s="425" t="s">
        <v>98</v>
      </c>
      <c r="H6" s="425"/>
      <c r="I6" s="425" t="s">
        <v>99</v>
      </c>
      <c r="J6" s="425"/>
      <c r="K6" s="425" t="s">
        <v>100</v>
      </c>
      <c r="L6" s="425"/>
      <c r="M6" s="425" t="s">
        <v>101</v>
      </c>
      <c r="N6" s="425"/>
      <c r="O6" s="425" t="s">
        <v>102</v>
      </c>
      <c r="P6" s="425"/>
      <c r="Q6" s="425" t="s">
        <v>103</v>
      </c>
      <c r="R6" s="425"/>
    </row>
    <row r="7" spans="1:18" x14ac:dyDescent="0.25">
      <c r="A7" s="412"/>
      <c r="B7" s="412"/>
      <c r="C7" s="422" t="s">
        <v>104</v>
      </c>
      <c r="D7" s="419"/>
      <c r="E7" s="419"/>
      <c r="F7" s="419"/>
      <c r="G7" s="419"/>
      <c r="H7" s="419"/>
      <c r="I7" s="419"/>
      <c r="J7" s="419"/>
      <c r="K7" s="419" t="s">
        <v>105</v>
      </c>
      <c r="L7" s="419"/>
      <c r="M7" s="419"/>
      <c r="N7" s="419"/>
      <c r="O7" s="419"/>
      <c r="P7" s="419"/>
      <c r="Q7" s="419"/>
      <c r="R7" s="419"/>
    </row>
    <row r="8" spans="1:18" x14ac:dyDescent="0.25">
      <c r="A8" s="412"/>
      <c r="B8" s="412"/>
      <c r="C8" s="422" t="s">
        <v>106</v>
      </c>
      <c r="D8" s="419"/>
      <c r="E8" s="419" t="s">
        <v>107</v>
      </c>
      <c r="F8" s="419"/>
      <c r="G8" s="419" t="s">
        <v>108</v>
      </c>
      <c r="H8" s="419"/>
      <c r="I8" s="419" t="s">
        <v>109</v>
      </c>
      <c r="J8" s="419"/>
      <c r="K8" s="419" t="s">
        <v>110</v>
      </c>
      <c r="L8" s="419"/>
      <c r="M8" s="419"/>
      <c r="N8" s="419"/>
      <c r="O8" s="419"/>
      <c r="P8" s="419"/>
      <c r="Q8" s="419"/>
      <c r="R8" s="419"/>
    </row>
    <row r="9" spans="1:18" x14ac:dyDescent="0.25">
      <c r="A9" s="412"/>
      <c r="B9" s="412"/>
      <c r="C9" s="420" t="s">
        <v>104</v>
      </c>
      <c r="D9" s="421"/>
      <c r="E9" s="421"/>
      <c r="F9" s="421"/>
      <c r="G9" s="421"/>
      <c r="H9" s="421"/>
      <c r="I9" s="421"/>
      <c r="J9" s="421"/>
      <c r="K9" s="421" t="s">
        <v>105</v>
      </c>
      <c r="L9" s="421"/>
      <c r="M9" s="421"/>
      <c r="N9" s="421"/>
      <c r="O9" s="421"/>
      <c r="P9" s="421"/>
      <c r="Q9" s="421"/>
      <c r="R9" s="421"/>
    </row>
    <row r="10" spans="1:18" x14ac:dyDescent="0.25">
      <c r="A10" s="411" t="s">
        <v>8</v>
      </c>
      <c r="B10" s="412"/>
      <c r="C10" s="122"/>
      <c r="D10" s="123"/>
      <c r="E10" s="122"/>
      <c r="F10" s="123"/>
      <c r="G10" s="122"/>
      <c r="H10" s="123"/>
      <c r="I10" s="122"/>
      <c r="J10" s="123"/>
      <c r="K10" s="122"/>
      <c r="L10" s="123"/>
      <c r="M10" s="122"/>
      <c r="N10" s="123"/>
      <c r="O10" s="122"/>
      <c r="P10" s="123"/>
      <c r="Q10" s="122"/>
      <c r="R10" s="124"/>
    </row>
    <row r="11" spans="1:18" x14ac:dyDescent="0.25">
      <c r="A11" s="125" t="s">
        <v>9</v>
      </c>
      <c r="B11" s="126"/>
      <c r="C11" s="127">
        <v>0</v>
      </c>
      <c r="D11" s="128"/>
      <c r="E11" s="127">
        <v>0</v>
      </c>
      <c r="F11" s="128"/>
      <c r="G11" s="127">
        <v>0</v>
      </c>
      <c r="H11" s="128"/>
      <c r="I11" s="127">
        <v>0</v>
      </c>
      <c r="J11" s="128"/>
      <c r="K11" s="127">
        <v>942.69399999999996</v>
      </c>
      <c r="L11" s="128"/>
      <c r="M11" s="127">
        <f>SUM(C11,E11,G11,I11,K11)</f>
        <v>942.69399999999996</v>
      </c>
      <c r="N11" s="128"/>
      <c r="O11" s="127">
        <v>845.46</v>
      </c>
      <c r="P11" s="128"/>
      <c r="Q11" s="127">
        <v>880.18399999999997</v>
      </c>
      <c r="R11" s="129"/>
    </row>
    <row r="12" spans="1:18" x14ac:dyDescent="0.25">
      <c r="A12" s="130" t="s">
        <v>10</v>
      </c>
      <c r="B12" s="131"/>
      <c r="C12" s="132">
        <f>C11</f>
        <v>0</v>
      </c>
      <c r="D12" s="133"/>
      <c r="E12" s="132">
        <f>E11</f>
        <v>0</v>
      </c>
      <c r="F12" s="133"/>
      <c r="G12" s="132">
        <f>G11</f>
        <v>0</v>
      </c>
      <c r="H12" s="133"/>
      <c r="I12" s="132">
        <f>I11</f>
        <v>0</v>
      </c>
      <c r="J12" s="133"/>
      <c r="K12" s="132">
        <f>K11</f>
        <v>942.69399999999996</v>
      </c>
      <c r="L12" s="133"/>
      <c r="M12" s="132">
        <f>K12+I12+G12+E12+C12</f>
        <v>942.69399999999996</v>
      </c>
      <c r="N12" s="133"/>
      <c r="O12" s="132">
        <f>O11</f>
        <v>845.46</v>
      </c>
      <c r="P12" s="133"/>
      <c r="Q12" s="132">
        <f>Q11</f>
        <v>880.18399999999997</v>
      </c>
      <c r="R12" s="134"/>
    </row>
    <row r="14" spans="1:18" x14ac:dyDescent="0.25">
      <c r="A14" s="411" t="s">
        <v>11</v>
      </c>
      <c r="B14" s="412"/>
      <c r="C14" s="122"/>
      <c r="D14" s="123"/>
      <c r="E14" s="122"/>
      <c r="F14" s="123"/>
      <c r="G14" s="122"/>
      <c r="H14" s="123"/>
      <c r="I14" s="122"/>
      <c r="J14" s="123"/>
      <c r="K14" s="122"/>
      <c r="L14" s="123"/>
      <c r="M14" s="122"/>
      <c r="N14" s="123"/>
      <c r="O14" s="122"/>
      <c r="P14" s="123"/>
      <c r="Q14" s="122"/>
      <c r="R14" s="124"/>
    </row>
    <row r="15" spans="1:18" x14ac:dyDescent="0.25">
      <c r="A15" s="125" t="s">
        <v>12</v>
      </c>
      <c r="B15" s="126"/>
      <c r="C15" s="127">
        <v>1494.3040000000001</v>
      </c>
      <c r="D15" s="128"/>
      <c r="E15" s="127">
        <v>0</v>
      </c>
      <c r="F15" s="128"/>
      <c r="G15" s="127">
        <v>0</v>
      </c>
      <c r="H15" s="128"/>
      <c r="I15" s="127">
        <v>0</v>
      </c>
      <c r="J15" s="128"/>
      <c r="K15" s="127">
        <v>0</v>
      </c>
      <c r="L15" s="128"/>
      <c r="M15" s="127">
        <f>SUM(C15,E15,G15,I15,K15)</f>
        <v>1494.3040000000001</v>
      </c>
      <c r="N15" s="128"/>
      <c r="O15" s="127">
        <v>1831.8340000000001</v>
      </c>
      <c r="P15" s="128"/>
      <c r="Q15" s="127">
        <v>1568.903</v>
      </c>
      <c r="R15" s="129"/>
    </row>
    <row r="16" spans="1:18" x14ac:dyDescent="0.25">
      <c r="A16" s="135" t="s">
        <v>13</v>
      </c>
      <c r="B16" s="136"/>
      <c r="C16" s="137">
        <v>38</v>
      </c>
      <c r="D16" s="138"/>
      <c r="E16" s="137">
        <v>0</v>
      </c>
      <c r="F16" s="138"/>
      <c r="G16" s="137">
        <v>0</v>
      </c>
      <c r="H16" s="138"/>
      <c r="I16" s="137">
        <v>0</v>
      </c>
      <c r="J16" s="138"/>
      <c r="K16" s="137">
        <v>10823.65</v>
      </c>
      <c r="L16" s="138"/>
      <c r="M16" s="137">
        <f>SUM(C16,E16,G16,I16,K16)</f>
        <v>10861.65</v>
      </c>
      <c r="N16" s="138"/>
      <c r="O16" s="137">
        <v>10734.23</v>
      </c>
      <c r="P16" s="138"/>
      <c r="Q16" s="137">
        <v>10227.32</v>
      </c>
      <c r="R16" s="139"/>
    </row>
    <row r="17" spans="1:18" x14ac:dyDescent="0.25">
      <c r="A17" s="125" t="s">
        <v>14</v>
      </c>
      <c r="B17" s="126"/>
      <c r="C17" s="127">
        <v>600</v>
      </c>
      <c r="D17" s="128"/>
      <c r="E17" s="127">
        <v>0</v>
      </c>
      <c r="F17" s="128"/>
      <c r="G17" s="127">
        <v>0</v>
      </c>
      <c r="H17" s="128"/>
      <c r="I17" s="127">
        <v>0</v>
      </c>
      <c r="J17" s="128"/>
      <c r="K17" s="127">
        <v>0</v>
      </c>
      <c r="L17" s="128"/>
      <c r="M17" s="127">
        <f>SUM(C17,E17,G17,I17,K17)</f>
        <v>600</v>
      </c>
      <c r="N17" s="128"/>
      <c r="O17" s="127">
        <v>724</v>
      </c>
      <c r="P17" s="128"/>
      <c r="Q17" s="127">
        <v>664.3</v>
      </c>
      <c r="R17" s="129"/>
    </row>
    <row r="18" spans="1:18" x14ac:dyDescent="0.25">
      <c r="A18" s="130" t="s">
        <v>10</v>
      </c>
      <c r="B18" s="131"/>
      <c r="C18" s="132">
        <f>C15+C16+C17</f>
        <v>2132.3040000000001</v>
      </c>
      <c r="D18" s="133"/>
      <c r="E18" s="132">
        <f>E15+E16+E17</f>
        <v>0</v>
      </c>
      <c r="F18" s="133"/>
      <c r="G18" s="132">
        <f>G15+G16+G17</f>
        <v>0</v>
      </c>
      <c r="H18" s="133"/>
      <c r="I18" s="132">
        <f>I15+I16+I17</f>
        <v>0</v>
      </c>
      <c r="J18" s="133"/>
      <c r="K18" s="132">
        <f>K15+K16+K17</f>
        <v>10823.65</v>
      </c>
      <c r="L18" s="133"/>
      <c r="M18" s="132">
        <f>K18+I18+G18+E18+C18</f>
        <v>12955.954</v>
      </c>
      <c r="N18" s="133"/>
      <c r="O18" s="132">
        <f>O15+O16+O17</f>
        <v>13290.064</v>
      </c>
      <c r="P18" s="133"/>
      <c r="Q18" s="132">
        <f>Q15+Q16+Q17</f>
        <v>12460.522999999999</v>
      </c>
      <c r="R18" s="134"/>
    </row>
    <row r="20" spans="1:18" x14ac:dyDescent="0.25">
      <c r="A20" s="411" t="s">
        <v>15</v>
      </c>
      <c r="B20" s="412"/>
      <c r="C20" s="122"/>
      <c r="D20" s="123"/>
      <c r="E20" s="122"/>
      <c r="F20" s="123"/>
      <c r="G20" s="122"/>
      <c r="H20" s="123"/>
      <c r="I20" s="122"/>
      <c r="J20" s="123"/>
      <c r="K20" s="122"/>
      <c r="L20" s="123"/>
      <c r="M20" s="122"/>
      <c r="N20" s="123"/>
      <c r="O20" s="122"/>
      <c r="P20" s="123"/>
      <c r="Q20" s="122"/>
      <c r="R20" s="124"/>
    </row>
    <row r="21" spans="1:18" x14ac:dyDescent="0.25">
      <c r="A21" s="125" t="s">
        <v>16</v>
      </c>
      <c r="B21" s="126"/>
      <c r="C21" s="127">
        <v>0</v>
      </c>
      <c r="D21" s="128"/>
      <c r="E21" s="127">
        <v>0</v>
      </c>
      <c r="F21" s="128"/>
      <c r="G21" s="127">
        <v>0</v>
      </c>
      <c r="H21" s="128"/>
      <c r="I21" s="127">
        <v>0</v>
      </c>
      <c r="J21" s="128"/>
      <c r="K21" s="127">
        <v>0</v>
      </c>
      <c r="L21" s="128"/>
      <c r="M21" s="127">
        <f>SUM(C21,E21,G21,I21,K21)</f>
        <v>0</v>
      </c>
      <c r="N21" s="128"/>
      <c r="O21" s="127">
        <v>316.27</v>
      </c>
      <c r="P21" s="128"/>
      <c r="Q21" s="127">
        <v>642.79899999999998</v>
      </c>
      <c r="R21" s="129"/>
    </row>
    <row r="22" spans="1:18" x14ac:dyDescent="0.25">
      <c r="A22" s="135" t="s">
        <v>17</v>
      </c>
      <c r="B22" s="136"/>
      <c r="C22" s="137">
        <v>24137.471000000001</v>
      </c>
      <c r="D22" s="138"/>
      <c r="E22" s="137">
        <v>2778.453</v>
      </c>
      <c r="F22" s="138"/>
      <c r="G22" s="137">
        <v>0</v>
      </c>
      <c r="H22" s="138"/>
      <c r="I22" s="137">
        <v>0</v>
      </c>
      <c r="J22" s="138"/>
      <c r="K22" s="137">
        <v>0</v>
      </c>
      <c r="L22" s="138"/>
      <c r="M22" s="137">
        <f>SUM(C22,E22,G22,I22,K22)</f>
        <v>26915.924000000003</v>
      </c>
      <c r="N22" s="138"/>
      <c r="O22" s="137">
        <v>28036.646214100001</v>
      </c>
      <c r="P22" s="138"/>
      <c r="Q22" s="137">
        <v>27531.012032129998</v>
      </c>
      <c r="R22" s="139"/>
    </row>
    <row r="23" spans="1:18" x14ac:dyDescent="0.25">
      <c r="A23" s="130" t="s">
        <v>10</v>
      </c>
      <c r="B23" s="131"/>
      <c r="C23" s="132">
        <f>C21+C22</f>
        <v>24137.471000000001</v>
      </c>
      <c r="D23" s="133"/>
      <c r="E23" s="132">
        <f>E21+E22</f>
        <v>2778.453</v>
      </c>
      <c r="F23" s="133"/>
      <c r="G23" s="132">
        <f>G21+G22</f>
        <v>0</v>
      </c>
      <c r="H23" s="133"/>
      <c r="I23" s="132">
        <f>I21+I22</f>
        <v>0</v>
      </c>
      <c r="J23" s="133"/>
      <c r="K23" s="132">
        <f>K21+K22</f>
        <v>0</v>
      </c>
      <c r="L23" s="133"/>
      <c r="M23" s="132">
        <f>K23+I23+G23+E23+C23</f>
        <v>26915.924000000003</v>
      </c>
      <c r="N23" s="133"/>
      <c r="O23" s="132">
        <f>O21+O22</f>
        <v>28352.916214100002</v>
      </c>
      <c r="P23" s="133"/>
      <c r="Q23" s="132">
        <f>Q21+Q22</f>
        <v>28173.811032129997</v>
      </c>
      <c r="R23" s="134"/>
    </row>
    <row r="25" spans="1:18" x14ac:dyDescent="0.25">
      <c r="A25" s="411" t="s">
        <v>18</v>
      </c>
      <c r="B25" s="412"/>
      <c r="C25" s="122"/>
      <c r="D25" s="123"/>
      <c r="E25" s="122"/>
      <c r="F25" s="123"/>
      <c r="G25" s="122"/>
      <c r="H25" s="123"/>
      <c r="I25" s="122"/>
      <c r="J25" s="123"/>
      <c r="K25" s="122"/>
      <c r="L25" s="123"/>
      <c r="M25" s="122"/>
      <c r="N25" s="123"/>
      <c r="O25" s="122"/>
      <c r="P25" s="123"/>
      <c r="Q25" s="122"/>
      <c r="R25" s="124"/>
    </row>
    <row r="26" spans="1:18" x14ac:dyDescent="0.25">
      <c r="A26" s="125" t="s">
        <v>19</v>
      </c>
      <c r="B26" s="126"/>
      <c r="C26" s="127">
        <v>0</v>
      </c>
      <c r="D26" s="128"/>
      <c r="E26" s="127">
        <v>0</v>
      </c>
      <c r="F26" s="128"/>
      <c r="G26" s="127">
        <v>0</v>
      </c>
      <c r="H26" s="128"/>
      <c r="I26" s="127">
        <v>5792.8</v>
      </c>
      <c r="J26" s="128"/>
      <c r="K26" s="127">
        <v>0</v>
      </c>
      <c r="L26" s="128"/>
      <c r="M26" s="127">
        <f>SUM(C26,E26,G26,I26,K26)</f>
        <v>5792.8</v>
      </c>
      <c r="N26" s="128"/>
      <c r="O26" s="127">
        <v>5939.43</v>
      </c>
      <c r="P26" s="128"/>
      <c r="Q26" s="127">
        <v>6093.87</v>
      </c>
      <c r="R26" s="129"/>
    </row>
    <row r="27" spans="1:18" x14ac:dyDescent="0.25">
      <c r="A27" s="135" t="s">
        <v>20</v>
      </c>
      <c r="B27" s="136"/>
      <c r="C27" s="137">
        <v>10</v>
      </c>
      <c r="D27" s="138"/>
      <c r="E27" s="137">
        <v>10</v>
      </c>
      <c r="F27" s="138"/>
      <c r="G27" s="137">
        <v>0</v>
      </c>
      <c r="H27" s="138"/>
      <c r="I27" s="137">
        <v>30</v>
      </c>
      <c r="J27" s="138"/>
      <c r="K27" s="137">
        <v>0</v>
      </c>
      <c r="L27" s="138"/>
      <c r="M27" s="137">
        <f>SUM(C27,E27,G27,I27,K27)</f>
        <v>50</v>
      </c>
      <c r="N27" s="138"/>
      <c r="O27" s="137">
        <v>49.427</v>
      </c>
      <c r="P27" s="138"/>
      <c r="Q27" s="137">
        <v>53.954000000000001</v>
      </c>
      <c r="R27" s="139"/>
    </row>
    <row r="28" spans="1:18" x14ac:dyDescent="0.25">
      <c r="A28" s="125" t="s">
        <v>21</v>
      </c>
      <c r="B28" s="126"/>
      <c r="C28" s="127">
        <v>1559.722</v>
      </c>
      <c r="D28" s="128"/>
      <c r="E28" s="127">
        <v>182.5</v>
      </c>
      <c r="F28" s="128"/>
      <c r="G28" s="127">
        <v>0</v>
      </c>
      <c r="H28" s="128"/>
      <c r="I28" s="127">
        <v>0</v>
      </c>
      <c r="J28" s="128"/>
      <c r="K28" s="127">
        <v>0</v>
      </c>
      <c r="L28" s="128"/>
      <c r="M28" s="127">
        <f>SUM(C28,E28,G28,I28,K28)</f>
        <v>1742.222</v>
      </c>
      <c r="N28" s="128"/>
      <c r="O28" s="127">
        <v>1777.9459999999999</v>
      </c>
      <c r="P28" s="128"/>
      <c r="Q28" s="127">
        <v>1956.943</v>
      </c>
      <c r="R28" s="129"/>
    </row>
    <row r="29" spans="1:18" x14ac:dyDescent="0.25">
      <c r="A29" s="135" t="s">
        <v>22</v>
      </c>
      <c r="B29" s="136"/>
      <c r="C29" s="137">
        <v>0</v>
      </c>
      <c r="D29" s="138"/>
      <c r="E29" s="137">
        <v>3220.2139999999999</v>
      </c>
      <c r="F29" s="138"/>
      <c r="G29" s="137">
        <v>0</v>
      </c>
      <c r="H29" s="138"/>
      <c r="I29" s="137">
        <v>0</v>
      </c>
      <c r="J29" s="138"/>
      <c r="K29" s="137">
        <v>0</v>
      </c>
      <c r="L29" s="138"/>
      <c r="M29" s="137">
        <f>SUM(C29,E29,G29,I29,K29)</f>
        <v>3220.2139999999999</v>
      </c>
      <c r="N29" s="138"/>
      <c r="O29" s="137">
        <v>3445.0549999999998</v>
      </c>
      <c r="P29" s="138"/>
      <c r="Q29" s="137">
        <v>3218.3</v>
      </c>
      <c r="R29" s="139"/>
    </row>
    <row r="30" spans="1:18" x14ac:dyDescent="0.25">
      <c r="A30" s="125" t="s">
        <v>23</v>
      </c>
      <c r="B30" s="126"/>
      <c r="C30" s="127">
        <v>100</v>
      </c>
      <c r="D30" s="128"/>
      <c r="E30" s="127">
        <v>0</v>
      </c>
      <c r="F30" s="128"/>
      <c r="G30" s="127">
        <v>0</v>
      </c>
      <c r="H30" s="128"/>
      <c r="I30" s="127">
        <v>0</v>
      </c>
      <c r="J30" s="128"/>
      <c r="K30" s="127">
        <v>0</v>
      </c>
      <c r="L30" s="128"/>
      <c r="M30" s="127">
        <f>SUM(C30,E30,G30,I30,K30)</f>
        <v>100</v>
      </c>
      <c r="N30" s="128"/>
      <c r="O30" s="127">
        <v>86.397000000000006</v>
      </c>
      <c r="P30" s="128"/>
      <c r="Q30" s="127">
        <v>159.435</v>
      </c>
      <c r="R30" s="129"/>
    </row>
    <row r="31" spans="1:18" x14ac:dyDescent="0.25">
      <c r="A31" s="130" t="s">
        <v>10</v>
      </c>
      <c r="B31" s="131"/>
      <c r="C31" s="132">
        <f>C26+C27+C28+C29+C30</f>
        <v>1669.722</v>
      </c>
      <c r="D31" s="133"/>
      <c r="E31" s="132">
        <f>E26+E27+E28+E29+E30</f>
        <v>3412.7139999999999</v>
      </c>
      <c r="F31" s="133"/>
      <c r="G31" s="132">
        <f>G26+G27+G28+G29+G30</f>
        <v>0</v>
      </c>
      <c r="H31" s="133"/>
      <c r="I31" s="132">
        <f>I26+I27+I28+I29+I30</f>
        <v>5822.8</v>
      </c>
      <c r="J31" s="133"/>
      <c r="K31" s="132">
        <f>K26+K27+K28+K29+K30</f>
        <v>0</v>
      </c>
      <c r="L31" s="133"/>
      <c r="M31" s="132">
        <f>K31+I31+G31+E31+C31</f>
        <v>10905.235999999999</v>
      </c>
      <c r="N31" s="133"/>
      <c r="O31" s="132">
        <f>O26+O27+O28+O29+O30</f>
        <v>11298.255000000001</v>
      </c>
      <c r="P31" s="133"/>
      <c r="Q31" s="132">
        <f>Q26+Q27+Q28+Q29+Q30</f>
        <v>11482.501999999999</v>
      </c>
      <c r="R31" s="134"/>
    </row>
    <row r="33" spans="1:18" x14ac:dyDescent="0.25">
      <c r="A33" s="411" t="s">
        <v>24</v>
      </c>
      <c r="B33" s="412"/>
      <c r="C33" s="122"/>
      <c r="D33" s="123"/>
      <c r="E33" s="122"/>
      <c r="F33" s="123"/>
      <c r="G33" s="122"/>
      <c r="H33" s="123"/>
      <c r="I33" s="122"/>
      <c r="J33" s="123"/>
      <c r="K33" s="122"/>
      <c r="L33" s="123"/>
      <c r="M33" s="122"/>
      <c r="N33" s="123"/>
      <c r="O33" s="122"/>
      <c r="P33" s="123"/>
      <c r="Q33" s="122"/>
      <c r="R33" s="124"/>
    </row>
    <row r="34" spans="1:18" x14ac:dyDescent="0.25">
      <c r="A34" s="125" t="s">
        <v>25</v>
      </c>
      <c r="B34" s="126"/>
      <c r="C34" s="127">
        <v>977.57500000000005</v>
      </c>
      <c r="D34" s="128"/>
      <c r="E34" s="127">
        <v>373.81700000000001</v>
      </c>
      <c r="F34" s="128"/>
      <c r="G34" s="127">
        <v>0</v>
      </c>
      <c r="H34" s="128"/>
      <c r="I34" s="127">
        <v>0</v>
      </c>
      <c r="J34" s="128"/>
      <c r="K34" s="127">
        <v>0</v>
      </c>
      <c r="L34" s="128"/>
      <c r="M34" s="127">
        <f t="shared" ref="M34:M42" si="0">SUM(C34,E34,G34,I34,K34)</f>
        <v>1351.3920000000001</v>
      </c>
      <c r="N34" s="128"/>
      <c r="O34" s="127">
        <v>1105.46</v>
      </c>
      <c r="P34" s="128"/>
      <c r="Q34" s="127">
        <v>1217.0530000000001</v>
      </c>
      <c r="R34" s="129"/>
    </row>
    <row r="35" spans="1:18" x14ac:dyDescent="0.25">
      <c r="A35" s="135" t="s">
        <v>26</v>
      </c>
      <c r="B35" s="136"/>
      <c r="C35" s="137">
        <v>4522.7809999999999</v>
      </c>
      <c r="D35" s="138"/>
      <c r="E35" s="137">
        <v>880.69899999999996</v>
      </c>
      <c r="F35" s="138"/>
      <c r="G35" s="137">
        <v>0</v>
      </c>
      <c r="H35" s="138"/>
      <c r="I35" s="137">
        <v>0</v>
      </c>
      <c r="J35" s="138"/>
      <c r="K35" s="137">
        <v>0</v>
      </c>
      <c r="L35" s="138"/>
      <c r="M35" s="137">
        <f t="shared" si="0"/>
        <v>5403.48</v>
      </c>
      <c r="N35" s="138"/>
      <c r="O35" s="137">
        <v>4675.3339999999998</v>
      </c>
      <c r="P35" s="138"/>
      <c r="Q35" s="137">
        <v>5002.9790000000003</v>
      </c>
      <c r="R35" s="139"/>
    </row>
    <row r="36" spans="1:18" x14ac:dyDescent="0.25">
      <c r="A36" s="125" t="s">
        <v>27</v>
      </c>
      <c r="B36" s="126"/>
      <c r="C36" s="127">
        <v>954.27</v>
      </c>
      <c r="D36" s="128"/>
      <c r="E36" s="127">
        <v>18647.362000000001</v>
      </c>
      <c r="F36" s="128"/>
      <c r="G36" s="127">
        <v>3511.998</v>
      </c>
      <c r="H36" s="128"/>
      <c r="I36" s="127">
        <v>266.19099999999997</v>
      </c>
      <c r="J36" s="128"/>
      <c r="K36" s="127">
        <v>2105.6179999999999</v>
      </c>
      <c r="L36" s="128"/>
      <c r="M36" s="127">
        <f t="shared" si="0"/>
        <v>25485.438999999998</v>
      </c>
      <c r="N36" s="128"/>
      <c r="O36" s="127">
        <v>25414.248</v>
      </c>
      <c r="P36" s="128"/>
      <c r="Q36" s="127">
        <v>26709.058000000001</v>
      </c>
      <c r="R36" s="129"/>
    </row>
    <row r="37" spans="1:18" x14ac:dyDescent="0.25">
      <c r="A37" s="135" t="s">
        <v>28</v>
      </c>
      <c r="B37" s="136"/>
      <c r="C37" s="137">
        <v>39.781999999999996</v>
      </c>
      <c r="D37" s="138"/>
      <c r="E37" s="137">
        <v>21.745000000000001</v>
      </c>
      <c r="F37" s="138"/>
      <c r="G37" s="137">
        <v>1143.998</v>
      </c>
      <c r="H37" s="138"/>
      <c r="I37" s="137">
        <v>0</v>
      </c>
      <c r="J37" s="138"/>
      <c r="K37" s="137">
        <v>0</v>
      </c>
      <c r="L37" s="138"/>
      <c r="M37" s="137">
        <f t="shared" si="0"/>
        <v>1205.5250000000001</v>
      </c>
      <c r="N37" s="138"/>
      <c r="O37" s="137">
        <v>1258.3989999999999</v>
      </c>
      <c r="P37" s="138"/>
      <c r="Q37" s="137">
        <v>1510.249</v>
      </c>
      <c r="R37" s="139"/>
    </row>
    <row r="38" spans="1:18" x14ac:dyDescent="0.25">
      <c r="A38" s="125" t="s">
        <v>29</v>
      </c>
      <c r="B38" s="126"/>
      <c r="C38" s="127">
        <v>0</v>
      </c>
      <c r="D38" s="128"/>
      <c r="E38" s="127">
        <v>0</v>
      </c>
      <c r="F38" s="128"/>
      <c r="G38" s="127">
        <v>0</v>
      </c>
      <c r="H38" s="128"/>
      <c r="I38" s="127">
        <v>0</v>
      </c>
      <c r="J38" s="128"/>
      <c r="K38" s="127">
        <v>1814.41</v>
      </c>
      <c r="L38" s="128"/>
      <c r="M38" s="127">
        <f t="shared" si="0"/>
        <v>1814.41</v>
      </c>
      <c r="N38" s="128"/>
      <c r="O38" s="127">
        <v>1822.56</v>
      </c>
      <c r="P38" s="128"/>
      <c r="Q38" s="127">
        <v>2017.1310000000001</v>
      </c>
      <c r="R38" s="129"/>
    </row>
    <row r="39" spans="1:18" x14ac:dyDescent="0.25">
      <c r="A39" s="135" t="s">
        <v>30</v>
      </c>
      <c r="B39" s="136"/>
      <c r="C39" s="137">
        <v>0</v>
      </c>
      <c r="D39" s="138"/>
      <c r="E39" s="137">
        <v>0</v>
      </c>
      <c r="F39" s="138"/>
      <c r="G39" s="137">
        <v>0</v>
      </c>
      <c r="H39" s="138"/>
      <c r="I39" s="137">
        <v>0</v>
      </c>
      <c r="J39" s="138"/>
      <c r="K39" s="137">
        <v>0</v>
      </c>
      <c r="L39" s="138"/>
      <c r="M39" s="137">
        <f t="shared" si="0"/>
        <v>0</v>
      </c>
      <c r="N39" s="138"/>
      <c r="O39" s="137">
        <v>10</v>
      </c>
      <c r="P39" s="138"/>
      <c r="Q39" s="137">
        <v>8.5</v>
      </c>
      <c r="R39" s="139"/>
    </row>
    <row r="40" spans="1:18" x14ac:dyDescent="0.25">
      <c r="A40" s="125" t="s">
        <v>31</v>
      </c>
      <c r="B40" s="126"/>
      <c r="C40" s="127">
        <v>0</v>
      </c>
      <c r="D40" s="128"/>
      <c r="E40" s="127">
        <v>0</v>
      </c>
      <c r="F40" s="128"/>
      <c r="G40" s="127">
        <v>0</v>
      </c>
      <c r="H40" s="128"/>
      <c r="I40" s="127">
        <v>0</v>
      </c>
      <c r="J40" s="128"/>
      <c r="K40" s="127">
        <v>1182.0429999999999</v>
      </c>
      <c r="L40" s="128"/>
      <c r="M40" s="127">
        <f t="shared" si="0"/>
        <v>1182.0429999999999</v>
      </c>
      <c r="N40" s="128"/>
      <c r="O40" s="127">
        <v>1142.692</v>
      </c>
      <c r="P40" s="128"/>
      <c r="Q40" s="127">
        <v>1033.3900000000001</v>
      </c>
      <c r="R40" s="129"/>
    </row>
    <row r="41" spans="1:18" x14ac:dyDescent="0.25">
      <c r="A41" s="135" t="s">
        <v>32</v>
      </c>
      <c r="B41" s="136"/>
      <c r="C41" s="137">
        <v>4128.4989999999998</v>
      </c>
      <c r="D41" s="138"/>
      <c r="E41" s="137">
        <v>0</v>
      </c>
      <c r="F41" s="138"/>
      <c r="G41" s="137">
        <v>0</v>
      </c>
      <c r="H41" s="138"/>
      <c r="I41" s="137">
        <v>0</v>
      </c>
      <c r="J41" s="138"/>
      <c r="K41" s="137">
        <v>0</v>
      </c>
      <c r="L41" s="138"/>
      <c r="M41" s="137">
        <f t="shared" si="0"/>
        <v>4128.4989999999998</v>
      </c>
      <c r="N41" s="138"/>
      <c r="O41" s="137">
        <v>3941.8310000000001</v>
      </c>
      <c r="P41" s="138"/>
      <c r="Q41" s="137">
        <v>4755.79</v>
      </c>
      <c r="R41" s="139"/>
    </row>
    <row r="42" spans="1:18" x14ac:dyDescent="0.25">
      <c r="A42" s="125" t="s">
        <v>33</v>
      </c>
      <c r="B42" s="126"/>
      <c r="C42" s="127">
        <v>0</v>
      </c>
      <c r="D42" s="128"/>
      <c r="E42" s="127">
        <v>0</v>
      </c>
      <c r="F42" s="128"/>
      <c r="G42" s="127">
        <v>0</v>
      </c>
      <c r="H42" s="128"/>
      <c r="I42" s="127">
        <v>0</v>
      </c>
      <c r="J42" s="128"/>
      <c r="K42" s="127">
        <v>11.106</v>
      </c>
      <c r="L42" s="128"/>
      <c r="M42" s="127">
        <f t="shared" si="0"/>
        <v>11.106</v>
      </c>
      <c r="N42" s="128"/>
      <c r="O42" s="127">
        <v>19.225999999999999</v>
      </c>
      <c r="P42" s="128"/>
      <c r="Q42" s="127">
        <v>29.462</v>
      </c>
      <c r="R42" s="129"/>
    </row>
    <row r="43" spans="1:18" x14ac:dyDescent="0.25">
      <c r="A43" s="130" t="s">
        <v>10</v>
      </c>
      <c r="B43" s="131"/>
      <c r="C43" s="132">
        <f>C34+C35+C36+C37+C38+C39+C40+C41+C42</f>
        <v>10622.906999999999</v>
      </c>
      <c r="D43" s="133"/>
      <c r="E43" s="132">
        <f>E34+E35+E36+E37+E38+E39+E40+E41+E42</f>
        <v>19923.623</v>
      </c>
      <c r="F43" s="133"/>
      <c r="G43" s="132">
        <f>G34+G35+G36+G37+G38+G39+G40+G41+G42</f>
        <v>4655.9960000000001</v>
      </c>
      <c r="H43" s="133"/>
      <c r="I43" s="132">
        <f>I34+I35+I36+I37+I38+I39+I40+I41+I42</f>
        <v>266.19099999999997</v>
      </c>
      <c r="J43" s="133"/>
      <c r="K43" s="132">
        <f>K34+K35+K36+K37+K38+K39+K40+K41+K42</f>
        <v>5113.1769999999997</v>
      </c>
      <c r="L43" s="133"/>
      <c r="M43" s="132">
        <f>K43+I43+G43+E43+C43</f>
        <v>40581.894</v>
      </c>
      <c r="N43" s="133"/>
      <c r="O43" s="132">
        <f>O34+O35+O36+O37+O38+O39+O40+O41+O42</f>
        <v>39389.750000000007</v>
      </c>
      <c r="P43" s="133"/>
      <c r="Q43" s="132">
        <f>Q34+Q35+Q36+Q37+Q38+Q39+Q40+Q41+Q42</f>
        <v>42283.612000000008</v>
      </c>
      <c r="R43" s="134"/>
    </row>
    <row r="45" spans="1:18" x14ac:dyDescent="0.25">
      <c r="A45" s="411" t="s">
        <v>34</v>
      </c>
      <c r="B45" s="412"/>
      <c r="C45" s="122"/>
      <c r="D45" s="123"/>
      <c r="E45" s="122"/>
      <c r="F45" s="123"/>
      <c r="G45" s="122"/>
      <c r="H45" s="123"/>
      <c r="I45" s="122"/>
      <c r="J45" s="123"/>
      <c r="K45" s="122"/>
      <c r="L45" s="123"/>
      <c r="M45" s="122"/>
      <c r="N45" s="123"/>
      <c r="O45" s="122"/>
      <c r="P45" s="123"/>
      <c r="Q45" s="122"/>
      <c r="R45" s="124"/>
    </row>
    <row r="46" spans="1:18" x14ac:dyDescent="0.25">
      <c r="A46" s="125" t="s">
        <v>35</v>
      </c>
      <c r="B46" s="126"/>
      <c r="C46" s="127">
        <v>0</v>
      </c>
      <c r="D46" s="128"/>
      <c r="E46" s="127">
        <v>0</v>
      </c>
      <c r="F46" s="128"/>
      <c r="G46" s="127">
        <v>0</v>
      </c>
      <c r="H46" s="128"/>
      <c r="I46" s="127">
        <v>0</v>
      </c>
      <c r="J46" s="128"/>
      <c r="K46" s="127">
        <v>0</v>
      </c>
      <c r="L46" s="128"/>
      <c r="M46" s="127">
        <f t="shared" ref="M46:M51" si="1">SUM(C46,E46,G46,I46,K46)</f>
        <v>0</v>
      </c>
      <c r="N46" s="128"/>
      <c r="O46" s="127">
        <v>200</v>
      </c>
      <c r="P46" s="128"/>
      <c r="Q46" s="127">
        <v>200</v>
      </c>
      <c r="R46" s="129"/>
    </row>
    <row r="47" spans="1:18" x14ac:dyDescent="0.25">
      <c r="A47" s="135" t="s">
        <v>36</v>
      </c>
      <c r="B47" s="136"/>
      <c r="C47" s="137">
        <v>0</v>
      </c>
      <c r="D47" s="138"/>
      <c r="E47" s="137">
        <v>0</v>
      </c>
      <c r="F47" s="138"/>
      <c r="G47" s="137">
        <v>0</v>
      </c>
      <c r="H47" s="138"/>
      <c r="I47" s="137">
        <v>0</v>
      </c>
      <c r="J47" s="138"/>
      <c r="K47" s="137">
        <v>0</v>
      </c>
      <c r="L47" s="138"/>
      <c r="M47" s="137">
        <f t="shared" si="1"/>
        <v>0</v>
      </c>
      <c r="N47" s="138"/>
      <c r="O47" s="137">
        <v>360</v>
      </c>
      <c r="P47" s="138"/>
      <c r="Q47" s="137">
        <v>358</v>
      </c>
      <c r="R47" s="139"/>
    </row>
    <row r="48" spans="1:18" x14ac:dyDescent="0.25">
      <c r="A48" s="125" t="s">
        <v>37</v>
      </c>
      <c r="B48" s="126"/>
      <c r="C48" s="127">
        <v>182.65799999999999</v>
      </c>
      <c r="D48" s="128"/>
      <c r="E48" s="127">
        <v>1314.817</v>
      </c>
      <c r="F48" s="128"/>
      <c r="G48" s="127">
        <v>1724.297</v>
      </c>
      <c r="H48" s="128"/>
      <c r="I48" s="127">
        <v>0</v>
      </c>
      <c r="J48" s="128"/>
      <c r="K48" s="127">
        <v>0</v>
      </c>
      <c r="L48" s="128"/>
      <c r="M48" s="127">
        <f t="shared" si="1"/>
        <v>3221.7719999999999</v>
      </c>
      <c r="N48" s="128"/>
      <c r="O48" s="127">
        <v>3436.453</v>
      </c>
      <c r="P48" s="128"/>
      <c r="Q48" s="127">
        <v>2871.12</v>
      </c>
      <c r="R48" s="129"/>
    </row>
    <row r="49" spans="1:18" x14ac:dyDescent="0.25">
      <c r="A49" s="135" t="s">
        <v>38</v>
      </c>
      <c r="B49" s="136"/>
      <c r="C49" s="137">
        <v>1227.9110000000001</v>
      </c>
      <c r="D49" s="138"/>
      <c r="E49" s="137">
        <v>3436.48</v>
      </c>
      <c r="F49" s="138"/>
      <c r="G49" s="137">
        <v>2011.2670000000001</v>
      </c>
      <c r="H49" s="138"/>
      <c r="I49" s="137">
        <v>587.29200000000003</v>
      </c>
      <c r="J49" s="138"/>
      <c r="K49" s="137">
        <v>0</v>
      </c>
      <c r="L49" s="138"/>
      <c r="M49" s="137">
        <f t="shared" si="1"/>
        <v>7262.95</v>
      </c>
      <c r="N49" s="138"/>
      <c r="O49" s="137">
        <v>5095.7719999999999</v>
      </c>
      <c r="P49" s="138"/>
      <c r="Q49" s="137">
        <v>6188.2020000000002</v>
      </c>
      <c r="R49" s="139"/>
    </row>
    <row r="50" spans="1:18" x14ac:dyDescent="0.25">
      <c r="A50" s="125" t="s">
        <v>39</v>
      </c>
      <c r="B50" s="126"/>
      <c r="C50" s="127">
        <v>0</v>
      </c>
      <c r="D50" s="128"/>
      <c r="E50" s="127">
        <v>0</v>
      </c>
      <c r="F50" s="128"/>
      <c r="G50" s="127">
        <v>3585</v>
      </c>
      <c r="H50" s="128"/>
      <c r="I50" s="127">
        <v>0</v>
      </c>
      <c r="J50" s="128"/>
      <c r="K50" s="127">
        <v>0</v>
      </c>
      <c r="L50" s="128"/>
      <c r="M50" s="127">
        <f t="shared" si="1"/>
        <v>3585</v>
      </c>
      <c r="N50" s="128"/>
      <c r="O50" s="127">
        <v>2735.2</v>
      </c>
      <c r="P50" s="128"/>
      <c r="Q50" s="127">
        <v>2334.92</v>
      </c>
      <c r="R50" s="129"/>
    </row>
    <row r="51" spans="1:18" x14ac:dyDescent="0.25">
      <c r="A51" s="135" t="s">
        <v>40</v>
      </c>
      <c r="B51" s="136"/>
      <c r="C51" s="137">
        <v>1067.0050000000001</v>
      </c>
      <c r="D51" s="138"/>
      <c r="E51" s="137">
        <v>117.301</v>
      </c>
      <c r="F51" s="138"/>
      <c r="G51" s="137">
        <v>0</v>
      </c>
      <c r="H51" s="138"/>
      <c r="I51" s="137">
        <v>0</v>
      </c>
      <c r="J51" s="138"/>
      <c r="K51" s="137">
        <v>0</v>
      </c>
      <c r="L51" s="138"/>
      <c r="M51" s="137">
        <f t="shared" si="1"/>
        <v>1184.306</v>
      </c>
      <c r="N51" s="138"/>
      <c r="O51" s="137">
        <v>856.26199999999994</v>
      </c>
      <c r="P51" s="138"/>
      <c r="Q51" s="137">
        <v>1412.162</v>
      </c>
      <c r="R51" s="139"/>
    </row>
    <row r="52" spans="1:18" x14ac:dyDescent="0.25">
      <c r="A52" s="130" t="s">
        <v>10</v>
      </c>
      <c r="B52" s="131"/>
      <c r="C52" s="132">
        <f>C46+C47+C48+C49+C50+C51</f>
        <v>2477.5740000000001</v>
      </c>
      <c r="D52" s="133"/>
      <c r="E52" s="132">
        <f>E46+E47+E48+E49+E50+E51</f>
        <v>4868.5980000000009</v>
      </c>
      <c r="F52" s="133"/>
      <c r="G52" s="132">
        <f>G46+G47+G48+G49+G50+G51</f>
        <v>7320.5640000000003</v>
      </c>
      <c r="H52" s="133"/>
      <c r="I52" s="132">
        <f>I46+I47+I48+I49+I50+I51</f>
        <v>587.29200000000003</v>
      </c>
      <c r="J52" s="133"/>
      <c r="K52" s="132">
        <f>K46+K47+K48+K49+K50+K51</f>
        <v>0</v>
      </c>
      <c r="L52" s="133"/>
      <c r="M52" s="132">
        <f>K52+I52+G52+E52+C52</f>
        <v>15254.028000000002</v>
      </c>
      <c r="N52" s="133"/>
      <c r="O52" s="132">
        <f>O46+O47+O48+O49+O50+O51</f>
        <v>12683.687</v>
      </c>
      <c r="P52" s="133"/>
      <c r="Q52" s="132">
        <f>Q46+Q47+Q48+Q49+Q50+Q51</f>
        <v>13364.404</v>
      </c>
      <c r="R52" s="134"/>
    </row>
    <row r="54" spans="1:18" x14ac:dyDescent="0.25">
      <c r="A54" s="411" t="s">
        <v>41</v>
      </c>
      <c r="B54" s="412"/>
      <c r="C54" s="122"/>
      <c r="D54" s="123"/>
      <c r="E54" s="122"/>
      <c r="F54" s="123"/>
      <c r="G54" s="122"/>
      <c r="H54" s="123"/>
      <c r="I54" s="122"/>
      <c r="J54" s="123"/>
      <c r="K54" s="122"/>
      <c r="L54" s="123"/>
      <c r="M54" s="122"/>
      <c r="N54" s="123"/>
      <c r="O54" s="122"/>
      <c r="P54" s="123"/>
      <c r="Q54" s="122"/>
      <c r="R54" s="124"/>
    </row>
    <row r="55" spans="1:18" x14ac:dyDescent="0.25">
      <c r="A55" s="125" t="s">
        <v>42</v>
      </c>
      <c r="B55" s="126"/>
      <c r="C55" s="127">
        <v>1000</v>
      </c>
      <c r="D55" s="128"/>
      <c r="E55" s="127">
        <v>12.004</v>
      </c>
      <c r="F55" s="128"/>
      <c r="G55" s="127">
        <v>448</v>
      </c>
      <c r="H55" s="128"/>
      <c r="I55" s="127">
        <v>0</v>
      </c>
      <c r="J55" s="128"/>
      <c r="K55" s="127">
        <v>0</v>
      </c>
      <c r="L55" s="128"/>
      <c r="M55" s="127">
        <f>SUM(C55,E55,G55,I55,K55)</f>
        <v>1460.0039999999999</v>
      </c>
      <c r="N55" s="128"/>
      <c r="O55" s="127">
        <v>1247</v>
      </c>
      <c r="P55" s="128"/>
      <c r="Q55" s="127">
        <v>1034.143</v>
      </c>
      <c r="R55" s="129"/>
    </row>
    <row r="56" spans="1:18" x14ac:dyDescent="0.25">
      <c r="A56" s="135" t="s">
        <v>43</v>
      </c>
      <c r="B56" s="136"/>
      <c r="C56" s="137">
        <v>100</v>
      </c>
      <c r="D56" s="138"/>
      <c r="E56" s="137">
        <v>0</v>
      </c>
      <c r="F56" s="138"/>
      <c r="G56" s="137">
        <v>0</v>
      </c>
      <c r="H56" s="138"/>
      <c r="I56" s="137">
        <v>0</v>
      </c>
      <c r="J56" s="138"/>
      <c r="K56" s="137">
        <v>0</v>
      </c>
      <c r="L56" s="138"/>
      <c r="M56" s="137">
        <f>SUM(C56,E56,G56,I56,K56)</f>
        <v>100</v>
      </c>
      <c r="N56" s="138"/>
      <c r="O56" s="137">
        <v>100</v>
      </c>
      <c r="P56" s="138"/>
      <c r="Q56" s="137">
        <v>100</v>
      </c>
      <c r="R56" s="139"/>
    </row>
    <row r="57" spans="1:18" x14ac:dyDescent="0.25">
      <c r="A57" s="125" t="s">
        <v>44</v>
      </c>
      <c r="B57" s="126"/>
      <c r="C57" s="127">
        <v>40</v>
      </c>
      <c r="D57" s="128"/>
      <c r="E57" s="127">
        <v>0</v>
      </c>
      <c r="F57" s="128"/>
      <c r="G57" s="127">
        <v>0</v>
      </c>
      <c r="H57" s="128"/>
      <c r="I57" s="127">
        <v>0</v>
      </c>
      <c r="J57" s="128"/>
      <c r="K57" s="127">
        <v>10</v>
      </c>
      <c r="L57" s="128"/>
      <c r="M57" s="127">
        <f>SUM(C57,E57,G57,I57,K57)</f>
        <v>50</v>
      </c>
      <c r="N57" s="128"/>
      <c r="O57" s="127">
        <v>51.5</v>
      </c>
      <c r="P57" s="128"/>
      <c r="Q57" s="127">
        <v>44.506999999999998</v>
      </c>
      <c r="R57" s="129"/>
    </row>
    <row r="58" spans="1:18" x14ac:dyDescent="0.25">
      <c r="A58" s="130" t="s">
        <v>10</v>
      </c>
      <c r="B58" s="131"/>
      <c r="C58" s="132">
        <f>C55+C56+C57</f>
        <v>1140</v>
      </c>
      <c r="D58" s="133"/>
      <c r="E58" s="132">
        <f>E55+E56+E57</f>
        <v>12.004</v>
      </c>
      <c r="F58" s="133"/>
      <c r="G58" s="132">
        <f>G55+G56+G57</f>
        <v>448</v>
      </c>
      <c r="H58" s="133"/>
      <c r="I58" s="132">
        <f>I55+I56+I57</f>
        <v>0</v>
      </c>
      <c r="J58" s="133"/>
      <c r="K58" s="132">
        <f>K55+K56+K57</f>
        <v>10</v>
      </c>
      <c r="L58" s="133"/>
      <c r="M58" s="132">
        <f>K58+I58+G58+E58+C58</f>
        <v>1610.0039999999999</v>
      </c>
      <c r="N58" s="133"/>
      <c r="O58" s="132">
        <f>O55+O56+O57</f>
        <v>1398.5</v>
      </c>
      <c r="P58" s="133"/>
      <c r="Q58" s="132">
        <f>Q55+Q56+Q57</f>
        <v>1178.6500000000001</v>
      </c>
      <c r="R58" s="134"/>
    </row>
    <row r="60" spans="1:18" x14ac:dyDescent="0.25">
      <c r="A60" s="411" t="s">
        <v>45</v>
      </c>
      <c r="B60" s="412"/>
      <c r="C60" s="122"/>
      <c r="D60" s="123"/>
      <c r="E60" s="122"/>
      <c r="F60" s="123"/>
      <c r="G60" s="122"/>
      <c r="H60" s="123"/>
      <c r="I60" s="122"/>
      <c r="J60" s="123"/>
      <c r="K60" s="122"/>
      <c r="L60" s="123"/>
      <c r="M60" s="122"/>
      <c r="N60" s="123"/>
      <c r="O60" s="122"/>
      <c r="P60" s="123"/>
      <c r="Q60" s="122"/>
      <c r="R60" s="124"/>
    </row>
    <row r="61" spans="1:18" x14ac:dyDescent="0.25">
      <c r="A61" s="125" t="s">
        <v>46</v>
      </c>
      <c r="B61" s="126"/>
      <c r="C61" s="127">
        <v>0</v>
      </c>
      <c r="D61" s="128"/>
      <c r="E61" s="127">
        <v>80000</v>
      </c>
      <c r="F61" s="128"/>
      <c r="G61" s="127">
        <v>0</v>
      </c>
      <c r="H61" s="128"/>
      <c r="I61" s="127">
        <v>0</v>
      </c>
      <c r="J61" s="128"/>
      <c r="K61" s="127">
        <v>0</v>
      </c>
      <c r="L61" s="128"/>
      <c r="M61" s="127">
        <f>SUM(C61,E61,G61,I61,K61)</f>
        <v>80000</v>
      </c>
      <c r="N61" s="128"/>
      <c r="O61" s="127">
        <v>77000</v>
      </c>
      <c r="P61" s="128"/>
      <c r="Q61" s="127">
        <v>78500</v>
      </c>
      <c r="R61" s="129"/>
    </row>
    <row r="62" spans="1:18" x14ac:dyDescent="0.25">
      <c r="A62" s="135" t="s">
        <v>47</v>
      </c>
      <c r="B62" s="136"/>
      <c r="C62" s="137">
        <v>2433.9609999999998</v>
      </c>
      <c r="D62" s="138"/>
      <c r="E62" s="137">
        <v>0</v>
      </c>
      <c r="F62" s="138"/>
      <c r="G62" s="137">
        <v>27.9</v>
      </c>
      <c r="H62" s="138"/>
      <c r="I62" s="137">
        <v>9.0860000000000003</v>
      </c>
      <c r="J62" s="138"/>
      <c r="K62" s="137">
        <v>0</v>
      </c>
      <c r="L62" s="138"/>
      <c r="M62" s="137">
        <f>SUM(C62,E62,G62,I62,K62)</f>
        <v>2470.9469999999997</v>
      </c>
      <c r="N62" s="138"/>
      <c r="O62" s="137">
        <v>2557</v>
      </c>
      <c r="P62" s="138"/>
      <c r="Q62" s="137">
        <v>2541.0619999999999</v>
      </c>
      <c r="R62" s="139"/>
    </row>
    <row r="63" spans="1:18" x14ac:dyDescent="0.25">
      <c r="A63" s="130" t="s">
        <v>10</v>
      </c>
      <c r="B63" s="131"/>
      <c r="C63" s="132">
        <f>C61+C62</f>
        <v>2433.9609999999998</v>
      </c>
      <c r="D63" s="133"/>
      <c r="E63" s="132">
        <f>E61+E62</f>
        <v>80000</v>
      </c>
      <c r="F63" s="133"/>
      <c r="G63" s="132">
        <f>G61+G62</f>
        <v>27.9</v>
      </c>
      <c r="H63" s="133"/>
      <c r="I63" s="132">
        <f>I61+I62</f>
        <v>9.0860000000000003</v>
      </c>
      <c r="J63" s="133"/>
      <c r="K63" s="132">
        <f>K61+K62</f>
        <v>0</v>
      </c>
      <c r="L63" s="133"/>
      <c r="M63" s="132">
        <f>K63+I63+G63+E63+C63</f>
        <v>82470.947</v>
      </c>
      <c r="N63" s="133"/>
      <c r="O63" s="132">
        <f>O61+O62</f>
        <v>79557</v>
      </c>
      <c r="P63" s="133"/>
      <c r="Q63" s="132">
        <f>Q61+Q62</f>
        <v>81041.062000000005</v>
      </c>
      <c r="R63" s="134"/>
    </row>
    <row r="65" spans="1:18" x14ac:dyDescent="0.25">
      <c r="A65" s="411" t="s">
        <v>48</v>
      </c>
      <c r="B65" s="412"/>
      <c r="C65" s="122"/>
      <c r="D65" s="123"/>
      <c r="E65" s="122"/>
      <c r="F65" s="123"/>
      <c r="G65" s="122"/>
      <c r="H65" s="123"/>
      <c r="I65" s="122"/>
      <c r="J65" s="123"/>
      <c r="K65" s="122"/>
      <c r="L65" s="123"/>
      <c r="M65" s="122"/>
      <c r="N65" s="123"/>
      <c r="O65" s="122"/>
      <c r="P65" s="123"/>
      <c r="Q65" s="122"/>
      <c r="R65" s="124"/>
    </row>
    <row r="66" spans="1:18" x14ac:dyDescent="0.25">
      <c r="A66" s="125" t="s">
        <v>49</v>
      </c>
      <c r="B66" s="126"/>
      <c r="C66" s="127">
        <v>2092.4929999999999</v>
      </c>
      <c r="D66" s="128"/>
      <c r="E66" s="127">
        <v>0</v>
      </c>
      <c r="F66" s="128"/>
      <c r="G66" s="127">
        <v>0</v>
      </c>
      <c r="H66" s="128"/>
      <c r="I66" s="127">
        <v>0</v>
      </c>
      <c r="J66" s="128"/>
      <c r="K66" s="127">
        <v>0</v>
      </c>
      <c r="L66" s="128"/>
      <c r="M66" s="127">
        <f>SUM(C66,E66,G66,I66,K66)</f>
        <v>2092.4929999999999</v>
      </c>
      <c r="N66" s="128"/>
      <c r="O66" s="127">
        <v>2114.7179999999998</v>
      </c>
      <c r="P66" s="128"/>
      <c r="Q66" s="127">
        <v>1843.252</v>
      </c>
      <c r="R66" s="129"/>
    </row>
    <row r="67" spans="1:18" x14ac:dyDescent="0.25">
      <c r="A67" s="135" t="s">
        <v>50</v>
      </c>
      <c r="B67" s="136"/>
      <c r="C67" s="137">
        <v>0</v>
      </c>
      <c r="D67" s="138"/>
      <c r="E67" s="137">
        <v>721.60299999999995</v>
      </c>
      <c r="F67" s="138"/>
      <c r="G67" s="137">
        <v>0</v>
      </c>
      <c r="H67" s="138"/>
      <c r="I67" s="137">
        <v>0</v>
      </c>
      <c r="J67" s="138"/>
      <c r="K67" s="137">
        <v>0</v>
      </c>
      <c r="L67" s="138"/>
      <c r="M67" s="137">
        <f>SUM(C67,E67,G67,I67,K67)</f>
        <v>721.60299999999995</v>
      </c>
      <c r="N67" s="138"/>
      <c r="O67" s="137">
        <v>556.44000000000005</v>
      </c>
      <c r="P67" s="138"/>
      <c r="Q67" s="137">
        <v>753.67</v>
      </c>
      <c r="R67" s="139"/>
    </row>
    <row r="68" spans="1:18" x14ac:dyDescent="0.25">
      <c r="A68" s="125" t="s">
        <v>51</v>
      </c>
      <c r="B68" s="126"/>
      <c r="C68" s="127">
        <v>0</v>
      </c>
      <c r="D68" s="128"/>
      <c r="E68" s="127">
        <v>0</v>
      </c>
      <c r="F68" s="128"/>
      <c r="G68" s="127">
        <v>0</v>
      </c>
      <c r="H68" s="128"/>
      <c r="I68" s="127">
        <v>0</v>
      </c>
      <c r="J68" s="128"/>
      <c r="K68" s="127">
        <v>179.53700000000001</v>
      </c>
      <c r="L68" s="128"/>
      <c r="M68" s="127">
        <f>SUM(C68,E68,G68,I68,K68)</f>
        <v>179.53700000000001</v>
      </c>
      <c r="N68" s="128"/>
      <c r="O68" s="127">
        <v>347.18400000000003</v>
      </c>
      <c r="P68" s="128"/>
      <c r="Q68" s="127">
        <v>523.08600000000001</v>
      </c>
      <c r="R68" s="129"/>
    </row>
    <row r="69" spans="1:18" x14ac:dyDescent="0.25">
      <c r="A69" s="130" t="s">
        <v>10</v>
      </c>
      <c r="B69" s="131"/>
      <c r="C69" s="132">
        <f>C66+C67+C68</f>
        <v>2092.4929999999999</v>
      </c>
      <c r="D69" s="133"/>
      <c r="E69" s="132">
        <f>E66+E67+E68</f>
        <v>721.60299999999995</v>
      </c>
      <c r="F69" s="133"/>
      <c r="G69" s="132">
        <f>G66+G67+G68</f>
        <v>0</v>
      </c>
      <c r="H69" s="133"/>
      <c r="I69" s="132">
        <f>I66+I67+I68</f>
        <v>0</v>
      </c>
      <c r="J69" s="133"/>
      <c r="K69" s="132">
        <f>K66+K67+K68</f>
        <v>179.53700000000001</v>
      </c>
      <c r="L69" s="133"/>
      <c r="M69" s="132">
        <f>K69+I69+G69+E69+C69</f>
        <v>2993.6329999999998</v>
      </c>
      <c r="N69" s="133"/>
      <c r="O69" s="132">
        <f>O66+O67+O68</f>
        <v>3018.3420000000001</v>
      </c>
      <c r="P69" s="133"/>
      <c r="Q69" s="132">
        <f>Q66+Q67+Q68</f>
        <v>3120.0079999999998</v>
      </c>
      <c r="R69" s="134"/>
    </row>
    <row r="71" spans="1:18" ht="18" x14ac:dyDescent="0.25">
      <c r="A71" s="140" t="s">
        <v>52</v>
      </c>
      <c r="B71" s="141"/>
      <c r="C71" s="142">
        <f>C12+C18+C23+C31+C43+C52+C58+C63+C69</f>
        <v>46706.432000000008</v>
      </c>
      <c r="D71" s="143"/>
      <c r="E71" s="142">
        <f>E12+E18+E23+E31+E43+E52+E58+E63+E69</f>
        <v>111716.99500000001</v>
      </c>
      <c r="F71" s="143"/>
      <c r="G71" s="142">
        <f>G12+G18+G23+G31+G43+G52+G58+G63+G69</f>
        <v>12452.460000000001</v>
      </c>
      <c r="H71" s="143"/>
      <c r="I71" s="142">
        <f>I12+I18+I23+I31+I43+I52+I58+I63+I69</f>
        <v>6685.3690000000006</v>
      </c>
      <c r="J71" s="143"/>
      <c r="K71" s="142">
        <f>K12+K18+K23+K31+K43+K52+K58+K63+K69</f>
        <v>17069.058000000001</v>
      </c>
      <c r="L71" s="143"/>
      <c r="M71" s="142">
        <f>K71+I71+G71+E71+C71</f>
        <v>194630.31400000001</v>
      </c>
      <c r="N71" s="143"/>
      <c r="O71" s="142">
        <f>O12+O18+O23+O31+O43+O52+O58+O63+O69</f>
        <v>189833.97421410002</v>
      </c>
      <c r="P71" s="143"/>
      <c r="Q71" s="142">
        <f>Q12+Q18+Q23+Q31+Q43+Q52+Q58+Q63+Q69</f>
        <v>193984.75603213001</v>
      </c>
      <c r="R71" s="144"/>
    </row>
    <row r="73" spans="1:18" ht="18" x14ac:dyDescent="0.25">
      <c r="A73" s="145" t="s">
        <v>53</v>
      </c>
      <c r="B73" s="146"/>
      <c r="C73" s="147">
        <f>C11</f>
        <v>0</v>
      </c>
      <c r="D73" s="148"/>
      <c r="E73" s="147">
        <f>E11</f>
        <v>0</v>
      </c>
      <c r="F73" s="148"/>
      <c r="G73" s="147">
        <f>G11</f>
        <v>0</v>
      </c>
      <c r="H73" s="148"/>
      <c r="I73" s="147">
        <f>I11</f>
        <v>0</v>
      </c>
      <c r="J73" s="148"/>
      <c r="K73" s="147">
        <f>K11</f>
        <v>942.69399999999996</v>
      </c>
      <c r="L73" s="148"/>
      <c r="M73" s="147">
        <f>K73+I73+G73+E73+C73</f>
        <v>942.69399999999996</v>
      </c>
      <c r="N73" s="148"/>
      <c r="O73" s="147">
        <f>O11</f>
        <v>845.46</v>
      </c>
      <c r="P73" s="148"/>
      <c r="Q73" s="147">
        <f>Q11</f>
        <v>880.18399999999997</v>
      </c>
      <c r="R73" s="149"/>
    </row>
  </sheetData>
  <sheetProtection formatCells="0" formatColumns="0" formatRows="0" insertColumns="0" insertRows="0" insertHyperlinks="0" deleteColumns="0" deleteRows="0" sort="0" autoFilter="0" pivotTables="0"/>
  <mergeCells count="46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A45:B45"/>
    <mergeCell ref="A54:B54"/>
    <mergeCell ref="A60:B60"/>
    <mergeCell ref="A65:B65"/>
    <mergeCell ref="A10:B10"/>
    <mergeCell ref="A14:B14"/>
    <mergeCell ref="A20:B20"/>
    <mergeCell ref="A25:B25"/>
    <mergeCell ref="A33:B33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/>
  </sheetViews>
  <sheetFormatPr baseColWidth="10" defaultColWidth="9.140625" defaultRowHeight="15" x14ac:dyDescent="0.25"/>
  <cols>
    <col min="1" max="1" width="16.5703125" customWidth="1"/>
    <col min="2" max="2" width="1.28515625" customWidth="1"/>
    <col min="3" max="3" width="8.5703125" customWidth="1"/>
    <col min="4" max="4" width="1" customWidth="1"/>
    <col min="5" max="5" width="9.7109375" customWidth="1"/>
    <col min="6" max="6" width="1" customWidth="1"/>
    <col min="7" max="7" width="7.5703125" customWidth="1"/>
    <col min="8" max="8" width="1" customWidth="1"/>
    <col min="9" max="9" width="7.5703125" customWidth="1"/>
    <col min="10" max="10" width="1" customWidth="1"/>
    <col min="11" max="11" width="8.570312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9.7109375" customWidth="1"/>
    <col min="18" max="18" width="16.28515625" customWidth="1"/>
  </cols>
  <sheetData>
    <row r="1" spans="1:18" ht="23.25" x14ac:dyDescent="0.25">
      <c r="A1" s="416" t="s">
        <v>112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150" t="s">
        <v>1</v>
      </c>
    </row>
    <row r="2" spans="1:18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150"/>
    </row>
    <row r="3" spans="1:18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150"/>
    </row>
    <row r="5" spans="1:18" ht="18.75" x14ac:dyDescent="0.25">
      <c r="A5" s="151"/>
      <c r="B5" s="151"/>
      <c r="C5" s="418" t="s">
        <v>95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</row>
    <row r="6" spans="1:18" ht="16.5" x14ac:dyDescent="0.25">
      <c r="A6" s="423">
        <v>2014</v>
      </c>
      <c r="B6" s="412"/>
      <c r="C6" s="424" t="s">
        <v>96</v>
      </c>
      <c r="D6" s="425"/>
      <c r="E6" s="425" t="s">
        <v>97</v>
      </c>
      <c r="F6" s="425"/>
      <c r="G6" s="425" t="s">
        <v>98</v>
      </c>
      <c r="H6" s="425"/>
      <c r="I6" s="425" t="s">
        <v>99</v>
      </c>
      <c r="J6" s="425"/>
      <c r="K6" s="425" t="s">
        <v>100</v>
      </c>
      <c r="L6" s="425"/>
      <c r="M6" s="425" t="s">
        <v>101</v>
      </c>
      <c r="N6" s="425"/>
      <c r="O6" s="425" t="s">
        <v>102</v>
      </c>
      <c r="P6" s="425"/>
      <c r="Q6" s="425" t="s">
        <v>103</v>
      </c>
      <c r="R6" s="425"/>
    </row>
    <row r="7" spans="1:18" x14ac:dyDescent="0.25">
      <c r="A7" s="412"/>
      <c r="B7" s="412"/>
      <c r="C7" s="422" t="s">
        <v>104</v>
      </c>
      <c r="D7" s="419"/>
      <c r="E7" s="419"/>
      <c r="F7" s="419"/>
      <c r="G7" s="419"/>
      <c r="H7" s="419"/>
      <c r="I7" s="419"/>
      <c r="J7" s="419"/>
      <c r="K7" s="419" t="s">
        <v>105</v>
      </c>
      <c r="L7" s="419"/>
      <c r="M7" s="419"/>
      <c r="N7" s="419"/>
      <c r="O7" s="419"/>
      <c r="P7" s="419"/>
      <c r="Q7" s="419"/>
      <c r="R7" s="419"/>
    </row>
    <row r="8" spans="1:18" x14ac:dyDescent="0.25">
      <c r="A8" s="412"/>
      <c r="B8" s="412"/>
      <c r="C8" s="422" t="s">
        <v>106</v>
      </c>
      <c r="D8" s="419"/>
      <c r="E8" s="419" t="s">
        <v>107</v>
      </c>
      <c r="F8" s="419"/>
      <c r="G8" s="419" t="s">
        <v>108</v>
      </c>
      <c r="H8" s="419"/>
      <c r="I8" s="419" t="s">
        <v>109</v>
      </c>
      <c r="J8" s="419"/>
      <c r="K8" s="419" t="s">
        <v>110</v>
      </c>
      <c r="L8" s="419"/>
      <c r="M8" s="419"/>
      <c r="N8" s="419"/>
      <c r="O8" s="419"/>
      <c r="P8" s="419"/>
      <c r="Q8" s="419"/>
      <c r="R8" s="419"/>
    </row>
    <row r="9" spans="1:18" x14ac:dyDescent="0.25">
      <c r="A9" s="412"/>
      <c r="B9" s="412"/>
      <c r="C9" s="420" t="s">
        <v>104</v>
      </c>
      <c r="D9" s="421"/>
      <c r="E9" s="421"/>
      <c r="F9" s="421"/>
      <c r="G9" s="421"/>
      <c r="H9" s="421"/>
      <c r="I9" s="421"/>
      <c r="J9" s="421"/>
      <c r="K9" s="421" t="s">
        <v>105</v>
      </c>
      <c r="L9" s="421"/>
      <c r="M9" s="421"/>
      <c r="N9" s="421"/>
      <c r="O9" s="421"/>
      <c r="P9" s="421"/>
      <c r="Q9" s="421"/>
      <c r="R9" s="421"/>
    </row>
    <row r="10" spans="1:18" x14ac:dyDescent="0.25">
      <c r="A10" s="411" t="s">
        <v>8</v>
      </c>
      <c r="B10" s="412"/>
      <c r="C10" s="152"/>
      <c r="D10" s="153"/>
      <c r="E10" s="152"/>
      <c r="F10" s="153"/>
      <c r="G10" s="152"/>
      <c r="H10" s="153"/>
      <c r="I10" s="152"/>
      <c r="J10" s="153"/>
      <c r="K10" s="152"/>
      <c r="L10" s="153"/>
      <c r="M10" s="152"/>
      <c r="N10" s="153"/>
      <c r="O10" s="152"/>
      <c r="P10" s="153"/>
      <c r="Q10" s="152"/>
      <c r="R10" s="154"/>
    </row>
    <row r="11" spans="1:18" x14ac:dyDescent="0.25">
      <c r="A11" s="155" t="s">
        <v>9</v>
      </c>
      <c r="B11" s="156"/>
      <c r="C11" s="157">
        <v>0</v>
      </c>
      <c r="D11" s="158"/>
      <c r="E11" s="157">
        <v>0</v>
      </c>
      <c r="F11" s="158"/>
      <c r="G11" s="157">
        <v>0</v>
      </c>
      <c r="H11" s="158"/>
      <c r="I11" s="157">
        <v>0</v>
      </c>
      <c r="J11" s="158"/>
      <c r="K11" s="157">
        <v>915.71600000000001</v>
      </c>
      <c r="L11" s="158"/>
      <c r="M11" s="157">
        <f>SUM(C11,E11,G11,I11,K11)</f>
        <v>915.71600000000001</v>
      </c>
      <c r="N11" s="158"/>
      <c r="O11" s="157">
        <v>845.46</v>
      </c>
      <c r="P11" s="158"/>
      <c r="Q11" s="157">
        <v>836.58699999999999</v>
      </c>
      <c r="R11" s="159"/>
    </row>
    <row r="12" spans="1:18" x14ac:dyDescent="0.25">
      <c r="A12" s="160" t="s">
        <v>10</v>
      </c>
      <c r="B12" s="161"/>
      <c r="C12" s="162">
        <f>C11</f>
        <v>0</v>
      </c>
      <c r="D12" s="163"/>
      <c r="E12" s="162">
        <f>E11</f>
        <v>0</v>
      </c>
      <c r="F12" s="163"/>
      <c r="G12" s="162">
        <f>G11</f>
        <v>0</v>
      </c>
      <c r="H12" s="163"/>
      <c r="I12" s="162">
        <f>I11</f>
        <v>0</v>
      </c>
      <c r="J12" s="163"/>
      <c r="K12" s="162">
        <f>K11</f>
        <v>915.71600000000001</v>
      </c>
      <c r="L12" s="163"/>
      <c r="M12" s="162">
        <f>K12+I12+G12+E12+C12</f>
        <v>915.71600000000001</v>
      </c>
      <c r="N12" s="163"/>
      <c r="O12" s="162">
        <f>O11</f>
        <v>845.46</v>
      </c>
      <c r="P12" s="163"/>
      <c r="Q12" s="162">
        <f>Q11</f>
        <v>836.58699999999999</v>
      </c>
      <c r="R12" s="164"/>
    </row>
    <row r="14" spans="1:18" x14ac:dyDescent="0.25">
      <c r="A14" s="411" t="s">
        <v>11</v>
      </c>
      <c r="B14" s="412"/>
      <c r="C14" s="152"/>
      <c r="D14" s="153"/>
      <c r="E14" s="152"/>
      <c r="F14" s="153"/>
      <c r="G14" s="152"/>
      <c r="H14" s="153"/>
      <c r="I14" s="152"/>
      <c r="J14" s="153"/>
      <c r="K14" s="152"/>
      <c r="L14" s="153"/>
      <c r="M14" s="152"/>
      <c r="N14" s="153"/>
      <c r="O14" s="152"/>
      <c r="P14" s="153"/>
      <c r="Q14" s="152"/>
      <c r="R14" s="154"/>
    </row>
    <row r="15" spans="1:18" x14ac:dyDescent="0.25">
      <c r="A15" s="155" t="s">
        <v>12</v>
      </c>
      <c r="B15" s="156"/>
      <c r="C15" s="157">
        <v>1410.3689999999999</v>
      </c>
      <c r="D15" s="158"/>
      <c r="E15" s="157">
        <v>0</v>
      </c>
      <c r="F15" s="158"/>
      <c r="G15" s="157">
        <v>0</v>
      </c>
      <c r="H15" s="158"/>
      <c r="I15" s="157">
        <v>0</v>
      </c>
      <c r="J15" s="158"/>
      <c r="K15" s="157">
        <v>0</v>
      </c>
      <c r="L15" s="158"/>
      <c r="M15" s="157">
        <f>SUM(C15,E15,G15,I15,K15)</f>
        <v>1410.3689999999999</v>
      </c>
      <c r="N15" s="158"/>
      <c r="O15" s="157">
        <v>1585.73</v>
      </c>
      <c r="P15" s="158"/>
      <c r="Q15" s="157">
        <v>1063.5360000000001</v>
      </c>
      <c r="R15" s="159"/>
    </row>
    <row r="16" spans="1:18" x14ac:dyDescent="0.25">
      <c r="A16" s="165" t="s">
        <v>13</v>
      </c>
      <c r="B16" s="166"/>
      <c r="C16" s="167">
        <v>38</v>
      </c>
      <c r="D16" s="168"/>
      <c r="E16" s="167">
        <v>0</v>
      </c>
      <c r="F16" s="168"/>
      <c r="G16" s="167">
        <v>0</v>
      </c>
      <c r="H16" s="168"/>
      <c r="I16" s="167">
        <v>0</v>
      </c>
      <c r="J16" s="168"/>
      <c r="K16" s="167">
        <v>8566.3369999999995</v>
      </c>
      <c r="L16" s="168"/>
      <c r="M16" s="167">
        <f>SUM(C16,E16,G16,I16,K16)</f>
        <v>8604.3369999999995</v>
      </c>
      <c r="N16" s="168"/>
      <c r="O16" s="167">
        <v>8548.3760000000002</v>
      </c>
      <c r="P16" s="168"/>
      <c r="Q16" s="167">
        <v>8625.5490000000009</v>
      </c>
      <c r="R16" s="169"/>
    </row>
    <row r="17" spans="1:18" x14ac:dyDescent="0.25">
      <c r="A17" s="155" t="s">
        <v>14</v>
      </c>
      <c r="B17" s="156"/>
      <c r="C17" s="157">
        <v>600</v>
      </c>
      <c r="D17" s="158"/>
      <c r="E17" s="157">
        <v>0</v>
      </c>
      <c r="F17" s="158"/>
      <c r="G17" s="157">
        <v>0</v>
      </c>
      <c r="H17" s="158"/>
      <c r="I17" s="157">
        <v>0</v>
      </c>
      <c r="J17" s="158"/>
      <c r="K17" s="157">
        <v>0</v>
      </c>
      <c r="L17" s="158"/>
      <c r="M17" s="157">
        <f>SUM(C17,E17,G17,I17,K17)</f>
        <v>600</v>
      </c>
      <c r="N17" s="158"/>
      <c r="O17" s="157">
        <v>724</v>
      </c>
      <c r="P17" s="158"/>
      <c r="Q17" s="157">
        <v>664.3</v>
      </c>
      <c r="R17" s="159"/>
    </row>
    <row r="18" spans="1:18" x14ac:dyDescent="0.25">
      <c r="A18" s="160" t="s">
        <v>10</v>
      </c>
      <c r="B18" s="161"/>
      <c r="C18" s="162">
        <f>C15+C16+C17</f>
        <v>2048.3689999999997</v>
      </c>
      <c r="D18" s="163"/>
      <c r="E18" s="162">
        <f>E15+E16+E17</f>
        <v>0</v>
      </c>
      <c r="F18" s="163"/>
      <c r="G18" s="162">
        <f>G15+G16+G17</f>
        <v>0</v>
      </c>
      <c r="H18" s="163"/>
      <c r="I18" s="162">
        <f>I15+I16+I17</f>
        <v>0</v>
      </c>
      <c r="J18" s="163"/>
      <c r="K18" s="162">
        <f>K15+K16+K17</f>
        <v>8566.3369999999995</v>
      </c>
      <c r="L18" s="163"/>
      <c r="M18" s="162">
        <f>K18+I18+G18+E18+C18</f>
        <v>10614.705999999998</v>
      </c>
      <c r="N18" s="163"/>
      <c r="O18" s="162">
        <f>O15+O16+O17</f>
        <v>10858.106</v>
      </c>
      <c r="P18" s="163"/>
      <c r="Q18" s="162">
        <f>Q15+Q16+Q17</f>
        <v>10353.385</v>
      </c>
      <c r="R18" s="164"/>
    </row>
    <row r="20" spans="1:18" x14ac:dyDescent="0.25">
      <c r="A20" s="411" t="s">
        <v>15</v>
      </c>
      <c r="B20" s="412"/>
      <c r="C20" s="152"/>
      <c r="D20" s="153"/>
      <c r="E20" s="152"/>
      <c r="F20" s="153"/>
      <c r="G20" s="152"/>
      <c r="H20" s="153"/>
      <c r="I20" s="152"/>
      <c r="J20" s="153"/>
      <c r="K20" s="152"/>
      <c r="L20" s="153"/>
      <c r="M20" s="152"/>
      <c r="N20" s="153"/>
      <c r="O20" s="152"/>
      <c r="P20" s="153"/>
      <c r="Q20" s="152"/>
      <c r="R20" s="154"/>
    </row>
    <row r="21" spans="1:18" x14ac:dyDescent="0.25">
      <c r="A21" s="155" t="s">
        <v>16</v>
      </c>
      <c r="B21" s="156"/>
      <c r="C21" s="157">
        <v>0</v>
      </c>
      <c r="D21" s="158"/>
      <c r="E21" s="157">
        <v>0</v>
      </c>
      <c r="F21" s="158"/>
      <c r="G21" s="157">
        <v>0</v>
      </c>
      <c r="H21" s="158"/>
      <c r="I21" s="157">
        <v>0</v>
      </c>
      <c r="J21" s="158"/>
      <c r="K21" s="157">
        <v>0</v>
      </c>
      <c r="L21" s="158"/>
      <c r="M21" s="157">
        <f>SUM(C21,E21,G21,I21,K21)</f>
        <v>0</v>
      </c>
      <c r="N21" s="158"/>
      <c r="O21" s="157">
        <v>316.27</v>
      </c>
      <c r="P21" s="158"/>
      <c r="Q21" s="157">
        <v>642.79899999999998</v>
      </c>
      <c r="R21" s="159"/>
    </row>
    <row r="22" spans="1:18" x14ac:dyDescent="0.25">
      <c r="A22" s="165" t="s">
        <v>17</v>
      </c>
      <c r="B22" s="166"/>
      <c r="C22" s="167">
        <v>24137.471000000001</v>
      </c>
      <c r="D22" s="168"/>
      <c r="E22" s="167">
        <v>2778.453</v>
      </c>
      <c r="F22" s="168"/>
      <c r="G22" s="167">
        <v>0</v>
      </c>
      <c r="H22" s="168"/>
      <c r="I22" s="167">
        <v>0</v>
      </c>
      <c r="J22" s="168"/>
      <c r="K22" s="167">
        <v>0</v>
      </c>
      <c r="L22" s="168"/>
      <c r="M22" s="167">
        <f>SUM(C22,E22,G22,I22,K22)</f>
        <v>26915.924000000003</v>
      </c>
      <c r="N22" s="168"/>
      <c r="O22" s="167">
        <v>28036.646214100001</v>
      </c>
      <c r="P22" s="168"/>
      <c r="Q22" s="167">
        <v>27531.012032129998</v>
      </c>
      <c r="R22" s="169"/>
    </row>
    <row r="23" spans="1:18" x14ac:dyDescent="0.25">
      <c r="A23" s="160" t="s">
        <v>10</v>
      </c>
      <c r="B23" s="161"/>
      <c r="C23" s="162">
        <f>C21+C22</f>
        <v>24137.471000000001</v>
      </c>
      <c r="D23" s="163"/>
      <c r="E23" s="162">
        <f>E21+E22</f>
        <v>2778.453</v>
      </c>
      <c r="F23" s="163"/>
      <c r="G23" s="162">
        <f>G21+G22</f>
        <v>0</v>
      </c>
      <c r="H23" s="163"/>
      <c r="I23" s="162">
        <f>I21+I22</f>
        <v>0</v>
      </c>
      <c r="J23" s="163"/>
      <c r="K23" s="162">
        <f>K21+K22</f>
        <v>0</v>
      </c>
      <c r="L23" s="163"/>
      <c r="M23" s="162">
        <f>K23+I23+G23+E23+C23</f>
        <v>26915.924000000003</v>
      </c>
      <c r="N23" s="163"/>
      <c r="O23" s="162">
        <f>O21+O22</f>
        <v>28352.916214100002</v>
      </c>
      <c r="P23" s="163"/>
      <c r="Q23" s="162">
        <f>Q21+Q22</f>
        <v>28173.811032129997</v>
      </c>
      <c r="R23" s="164"/>
    </row>
    <row r="25" spans="1:18" x14ac:dyDescent="0.25">
      <c r="A25" s="411" t="s">
        <v>18</v>
      </c>
      <c r="B25" s="412"/>
      <c r="C25" s="152"/>
      <c r="D25" s="153"/>
      <c r="E25" s="152"/>
      <c r="F25" s="153"/>
      <c r="G25" s="152"/>
      <c r="H25" s="153"/>
      <c r="I25" s="152"/>
      <c r="J25" s="153"/>
      <c r="K25" s="152"/>
      <c r="L25" s="153"/>
      <c r="M25" s="152"/>
      <c r="N25" s="153"/>
      <c r="O25" s="152"/>
      <c r="P25" s="153"/>
      <c r="Q25" s="152"/>
      <c r="R25" s="154"/>
    </row>
    <row r="26" spans="1:18" x14ac:dyDescent="0.25">
      <c r="A26" s="155" t="s">
        <v>19</v>
      </c>
      <c r="B26" s="156"/>
      <c r="C26" s="157">
        <v>0</v>
      </c>
      <c r="D26" s="158"/>
      <c r="E26" s="157">
        <v>0</v>
      </c>
      <c r="F26" s="158"/>
      <c r="G26" s="157">
        <v>0</v>
      </c>
      <c r="H26" s="158"/>
      <c r="I26" s="157">
        <v>5792.8</v>
      </c>
      <c r="J26" s="158"/>
      <c r="K26" s="157">
        <v>0</v>
      </c>
      <c r="L26" s="158"/>
      <c r="M26" s="157">
        <f>SUM(C26,E26,G26,I26,K26)</f>
        <v>5792.8</v>
      </c>
      <c r="N26" s="158"/>
      <c r="O26" s="157">
        <v>5939.43</v>
      </c>
      <c r="P26" s="158"/>
      <c r="Q26" s="157">
        <v>6093.87</v>
      </c>
      <c r="R26" s="159"/>
    </row>
    <row r="27" spans="1:18" x14ac:dyDescent="0.25">
      <c r="A27" s="165" t="s">
        <v>20</v>
      </c>
      <c r="B27" s="166"/>
      <c r="C27" s="167">
        <v>10</v>
      </c>
      <c r="D27" s="168"/>
      <c r="E27" s="167">
        <v>10</v>
      </c>
      <c r="F27" s="168"/>
      <c r="G27" s="167">
        <v>0</v>
      </c>
      <c r="H27" s="168"/>
      <c r="I27" s="167">
        <v>30</v>
      </c>
      <c r="J27" s="168"/>
      <c r="K27" s="167">
        <v>0</v>
      </c>
      <c r="L27" s="168"/>
      <c r="M27" s="167">
        <f>SUM(C27,E27,G27,I27,K27)</f>
        <v>50</v>
      </c>
      <c r="N27" s="168"/>
      <c r="O27" s="167">
        <v>49.427</v>
      </c>
      <c r="P27" s="168"/>
      <c r="Q27" s="167">
        <v>53.954000000000001</v>
      </c>
      <c r="R27" s="169"/>
    </row>
    <row r="28" spans="1:18" x14ac:dyDescent="0.25">
      <c r="A28" s="155" t="s">
        <v>21</v>
      </c>
      <c r="B28" s="156"/>
      <c r="C28" s="157">
        <v>1559.722</v>
      </c>
      <c r="D28" s="158"/>
      <c r="E28" s="157">
        <v>182.5</v>
      </c>
      <c r="F28" s="158"/>
      <c r="G28" s="157">
        <v>0</v>
      </c>
      <c r="H28" s="158"/>
      <c r="I28" s="157">
        <v>0</v>
      </c>
      <c r="J28" s="158"/>
      <c r="K28" s="157">
        <v>0</v>
      </c>
      <c r="L28" s="158"/>
      <c r="M28" s="157">
        <f>SUM(C28,E28,G28,I28,K28)</f>
        <v>1742.222</v>
      </c>
      <c r="N28" s="158"/>
      <c r="O28" s="157">
        <v>1777.9459999999999</v>
      </c>
      <c r="P28" s="158"/>
      <c r="Q28" s="157">
        <v>1956.943</v>
      </c>
      <c r="R28" s="159"/>
    </row>
    <row r="29" spans="1:18" x14ac:dyDescent="0.25">
      <c r="A29" s="165" t="s">
        <v>23</v>
      </c>
      <c r="B29" s="166"/>
      <c r="C29" s="167">
        <v>100</v>
      </c>
      <c r="D29" s="168"/>
      <c r="E29" s="167">
        <v>0</v>
      </c>
      <c r="F29" s="168"/>
      <c r="G29" s="167">
        <v>0</v>
      </c>
      <c r="H29" s="168"/>
      <c r="I29" s="167">
        <v>0</v>
      </c>
      <c r="J29" s="168"/>
      <c r="K29" s="167">
        <v>0</v>
      </c>
      <c r="L29" s="168"/>
      <c r="M29" s="167">
        <f>SUM(C29,E29,G29,I29,K29)</f>
        <v>100</v>
      </c>
      <c r="N29" s="168"/>
      <c r="O29" s="167">
        <v>86.397000000000006</v>
      </c>
      <c r="P29" s="168"/>
      <c r="Q29" s="167">
        <v>159.435</v>
      </c>
      <c r="R29" s="169"/>
    </row>
    <row r="30" spans="1:18" x14ac:dyDescent="0.25">
      <c r="A30" s="160" t="s">
        <v>10</v>
      </c>
      <c r="B30" s="161"/>
      <c r="C30" s="162">
        <f>C26+C27+C28+C29</f>
        <v>1669.722</v>
      </c>
      <c r="D30" s="163"/>
      <c r="E30" s="162">
        <f>E26+E27+E28+E29</f>
        <v>192.5</v>
      </c>
      <c r="F30" s="163"/>
      <c r="G30" s="162">
        <f>G26+G27+G28+G29</f>
        <v>0</v>
      </c>
      <c r="H30" s="163"/>
      <c r="I30" s="162">
        <f>I26+I27+I28+I29</f>
        <v>5822.8</v>
      </c>
      <c r="J30" s="163"/>
      <c r="K30" s="162">
        <f>K26+K27+K28+K29</f>
        <v>0</v>
      </c>
      <c r="L30" s="163"/>
      <c r="M30" s="162">
        <f>K30+I30+G30+E30+C30</f>
        <v>7685.0219999999999</v>
      </c>
      <c r="N30" s="163"/>
      <c r="O30" s="162">
        <f>O26+O27+O28+O29</f>
        <v>7853.2</v>
      </c>
      <c r="P30" s="163"/>
      <c r="Q30" s="162">
        <f>Q26+Q27+Q28+Q29</f>
        <v>8264.2019999999993</v>
      </c>
      <c r="R30" s="164"/>
    </row>
    <row r="32" spans="1:18" x14ac:dyDescent="0.25">
      <c r="A32" s="411" t="s">
        <v>24</v>
      </c>
      <c r="B32" s="412"/>
      <c r="C32" s="152"/>
      <c r="D32" s="153"/>
      <c r="E32" s="152"/>
      <c r="F32" s="153"/>
      <c r="G32" s="152"/>
      <c r="H32" s="153"/>
      <c r="I32" s="152"/>
      <c r="J32" s="153"/>
      <c r="K32" s="152"/>
      <c r="L32" s="153"/>
      <c r="M32" s="152"/>
      <c r="N32" s="153"/>
      <c r="O32" s="152"/>
      <c r="P32" s="153"/>
      <c r="Q32" s="152"/>
      <c r="R32" s="154"/>
    </row>
    <row r="33" spans="1:18" x14ac:dyDescent="0.25">
      <c r="A33" s="155" t="s">
        <v>25</v>
      </c>
      <c r="B33" s="156"/>
      <c r="C33" s="157">
        <v>22.812999999999999</v>
      </c>
      <c r="D33" s="158"/>
      <c r="E33" s="157">
        <v>0</v>
      </c>
      <c r="F33" s="158"/>
      <c r="G33" s="157">
        <v>0</v>
      </c>
      <c r="H33" s="158"/>
      <c r="I33" s="157">
        <v>0</v>
      </c>
      <c r="J33" s="158"/>
      <c r="K33" s="157">
        <v>0</v>
      </c>
      <c r="L33" s="158"/>
      <c r="M33" s="157">
        <f t="shared" ref="M33:M41" si="0">SUM(C33,E33,G33,I33,K33)</f>
        <v>22.812999999999999</v>
      </c>
      <c r="N33" s="158"/>
      <c r="O33" s="157">
        <v>35.496000000000002</v>
      </c>
      <c r="P33" s="158"/>
      <c r="Q33" s="157">
        <v>20.489000000000001</v>
      </c>
      <c r="R33" s="159"/>
    </row>
    <row r="34" spans="1:18" x14ac:dyDescent="0.25">
      <c r="A34" s="165" t="s">
        <v>26</v>
      </c>
      <c r="B34" s="166"/>
      <c r="C34" s="167">
        <v>1888.441</v>
      </c>
      <c r="D34" s="168"/>
      <c r="E34" s="167">
        <v>145.33099999999999</v>
      </c>
      <c r="F34" s="168"/>
      <c r="G34" s="167">
        <v>0</v>
      </c>
      <c r="H34" s="168"/>
      <c r="I34" s="167">
        <v>0</v>
      </c>
      <c r="J34" s="168"/>
      <c r="K34" s="167">
        <v>0</v>
      </c>
      <c r="L34" s="168"/>
      <c r="M34" s="167">
        <f t="shared" si="0"/>
        <v>2033.7719999999999</v>
      </c>
      <c r="N34" s="168"/>
      <c r="O34" s="167">
        <v>2258.0169999999998</v>
      </c>
      <c r="P34" s="168"/>
      <c r="Q34" s="167">
        <v>930.41200000000003</v>
      </c>
      <c r="R34" s="169"/>
    </row>
    <row r="35" spans="1:18" x14ac:dyDescent="0.25">
      <c r="A35" s="155" t="s">
        <v>27</v>
      </c>
      <c r="B35" s="156"/>
      <c r="C35" s="157">
        <v>0</v>
      </c>
      <c r="D35" s="158"/>
      <c r="E35" s="157">
        <v>16750.184000000001</v>
      </c>
      <c r="F35" s="158"/>
      <c r="G35" s="157">
        <v>0</v>
      </c>
      <c r="H35" s="158"/>
      <c r="I35" s="157">
        <v>0</v>
      </c>
      <c r="J35" s="158"/>
      <c r="K35" s="157">
        <v>0</v>
      </c>
      <c r="L35" s="158"/>
      <c r="M35" s="157">
        <f t="shared" si="0"/>
        <v>16750.184000000001</v>
      </c>
      <c r="N35" s="158"/>
      <c r="O35" s="157">
        <v>16812</v>
      </c>
      <c r="P35" s="158"/>
      <c r="Q35" s="157">
        <v>17116.5</v>
      </c>
      <c r="R35" s="159"/>
    </row>
    <row r="36" spans="1:18" x14ac:dyDescent="0.25">
      <c r="A36" s="165" t="s">
        <v>28</v>
      </c>
      <c r="B36" s="166"/>
      <c r="C36" s="167">
        <v>1.0820000000000001</v>
      </c>
      <c r="D36" s="168"/>
      <c r="E36" s="167">
        <v>0</v>
      </c>
      <c r="F36" s="168"/>
      <c r="G36" s="167">
        <v>668.86800000000005</v>
      </c>
      <c r="H36" s="168"/>
      <c r="I36" s="167">
        <v>0</v>
      </c>
      <c r="J36" s="168"/>
      <c r="K36" s="167">
        <v>0</v>
      </c>
      <c r="L36" s="168"/>
      <c r="M36" s="167">
        <f t="shared" si="0"/>
        <v>669.95</v>
      </c>
      <c r="N36" s="168"/>
      <c r="O36" s="167">
        <v>968.03399999999999</v>
      </c>
      <c r="P36" s="168"/>
      <c r="Q36" s="167">
        <v>1353.9190000000001</v>
      </c>
      <c r="R36" s="169"/>
    </row>
    <row r="37" spans="1:18" x14ac:dyDescent="0.25">
      <c r="A37" s="155" t="s">
        <v>29</v>
      </c>
      <c r="B37" s="156"/>
      <c r="C37" s="157">
        <v>0</v>
      </c>
      <c r="D37" s="158"/>
      <c r="E37" s="157">
        <v>0</v>
      </c>
      <c r="F37" s="158"/>
      <c r="G37" s="157">
        <v>0</v>
      </c>
      <c r="H37" s="158"/>
      <c r="I37" s="157">
        <v>0</v>
      </c>
      <c r="J37" s="158"/>
      <c r="K37" s="157">
        <v>1587.06</v>
      </c>
      <c r="L37" s="158"/>
      <c r="M37" s="157">
        <f t="shared" si="0"/>
        <v>1587.06</v>
      </c>
      <c r="N37" s="158"/>
      <c r="O37" s="157">
        <v>1635.529</v>
      </c>
      <c r="P37" s="158"/>
      <c r="Q37" s="157">
        <v>1601.943</v>
      </c>
      <c r="R37" s="159"/>
    </row>
    <row r="38" spans="1:18" x14ac:dyDescent="0.25">
      <c r="A38" s="165" t="s">
        <v>30</v>
      </c>
      <c r="B38" s="166"/>
      <c r="C38" s="167">
        <v>0</v>
      </c>
      <c r="D38" s="168"/>
      <c r="E38" s="167">
        <v>0</v>
      </c>
      <c r="F38" s="168"/>
      <c r="G38" s="167">
        <v>0</v>
      </c>
      <c r="H38" s="168"/>
      <c r="I38" s="167">
        <v>0</v>
      </c>
      <c r="J38" s="168"/>
      <c r="K38" s="167">
        <v>0</v>
      </c>
      <c r="L38" s="168"/>
      <c r="M38" s="167">
        <f t="shared" si="0"/>
        <v>0</v>
      </c>
      <c r="N38" s="168"/>
      <c r="O38" s="167">
        <v>10</v>
      </c>
      <c r="P38" s="168"/>
      <c r="Q38" s="167">
        <v>8.5</v>
      </c>
      <c r="R38" s="169"/>
    </row>
    <row r="39" spans="1:18" x14ac:dyDescent="0.25">
      <c r="A39" s="155" t="s">
        <v>31</v>
      </c>
      <c r="B39" s="156"/>
      <c r="C39" s="157">
        <v>0</v>
      </c>
      <c r="D39" s="158"/>
      <c r="E39" s="157">
        <v>0</v>
      </c>
      <c r="F39" s="158"/>
      <c r="G39" s="157">
        <v>0</v>
      </c>
      <c r="H39" s="158"/>
      <c r="I39" s="157">
        <v>0</v>
      </c>
      <c r="J39" s="158"/>
      <c r="K39" s="157">
        <v>0</v>
      </c>
      <c r="L39" s="158"/>
      <c r="M39" s="157">
        <f t="shared" si="0"/>
        <v>0</v>
      </c>
      <c r="N39" s="158"/>
      <c r="O39" s="157">
        <v>0</v>
      </c>
      <c r="P39" s="158"/>
      <c r="Q39" s="157">
        <v>0.51800000000000002</v>
      </c>
      <c r="R39" s="159"/>
    </row>
    <row r="40" spans="1:18" x14ac:dyDescent="0.25">
      <c r="A40" s="165" t="s">
        <v>32</v>
      </c>
      <c r="B40" s="166"/>
      <c r="C40" s="167">
        <v>4044.6089999999999</v>
      </c>
      <c r="D40" s="168"/>
      <c r="E40" s="167">
        <v>0</v>
      </c>
      <c r="F40" s="168"/>
      <c r="G40" s="167">
        <v>0</v>
      </c>
      <c r="H40" s="168"/>
      <c r="I40" s="167">
        <v>0</v>
      </c>
      <c r="J40" s="168"/>
      <c r="K40" s="167">
        <v>0</v>
      </c>
      <c r="L40" s="168"/>
      <c r="M40" s="167">
        <f t="shared" si="0"/>
        <v>4044.6089999999999</v>
      </c>
      <c r="N40" s="168"/>
      <c r="O40" s="167">
        <v>3911.3209999999999</v>
      </c>
      <c r="P40" s="168"/>
      <c r="Q40" s="167">
        <v>4670.5519999999997</v>
      </c>
      <c r="R40" s="169"/>
    </row>
    <row r="41" spans="1:18" x14ac:dyDescent="0.25">
      <c r="A41" s="155" t="s">
        <v>33</v>
      </c>
      <c r="B41" s="156"/>
      <c r="C41" s="157">
        <v>0</v>
      </c>
      <c r="D41" s="158"/>
      <c r="E41" s="157">
        <v>0</v>
      </c>
      <c r="F41" s="158"/>
      <c r="G41" s="157">
        <v>0</v>
      </c>
      <c r="H41" s="158"/>
      <c r="I41" s="157">
        <v>0</v>
      </c>
      <c r="J41" s="158"/>
      <c r="K41" s="157">
        <v>11.106</v>
      </c>
      <c r="L41" s="158"/>
      <c r="M41" s="157">
        <f t="shared" si="0"/>
        <v>11.106</v>
      </c>
      <c r="N41" s="158"/>
      <c r="O41" s="157">
        <v>8.0530000000000008</v>
      </c>
      <c r="P41" s="158"/>
      <c r="Q41" s="157">
        <v>24.559000000000001</v>
      </c>
      <c r="R41" s="159"/>
    </row>
    <row r="42" spans="1:18" x14ac:dyDescent="0.25">
      <c r="A42" s="160" t="s">
        <v>10</v>
      </c>
      <c r="B42" s="161"/>
      <c r="C42" s="162">
        <f>C33+C34+C35+C36+C37+C38+C39+C40+C41</f>
        <v>5956.9449999999997</v>
      </c>
      <c r="D42" s="163"/>
      <c r="E42" s="162">
        <f>E33+E34+E35+E36+E37+E38+E39+E40+E41</f>
        <v>16895.514999999999</v>
      </c>
      <c r="F42" s="163"/>
      <c r="G42" s="162">
        <f>G33+G34+G35+G36+G37+G38+G39+G40+G41</f>
        <v>668.86800000000005</v>
      </c>
      <c r="H42" s="163"/>
      <c r="I42" s="162">
        <f>I33+I34+I35+I36+I37+I38+I39+I40+I41</f>
        <v>0</v>
      </c>
      <c r="J42" s="163"/>
      <c r="K42" s="162">
        <f>K33+K34+K35+K36+K37+K38+K39+K40+K41</f>
        <v>1598.1659999999999</v>
      </c>
      <c r="L42" s="163"/>
      <c r="M42" s="162">
        <f>K42+I42+G42+E42+C42</f>
        <v>25119.493999999999</v>
      </c>
      <c r="N42" s="163"/>
      <c r="O42" s="162">
        <f>O33+O34+O35+O36+O37+O38+O39+O40+O41</f>
        <v>25638.449999999997</v>
      </c>
      <c r="P42" s="163"/>
      <c r="Q42" s="162">
        <f>Q33+Q34+Q35+Q36+Q37+Q38+Q39+Q40+Q41</f>
        <v>25727.392000000003</v>
      </c>
      <c r="R42" s="164"/>
    </row>
    <row r="44" spans="1:18" x14ac:dyDescent="0.25">
      <c r="A44" s="411" t="s">
        <v>34</v>
      </c>
      <c r="B44" s="412"/>
      <c r="C44" s="152"/>
      <c r="D44" s="153"/>
      <c r="E44" s="152"/>
      <c r="F44" s="153"/>
      <c r="G44" s="152"/>
      <c r="H44" s="153"/>
      <c r="I44" s="152"/>
      <c r="J44" s="153"/>
      <c r="K44" s="152"/>
      <c r="L44" s="153"/>
      <c r="M44" s="152"/>
      <c r="N44" s="153"/>
      <c r="O44" s="152"/>
      <c r="P44" s="153"/>
      <c r="Q44" s="152"/>
      <c r="R44" s="154"/>
    </row>
    <row r="45" spans="1:18" x14ac:dyDescent="0.25">
      <c r="A45" s="155" t="s">
        <v>35</v>
      </c>
      <c r="B45" s="156"/>
      <c r="C45" s="157">
        <v>0</v>
      </c>
      <c r="D45" s="158"/>
      <c r="E45" s="157">
        <v>0</v>
      </c>
      <c r="F45" s="158"/>
      <c r="G45" s="157">
        <v>0</v>
      </c>
      <c r="H45" s="158"/>
      <c r="I45" s="157">
        <v>0</v>
      </c>
      <c r="J45" s="158"/>
      <c r="K45" s="157">
        <v>0</v>
      </c>
      <c r="L45" s="158"/>
      <c r="M45" s="157">
        <f t="shared" ref="M45:M50" si="1">SUM(C45,E45,G45,I45,K45)</f>
        <v>0</v>
      </c>
      <c r="N45" s="158"/>
      <c r="O45" s="157">
        <v>188</v>
      </c>
      <c r="P45" s="158"/>
      <c r="Q45" s="157">
        <v>189</v>
      </c>
      <c r="R45" s="159"/>
    </row>
    <row r="46" spans="1:18" x14ac:dyDescent="0.25">
      <c r="A46" s="165" t="s">
        <v>36</v>
      </c>
      <c r="B46" s="166"/>
      <c r="C46" s="167">
        <v>0</v>
      </c>
      <c r="D46" s="168"/>
      <c r="E46" s="167">
        <v>0</v>
      </c>
      <c r="F46" s="168"/>
      <c r="G46" s="167">
        <v>0</v>
      </c>
      <c r="H46" s="168"/>
      <c r="I46" s="167">
        <v>0</v>
      </c>
      <c r="J46" s="168"/>
      <c r="K46" s="167">
        <v>0</v>
      </c>
      <c r="L46" s="168"/>
      <c r="M46" s="167">
        <f t="shared" si="1"/>
        <v>0</v>
      </c>
      <c r="N46" s="168"/>
      <c r="O46" s="167">
        <v>360</v>
      </c>
      <c r="P46" s="168"/>
      <c r="Q46" s="167">
        <v>358</v>
      </c>
      <c r="R46" s="169"/>
    </row>
    <row r="47" spans="1:18" x14ac:dyDescent="0.25">
      <c r="A47" s="155" t="s">
        <v>37</v>
      </c>
      <c r="B47" s="156"/>
      <c r="C47" s="157">
        <v>182.65799999999999</v>
      </c>
      <c r="D47" s="158"/>
      <c r="E47" s="157">
        <v>1314.817</v>
      </c>
      <c r="F47" s="158"/>
      <c r="G47" s="157">
        <v>689.66099999999994</v>
      </c>
      <c r="H47" s="158"/>
      <c r="I47" s="157">
        <v>0</v>
      </c>
      <c r="J47" s="158"/>
      <c r="K47" s="157">
        <v>0</v>
      </c>
      <c r="L47" s="158"/>
      <c r="M47" s="157">
        <f t="shared" si="1"/>
        <v>2187.136</v>
      </c>
      <c r="N47" s="158"/>
      <c r="O47" s="157">
        <v>2490.7719999999999</v>
      </c>
      <c r="P47" s="158"/>
      <c r="Q47" s="157">
        <v>1985.84</v>
      </c>
      <c r="R47" s="159"/>
    </row>
    <row r="48" spans="1:18" x14ac:dyDescent="0.25">
      <c r="A48" s="165" t="s">
        <v>38</v>
      </c>
      <c r="B48" s="166"/>
      <c r="C48" s="167">
        <v>911.65099999999995</v>
      </c>
      <c r="D48" s="168"/>
      <c r="E48" s="167">
        <v>1099.7670000000001</v>
      </c>
      <c r="F48" s="168"/>
      <c r="G48" s="167">
        <v>632.94200000000001</v>
      </c>
      <c r="H48" s="168"/>
      <c r="I48" s="167">
        <v>2.64</v>
      </c>
      <c r="J48" s="168"/>
      <c r="K48" s="167">
        <v>0</v>
      </c>
      <c r="L48" s="168"/>
      <c r="M48" s="167">
        <f t="shared" si="1"/>
        <v>2647</v>
      </c>
      <c r="N48" s="168"/>
      <c r="O48" s="167">
        <v>1854.566</v>
      </c>
      <c r="P48" s="168"/>
      <c r="Q48" s="167">
        <v>1851.7850000000001</v>
      </c>
      <c r="R48" s="169"/>
    </row>
    <row r="49" spans="1:18" x14ac:dyDescent="0.25">
      <c r="A49" s="155" t="s">
        <v>39</v>
      </c>
      <c r="B49" s="156"/>
      <c r="C49" s="157">
        <v>0</v>
      </c>
      <c r="D49" s="158"/>
      <c r="E49" s="157">
        <v>0</v>
      </c>
      <c r="F49" s="158"/>
      <c r="G49" s="157">
        <v>3585</v>
      </c>
      <c r="H49" s="158"/>
      <c r="I49" s="157">
        <v>0</v>
      </c>
      <c r="J49" s="158"/>
      <c r="K49" s="157">
        <v>0</v>
      </c>
      <c r="L49" s="158"/>
      <c r="M49" s="157">
        <f t="shared" si="1"/>
        <v>3585</v>
      </c>
      <c r="N49" s="158"/>
      <c r="O49" s="157">
        <v>2735.2</v>
      </c>
      <c r="P49" s="158"/>
      <c r="Q49" s="157">
        <v>2334.92</v>
      </c>
      <c r="R49" s="159"/>
    </row>
    <row r="50" spans="1:18" x14ac:dyDescent="0.25">
      <c r="A50" s="165" t="s">
        <v>40</v>
      </c>
      <c r="B50" s="166"/>
      <c r="C50" s="167">
        <v>163.018</v>
      </c>
      <c r="D50" s="168"/>
      <c r="E50" s="167">
        <v>0</v>
      </c>
      <c r="F50" s="168"/>
      <c r="G50" s="167">
        <v>0</v>
      </c>
      <c r="H50" s="168"/>
      <c r="I50" s="167">
        <v>0</v>
      </c>
      <c r="J50" s="168"/>
      <c r="K50" s="167">
        <v>0</v>
      </c>
      <c r="L50" s="168"/>
      <c r="M50" s="167">
        <f t="shared" si="1"/>
        <v>163.018</v>
      </c>
      <c r="N50" s="168"/>
      <c r="O50" s="167">
        <v>77.311999999999998</v>
      </c>
      <c r="P50" s="168"/>
      <c r="Q50" s="167">
        <v>167.006</v>
      </c>
      <c r="R50" s="169"/>
    </row>
    <row r="51" spans="1:18" x14ac:dyDescent="0.25">
      <c r="A51" s="160" t="s">
        <v>10</v>
      </c>
      <c r="B51" s="161"/>
      <c r="C51" s="162">
        <f>C45+C46+C47+C48+C49+C50</f>
        <v>1257.327</v>
      </c>
      <c r="D51" s="163"/>
      <c r="E51" s="162">
        <f>E45+E46+E47+E48+E49+E50</f>
        <v>2414.5839999999998</v>
      </c>
      <c r="F51" s="163"/>
      <c r="G51" s="162">
        <f>G45+G46+G47+G48+G49+G50</f>
        <v>4907.6030000000001</v>
      </c>
      <c r="H51" s="163"/>
      <c r="I51" s="162">
        <f>I45+I46+I47+I48+I49+I50</f>
        <v>2.64</v>
      </c>
      <c r="J51" s="163"/>
      <c r="K51" s="162">
        <f>K45+K46+K47+K48+K49+K50</f>
        <v>0</v>
      </c>
      <c r="L51" s="163"/>
      <c r="M51" s="162">
        <f>K51+I51+G51+E51+C51</f>
        <v>8582.1540000000005</v>
      </c>
      <c r="N51" s="163"/>
      <c r="O51" s="162">
        <f>O45+O46+O47+O48+O49+O50</f>
        <v>7705.8499999999995</v>
      </c>
      <c r="P51" s="163"/>
      <c r="Q51" s="162">
        <f>Q45+Q46+Q47+Q48+Q49+Q50</f>
        <v>6886.5510000000004</v>
      </c>
      <c r="R51" s="164"/>
    </row>
    <row r="53" spans="1:18" x14ac:dyDescent="0.25">
      <c r="A53" s="411" t="s">
        <v>41</v>
      </c>
      <c r="B53" s="412"/>
      <c r="C53" s="152"/>
      <c r="D53" s="153"/>
      <c r="E53" s="152"/>
      <c r="F53" s="153"/>
      <c r="G53" s="152"/>
      <c r="H53" s="153"/>
      <c r="I53" s="152"/>
      <c r="J53" s="153"/>
      <c r="K53" s="152"/>
      <c r="L53" s="153"/>
      <c r="M53" s="152"/>
      <c r="N53" s="153"/>
      <c r="O53" s="152"/>
      <c r="P53" s="153"/>
      <c r="Q53" s="152"/>
      <c r="R53" s="154"/>
    </row>
    <row r="54" spans="1:18" x14ac:dyDescent="0.25">
      <c r="A54" s="155" t="s">
        <v>42</v>
      </c>
      <c r="B54" s="156"/>
      <c r="C54" s="157">
        <v>1000</v>
      </c>
      <c r="D54" s="158"/>
      <c r="E54" s="157">
        <v>12.004</v>
      </c>
      <c r="F54" s="158"/>
      <c r="G54" s="157">
        <v>448</v>
      </c>
      <c r="H54" s="158"/>
      <c r="I54" s="157">
        <v>0</v>
      </c>
      <c r="J54" s="158"/>
      <c r="K54" s="157">
        <v>0</v>
      </c>
      <c r="L54" s="158"/>
      <c r="M54" s="157">
        <f>SUM(C54,E54,G54,I54,K54)</f>
        <v>1460.0039999999999</v>
      </c>
      <c r="N54" s="158"/>
      <c r="O54" s="157">
        <v>1247</v>
      </c>
      <c r="P54" s="158"/>
      <c r="Q54" s="157">
        <v>1034.143</v>
      </c>
      <c r="R54" s="159"/>
    </row>
    <row r="55" spans="1:18" x14ac:dyDescent="0.25">
      <c r="A55" s="165" t="s">
        <v>43</v>
      </c>
      <c r="B55" s="166"/>
      <c r="C55" s="167">
        <v>100</v>
      </c>
      <c r="D55" s="168"/>
      <c r="E55" s="167">
        <v>0</v>
      </c>
      <c r="F55" s="168"/>
      <c r="G55" s="167">
        <v>0</v>
      </c>
      <c r="H55" s="168"/>
      <c r="I55" s="167">
        <v>0</v>
      </c>
      <c r="J55" s="168"/>
      <c r="K55" s="167">
        <v>0</v>
      </c>
      <c r="L55" s="168"/>
      <c r="M55" s="167">
        <f>SUM(C55,E55,G55,I55,K55)</f>
        <v>100</v>
      </c>
      <c r="N55" s="168"/>
      <c r="O55" s="167">
        <v>100</v>
      </c>
      <c r="P55" s="168"/>
      <c r="Q55" s="167">
        <v>100</v>
      </c>
      <c r="R55" s="169"/>
    </row>
    <row r="56" spans="1:18" x14ac:dyDescent="0.25">
      <c r="A56" s="155" t="s">
        <v>44</v>
      </c>
      <c r="B56" s="156"/>
      <c r="C56" s="157">
        <v>40</v>
      </c>
      <c r="D56" s="158"/>
      <c r="E56" s="157">
        <v>0</v>
      </c>
      <c r="F56" s="158"/>
      <c r="G56" s="157">
        <v>0</v>
      </c>
      <c r="H56" s="158"/>
      <c r="I56" s="157">
        <v>0</v>
      </c>
      <c r="J56" s="158"/>
      <c r="K56" s="157">
        <v>10</v>
      </c>
      <c r="L56" s="158"/>
      <c r="M56" s="157">
        <f>SUM(C56,E56,G56,I56,K56)</f>
        <v>50</v>
      </c>
      <c r="N56" s="158"/>
      <c r="O56" s="157">
        <v>51.5</v>
      </c>
      <c r="P56" s="158"/>
      <c r="Q56" s="157">
        <v>44.506999999999998</v>
      </c>
      <c r="R56" s="159"/>
    </row>
    <row r="57" spans="1:18" x14ac:dyDescent="0.25">
      <c r="A57" s="160" t="s">
        <v>10</v>
      </c>
      <c r="B57" s="161"/>
      <c r="C57" s="162">
        <f>C54+C55+C56</f>
        <v>1140</v>
      </c>
      <c r="D57" s="163"/>
      <c r="E57" s="162">
        <f>E54+E55+E56</f>
        <v>12.004</v>
      </c>
      <c r="F57" s="163"/>
      <c r="G57" s="162">
        <f>G54+G55+G56</f>
        <v>448</v>
      </c>
      <c r="H57" s="163"/>
      <c r="I57" s="162">
        <f>I54+I55+I56</f>
        <v>0</v>
      </c>
      <c r="J57" s="163"/>
      <c r="K57" s="162">
        <f>K54+K55+K56</f>
        <v>10</v>
      </c>
      <c r="L57" s="163"/>
      <c r="M57" s="162">
        <f>K57+I57+G57+E57+C57</f>
        <v>1610.0039999999999</v>
      </c>
      <c r="N57" s="163"/>
      <c r="O57" s="162">
        <f>O54+O55+O56</f>
        <v>1398.5</v>
      </c>
      <c r="P57" s="163"/>
      <c r="Q57" s="162">
        <f>Q54+Q55+Q56</f>
        <v>1178.6500000000001</v>
      </c>
      <c r="R57" s="164"/>
    </row>
    <row r="59" spans="1:18" x14ac:dyDescent="0.25">
      <c r="A59" s="411" t="s">
        <v>45</v>
      </c>
      <c r="B59" s="412"/>
      <c r="C59" s="152"/>
      <c r="D59" s="153"/>
      <c r="E59" s="152"/>
      <c r="F59" s="153"/>
      <c r="G59" s="152"/>
      <c r="H59" s="153"/>
      <c r="I59" s="152"/>
      <c r="J59" s="153"/>
      <c r="K59" s="152"/>
      <c r="L59" s="153"/>
      <c r="M59" s="152"/>
      <c r="N59" s="153"/>
      <c r="O59" s="152"/>
      <c r="P59" s="153"/>
      <c r="Q59" s="152"/>
      <c r="R59" s="154"/>
    </row>
    <row r="60" spans="1:18" x14ac:dyDescent="0.25">
      <c r="A60" s="155" t="s">
        <v>46</v>
      </c>
      <c r="B60" s="156"/>
      <c r="C60" s="157">
        <v>0</v>
      </c>
      <c r="D60" s="158"/>
      <c r="E60" s="157">
        <v>79664.687000000005</v>
      </c>
      <c r="F60" s="158"/>
      <c r="G60" s="157">
        <v>0</v>
      </c>
      <c r="H60" s="158"/>
      <c r="I60" s="157">
        <v>0</v>
      </c>
      <c r="J60" s="158"/>
      <c r="K60" s="157">
        <v>0</v>
      </c>
      <c r="L60" s="158"/>
      <c r="M60" s="157">
        <f>SUM(C60,E60,G60,I60,K60)</f>
        <v>79664.687000000005</v>
      </c>
      <c r="N60" s="158"/>
      <c r="O60" s="157">
        <v>76642.221999999994</v>
      </c>
      <c r="P60" s="158"/>
      <c r="Q60" s="157">
        <v>78010.652000000002</v>
      </c>
      <c r="R60" s="159"/>
    </row>
    <row r="61" spans="1:18" x14ac:dyDescent="0.25">
      <c r="A61" s="165" t="s">
        <v>47</v>
      </c>
      <c r="B61" s="166"/>
      <c r="C61" s="167">
        <v>2341.123</v>
      </c>
      <c r="D61" s="168"/>
      <c r="E61" s="167">
        <v>0</v>
      </c>
      <c r="F61" s="168"/>
      <c r="G61" s="167">
        <v>0</v>
      </c>
      <c r="H61" s="168"/>
      <c r="I61" s="167">
        <v>0</v>
      </c>
      <c r="J61" s="168"/>
      <c r="K61" s="167">
        <v>0</v>
      </c>
      <c r="L61" s="168"/>
      <c r="M61" s="167">
        <f>SUM(C61,E61,G61,I61,K61)</f>
        <v>2341.123</v>
      </c>
      <c r="N61" s="168"/>
      <c r="O61" s="167">
        <v>2442.61</v>
      </c>
      <c r="P61" s="168"/>
      <c r="Q61" s="167">
        <v>2541.0619999999999</v>
      </c>
      <c r="R61" s="169"/>
    </row>
    <row r="62" spans="1:18" x14ac:dyDescent="0.25">
      <c r="A62" s="160" t="s">
        <v>10</v>
      </c>
      <c r="B62" s="161"/>
      <c r="C62" s="162">
        <f>C60+C61</f>
        <v>2341.123</v>
      </c>
      <c r="D62" s="163"/>
      <c r="E62" s="162">
        <f>E60+E61</f>
        <v>79664.687000000005</v>
      </c>
      <c r="F62" s="163"/>
      <c r="G62" s="162">
        <f>G60+G61</f>
        <v>0</v>
      </c>
      <c r="H62" s="163"/>
      <c r="I62" s="162">
        <f>I60+I61</f>
        <v>0</v>
      </c>
      <c r="J62" s="163"/>
      <c r="K62" s="162">
        <f>K60+K61</f>
        <v>0</v>
      </c>
      <c r="L62" s="163"/>
      <c r="M62" s="162">
        <f>K62+I62+G62+E62+C62</f>
        <v>82005.810000000012</v>
      </c>
      <c r="N62" s="163"/>
      <c r="O62" s="162">
        <f>O60+O61</f>
        <v>79084.831999999995</v>
      </c>
      <c r="P62" s="163"/>
      <c r="Q62" s="162">
        <f>Q60+Q61</f>
        <v>80551.714000000007</v>
      </c>
      <c r="R62" s="164"/>
    </row>
    <row r="64" spans="1:18" x14ac:dyDescent="0.25">
      <c r="A64" s="411" t="s">
        <v>48</v>
      </c>
      <c r="B64" s="412"/>
      <c r="C64" s="152"/>
      <c r="D64" s="153"/>
      <c r="E64" s="152"/>
      <c r="F64" s="153"/>
      <c r="G64" s="152"/>
      <c r="H64" s="153"/>
      <c r="I64" s="152"/>
      <c r="J64" s="153"/>
      <c r="K64" s="152"/>
      <c r="L64" s="153"/>
      <c r="M64" s="152"/>
      <c r="N64" s="153"/>
      <c r="O64" s="152"/>
      <c r="P64" s="153"/>
      <c r="Q64" s="152"/>
      <c r="R64" s="154"/>
    </row>
    <row r="65" spans="1:18" x14ac:dyDescent="0.25">
      <c r="A65" s="155" t="s">
        <v>49</v>
      </c>
      <c r="B65" s="156"/>
      <c r="C65" s="157">
        <v>2092.4929999999999</v>
      </c>
      <c r="D65" s="158"/>
      <c r="E65" s="157">
        <v>0</v>
      </c>
      <c r="F65" s="158"/>
      <c r="G65" s="157">
        <v>0</v>
      </c>
      <c r="H65" s="158"/>
      <c r="I65" s="157">
        <v>0</v>
      </c>
      <c r="J65" s="158"/>
      <c r="K65" s="157">
        <v>0</v>
      </c>
      <c r="L65" s="158"/>
      <c r="M65" s="157">
        <f>SUM(C65,E65,G65,I65,K65)</f>
        <v>2092.4929999999999</v>
      </c>
      <c r="N65" s="158"/>
      <c r="O65" s="157">
        <v>2114.7179999999998</v>
      </c>
      <c r="P65" s="158"/>
      <c r="Q65" s="157">
        <v>1843.252</v>
      </c>
      <c r="R65" s="159"/>
    </row>
    <row r="66" spans="1:18" x14ac:dyDescent="0.25">
      <c r="A66" s="160" t="s">
        <v>10</v>
      </c>
      <c r="B66" s="161"/>
      <c r="C66" s="162">
        <f>C65</f>
        <v>2092.4929999999999</v>
      </c>
      <c r="D66" s="163"/>
      <c r="E66" s="162">
        <f>E65</f>
        <v>0</v>
      </c>
      <c r="F66" s="163"/>
      <c r="G66" s="162">
        <f>G65</f>
        <v>0</v>
      </c>
      <c r="H66" s="163"/>
      <c r="I66" s="162">
        <f>I65</f>
        <v>0</v>
      </c>
      <c r="J66" s="163"/>
      <c r="K66" s="162">
        <f>K65</f>
        <v>0</v>
      </c>
      <c r="L66" s="163"/>
      <c r="M66" s="162">
        <f>K66+I66+G66+E66+C66</f>
        <v>2092.4929999999999</v>
      </c>
      <c r="N66" s="163"/>
      <c r="O66" s="162">
        <f>O65</f>
        <v>2114.7179999999998</v>
      </c>
      <c r="P66" s="163"/>
      <c r="Q66" s="162">
        <f>Q65</f>
        <v>1843.252</v>
      </c>
      <c r="R66" s="164"/>
    </row>
    <row r="68" spans="1:18" ht="18" x14ac:dyDescent="0.25">
      <c r="A68" s="170" t="s">
        <v>52</v>
      </c>
      <c r="B68" s="171"/>
      <c r="C68" s="172">
        <f>C12+C18+C23+C30+C42+C51+C57+C62+C66</f>
        <v>40643.449999999997</v>
      </c>
      <c r="D68" s="173"/>
      <c r="E68" s="172">
        <f>E12+E18+E23+E30+E42+E51+E57+E62+E66</f>
        <v>101957.743</v>
      </c>
      <c r="F68" s="173"/>
      <c r="G68" s="172">
        <f>G12+G18+G23+G30+G42+G51+G57+G62+G66</f>
        <v>6024.4710000000005</v>
      </c>
      <c r="H68" s="173"/>
      <c r="I68" s="172">
        <f>I12+I18+I23+I30+I42+I51+I57+I62+I66</f>
        <v>5825.4400000000005</v>
      </c>
      <c r="J68" s="173"/>
      <c r="K68" s="172">
        <f>K12+K18+K23+K30+K42+K51+K57+K62+K66</f>
        <v>11090.218999999999</v>
      </c>
      <c r="L68" s="173"/>
      <c r="M68" s="172">
        <f>K68+I68+G68+E68+C68</f>
        <v>165541.323</v>
      </c>
      <c r="N68" s="173"/>
      <c r="O68" s="172">
        <f>O12+O18+O23+O30+O42+O51+O57+O62+O66</f>
        <v>163852.03221410001</v>
      </c>
      <c r="P68" s="173"/>
      <c r="Q68" s="172">
        <f>Q12+Q18+Q23+Q30+Q42+Q51+Q57+Q62+Q66</f>
        <v>163815.54403213001</v>
      </c>
      <c r="R68" s="174"/>
    </row>
    <row r="70" spans="1:18" ht="18" x14ac:dyDescent="0.25">
      <c r="A70" s="175" t="s">
        <v>53</v>
      </c>
      <c r="B70" s="176"/>
      <c r="C70" s="177">
        <f>C11</f>
        <v>0</v>
      </c>
      <c r="D70" s="178"/>
      <c r="E70" s="177">
        <f>E11</f>
        <v>0</v>
      </c>
      <c r="F70" s="178"/>
      <c r="G70" s="177">
        <f>G11</f>
        <v>0</v>
      </c>
      <c r="H70" s="178"/>
      <c r="I70" s="177">
        <f>I11</f>
        <v>0</v>
      </c>
      <c r="J70" s="178"/>
      <c r="K70" s="177">
        <f>K11</f>
        <v>915.71600000000001</v>
      </c>
      <c r="L70" s="178"/>
      <c r="M70" s="177">
        <f>K70+I70+G70+E70+C70</f>
        <v>915.71600000000001</v>
      </c>
      <c r="N70" s="178"/>
      <c r="O70" s="177">
        <f>O11</f>
        <v>845.46</v>
      </c>
      <c r="P70" s="178"/>
      <c r="Q70" s="177">
        <f>Q11</f>
        <v>836.58699999999999</v>
      </c>
      <c r="R70" s="179"/>
    </row>
  </sheetData>
  <sheetProtection formatCells="0" formatColumns="0" formatRows="0" insertColumns="0" insertRows="0" insertHyperlinks="0" deleteColumns="0" deleteRows="0" sort="0" autoFilter="0" pivotTables="0"/>
  <mergeCells count="46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A44:B44"/>
    <mergeCell ref="A53:B53"/>
    <mergeCell ref="A59:B59"/>
    <mergeCell ref="A64:B64"/>
    <mergeCell ref="A10:B10"/>
    <mergeCell ref="A14:B14"/>
    <mergeCell ref="A20:B20"/>
    <mergeCell ref="A25:B25"/>
    <mergeCell ref="A32:B32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baseColWidth="10" defaultColWidth="9.140625" defaultRowHeight="15" x14ac:dyDescent="0.25"/>
  <cols>
    <col min="1" max="1" width="18.570312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6.42578125" customWidth="1"/>
    <col min="10" max="10" width="1" customWidth="1"/>
    <col min="11" max="11" width="7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8.5703125" customWidth="1"/>
    <col min="18" max="18" width="16.28515625" customWidth="1"/>
  </cols>
  <sheetData>
    <row r="1" spans="1:18" ht="23.25" x14ac:dyDescent="0.25">
      <c r="A1" s="416" t="s">
        <v>113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180" t="s">
        <v>1</v>
      </c>
    </row>
    <row r="2" spans="1:18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180"/>
    </row>
    <row r="3" spans="1:18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180"/>
    </row>
    <row r="5" spans="1:18" ht="18.75" x14ac:dyDescent="0.25">
      <c r="A5" s="181"/>
      <c r="B5" s="181"/>
      <c r="C5" s="418" t="s">
        <v>95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</row>
    <row r="6" spans="1:18" ht="16.5" x14ac:dyDescent="0.25">
      <c r="A6" s="423">
        <v>2014</v>
      </c>
      <c r="B6" s="412"/>
      <c r="C6" s="424" t="s">
        <v>96</v>
      </c>
      <c r="D6" s="425"/>
      <c r="E6" s="425" t="s">
        <v>97</v>
      </c>
      <c r="F6" s="425"/>
      <c r="G6" s="425" t="s">
        <v>98</v>
      </c>
      <c r="H6" s="425"/>
      <c r="I6" s="425" t="s">
        <v>99</v>
      </c>
      <c r="J6" s="425"/>
      <c r="K6" s="425" t="s">
        <v>100</v>
      </c>
      <c r="L6" s="425"/>
      <c r="M6" s="425" t="s">
        <v>101</v>
      </c>
      <c r="N6" s="425"/>
      <c r="O6" s="425" t="s">
        <v>102</v>
      </c>
      <c r="P6" s="425"/>
      <c r="Q6" s="425" t="s">
        <v>103</v>
      </c>
      <c r="R6" s="425"/>
    </row>
    <row r="7" spans="1:18" x14ac:dyDescent="0.25">
      <c r="A7" s="412"/>
      <c r="B7" s="412"/>
      <c r="C7" s="422" t="s">
        <v>104</v>
      </c>
      <c r="D7" s="419"/>
      <c r="E7" s="419"/>
      <c r="F7" s="419"/>
      <c r="G7" s="419"/>
      <c r="H7" s="419"/>
      <c r="I7" s="419"/>
      <c r="J7" s="419"/>
      <c r="K7" s="419" t="s">
        <v>105</v>
      </c>
      <c r="L7" s="419"/>
      <c r="M7" s="419"/>
      <c r="N7" s="419"/>
      <c r="O7" s="419"/>
      <c r="P7" s="419"/>
      <c r="Q7" s="419"/>
      <c r="R7" s="419"/>
    </row>
    <row r="8" spans="1:18" x14ac:dyDescent="0.25">
      <c r="A8" s="412"/>
      <c r="B8" s="412"/>
      <c r="C8" s="422" t="s">
        <v>106</v>
      </c>
      <c r="D8" s="419"/>
      <c r="E8" s="419" t="s">
        <v>107</v>
      </c>
      <c r="F8" s="419"/>
      <c r="G8" s="419" t="s">
        <v>108</v>
      </c>
      <c r="H8" s="419"/>
      <c r="I8" s="419" t="s">
        <v>109</v>
      </c>
      <c r="J8" s="419"/>
      <c r="K8" s="419" t="s">
        <v>110</v>
      </c>
      <c r="L8" s="419"/>
      <c r="M8" s="419"/>
      <c r="N8" s="419"/>
      <c r="O8" s="419"/>
      <c r="P8" s="419"/>
      <c r="Q8" s="419"/>
      <c r="R8" s="419"/>
    </row>
    <row r="9" spans="1:18" x14ac:dyDescent="0.25">
      <c r="A9" s="412"/>
      <c r="B9" s="412"/>
      <c r="C9" s="420" t="s">
        <v>104</v>
      </c>
      <c r="D9" s="421"/>
      <c r="E9" s="421"/>
      <c r="F9" s="421"/>
      <c r="G9" s="421"/>
      <c r="H9" s="421"/>
      <c r="I9" s="421"/>
      <c r="J9" s="421"/>
      <c r="K9" s="421" t="s">
        <v>105</v>
      </c>
      <c r="L9" s="421"/>
      <c r="M9" s="421"/>
      <c r="N9" s="421"/>
      <c r="O9" s="421"/>
      <c r="P9" s="421"/>
      <c r="Q9" s="421"/>
      <c r="R9" s="421"/>
    </row>
    <row r="10" spans="1:18" x14ac:dyDescent="0.25">
      <c r="A10" s="411" t="s">
        <v>8</v>
      </c>
      <c r="B10" s="412"/>
      <c r="C10" s="182"/>
      <c r="D10" s="183"/>
      <c r="E10" s="182"/>
      <c r="F10" s="183"/>
      <c r="G10" s="182"/>
      <c r="H10" s="183"/>
      <c r="I10" s="182"/>
      <c r="J10" s="183"/>
      <c r="K10" s="182"/>
      <c r="L10" s="183"/>
      <c r="M10" s="182"/>
      <c r="N10" s="183"/>
      <c r="O10" s="182"/>
      <c r="P10" s="183"/>
      <c r="Q10" s="182"/>
      <c r="R10" s="184"/>
    </row>
    <row r="11" spans="1:18" x14ac:dyDescent="0.25">
      <c r="A11" s="185" t="s">
        <v>9</v>
      </c>
      <c r="B11" s="186"/>
      <c r="C11" s="187">
        <v>0</v>
      </c>
      <c r="D11" s="188"/>
      <c r="E11" s="187">
        <v>0</v>
      </c>
      <c r="F11" s="188"/>
      <c r="G11" s="187">
        <v>0</v>
      </c>
      <c r="H11" s="188"/>
      <c r="I11" s="187">
        <v>0</v>
      </c>
      <c r="J11" s="188"/>
      <c r="K11" s="187">
        <v>26.978000000000002</v>
      </c>
      <c r="L11" s="188"/>
      <c r="M11" s="187">
        <f>SUM(C11,E11,G11,I11,K11)</f>
        <v>26.978000000000002</v>
      </c>
      <c r="N11" s="188"/>
      <c r="O11" s="187">
        <v>0</v>
      </c>
      <c r="P11" s="188"/>
      <c r="Q11" s="187">
        <v>43.597000000000001</v>
      </c>
      <c r="R11" s="189"/>
    </row>
    <row r="12" spans="1:18" x14ac:dyDescent="0.25">
      <c r="A12" s="190" t="s">
        <v>10</v>
      </c>
      <c r="B12" s="191"/>
      <c r="C12" s="192">
        <f>C11</f>
        <v>0</v>
      </c>
      <c r="D12" s="193"/>
      <c r="E12" s="192">
        <f>E11</f>
        <v>0</v>
      </c>
      <c r="F12" s="193"/>
      <c r="G12" s="192">
        <f>G11</f>
        <v>0</v>
      </c>
      <c r="H12" s="193"/>
      <c r="I12" s="192">
        <f>I11</f>
        <v>0</v>
      </c>
      <c r="J12" s="193"/>
      <c r="K12" s="192">
        <f>K11</f>
        <v>26.978000000000002</v>
      </c>
      <c r="L12" s="193"/>
      <c r="M12" s="192">
        <f>K12+I12+G12+E12+C12</f>
        <v>26.978000000000002</v>
      </c>
      <c r="N12" s="193"/>
      <c r="O12" s="192">
        <f>O11</f>
        <v>0</v>
      </c>
      <c r="P12" s="193"/>
      <c r="Q12" s="192">
        <f>Q11</f>
        <v>43.597000000000001</v>
      </c>
      <c r="R12" s="194"/>
    </row>
    <row r="14" spans="1:18" x14ac:dyDescent="0.25">
      <c r="A14" s="411" t="s">
        <v>11</v>
      </c>
      <c r="B14" s="412"/>
      <c r="C14" s="182"/>
      <c r="D14" s="183"/>
      <c r="E14" s="182"/>
      <c r="F14" s="183"/>
      <c r="G14" s="182"/>
      <c r="H14" s="183"/>
      <c r="I14" s="182"/>
      <c r="J14" s="183"/>
      <c r="K14" s="182"/>
      <c r="L14" s="183"/>
      <c r="M14" s="182"/>
      <c r="N14" s="183"/>
      <c r="O14" s="182"/>
      <c r="P14" s="183"/>
      <c r="Q14" s="182"/>
      <c r="R14" s="184"/>
    </row>
    <row r="15" spans="1:18" x14ac:dyDescent="0.25">
      <c r="A15" s="185" t="s">
        <v>12</v>
      </c>
      <c r="B15" s="186"/>
      <c r="C15" s="187">
        <v>83.935000000000002</v>
      </c>
      <c r="D15" s="188"/>
      <c r="E15" s="187">
        <v>0</v>
      </c>
      <c r="F15" s="188"/>
      <c r="G15" s="187">
        <v>0</v>
      </c>
      <c r="H15" s="188"/>
      <c r="I15" s="187">
        <v>0</v>
      </c>
      <c r="J15" s="188"/>
      <c r="K15" s="187">
        <v>0</v>
      </c>
      <c r="L15" s="188"/>
      <c r="M15" s="187">
        <f>SUM(C15,E15,G15,I15,K15)</f>
        <v>83.935000000000002</v>
      </c>
      <c r="N15" s="188"/>
      <c r="O15" s="187">
        <v>246.10400000000001</v>
      </c>
      <c r="P15" s="188"/>
      <c r="Q15" s="187">
        <v>505.36700000000002</v>
      </c>
      <c r="R15" s="189"/>
    </row>
    <row r="16" spans="1:18" x14ac:dyDescent="0.25">
      <c r="A16" s="195" t="s">
        <v>13</v>
      </c>
      <c r="B16" s="196"/>
      <c r="C16" s="197">
        <v>0</v>
      </c>
      <c r="D16" s="198"/>
      <c r="E16" s="197">
        <v>0</v>
      </c>
      <c r="F16" s="198"/>
      <c r="G16" s="197">
        <v>0</v>
      </c>
      <c r="H16" s="198"/>
      <c r="I16" s="197">
        <v>0</v>
      </c>
      <c r="J16" s="198"/>
      <c r="K16" s="197">
        <v>2257.3130000000001</v>
      </c>
      <c r="L16" s="198"/>
      <c r="M16" s="197">
        <f>SUM(C16,E16,G16,I16,K16)</f>
        <v>2257.3130000000001</v>
      </c>
      <c r="N16" s="198"/>
      <c r="O16" s="197">
        <v>2185.8539999999998</v>
      </c>
      <c r="P16" s="198"/>
      <c r="Q16" s="197">
        <v>1601.771</v>
      </c>
      <c r="R16" s="199"/>
    </row>
    <row r="17" spans="1:18" x14ac:dyDescent="0.25">
      <c r="A17" s="190" t="s">
        <v>10</v>
      </c>
      <c r="B17" s="191"/>
      <c r="C17" s="192">
        <f>C15+C16</f>
        <v>83.935000000000002</v>
      </c>
      <c r="D17" s="193"/>
      <c r="E17" s="192">
        <f>E15+E16</f>
        <v>0</v>
      </c>
      <c r="F17" s="193"/>
      <c r="G17" s="192">
        <f>G15+G16</f>
        <v>0</v>
      </c>
      <c r="H17" s="193"/>
      <c r="I17" s="192">
        <f>I15+I16</f>
        <v>0</v>
      </c>
      <c r="J17" s="193"/>
      <c r="K17" s="192">
        <f>K15+K16</f>
        <v>2257.3130000000001</v>
      </c>
      <c r="L17" s="193"/>
      <c r="M17" s="192">
        <f>K17+I17+G17+E17+C17</f>
        <v>2341.248</v>
      </c>
      <c r="N17" s="193"/>
      <c r="O17" s="192">
        <f>O15+O16</f>
        <v>2431.9579999999996</v>
      </c>
      <c r="P17" s="193"/>
      <c r="Q17" s="192">
        <f>Q15+Q16</f>
        <v>2107.1379999999999</v>
      </c>
      <c r="R17" s="194"/>
    </row>
    <row r="19" spans="1:18" x14ac:dyDescent="0.25">
      <c r="A19" s="411" t="s">
        <v>18</v>
      </c>
      <c r="B19" s="412"/>
      <c r="C19" s="182"/>
      <c r="D19" s="183"/>
      <c r="E19" s="182"/>
      <c r="F19" s="183"/>
      <c r="G19" s="182"/>
      <c r="H19" s="183"/>
      <c r="I19" s="182"/>
      <c r="J19" s="183"/>
      <c r="K19" s="182"/>
      <c r="L19" s="183"/>
      <c r="M19" s="182"/>
      <c r="N19" s="183"/>
      <c r="O19" s="182"/>
      <c r="P19" s="183"/>
      <c r="Q19" s="182"/>
      <c r="R19" s="184"/>
    </row>
    <row r="20" spans="1:18" x14ac:dyDescent="0.25">
      <c r="A20" s="185" t="s">
        <v>22</v>
      </c>
      <c r="B20" s="186"/>
      <c r="C20" s="187">
        <v>0</v>
      </c>
      <c r="D20" s="188"/>
      <c r="E20" s="187">
        <v>3220.2139999999999</v>
      </c>
      <c r="F20" s="188"/>
      <c r="G20" s="187">
        <v>0</v>
      </c>
      <c r="H20" s="188"/>
      <c r="I20" s="187">
        <v>0</v>
      </c>
      <c r="J20" s="188"/>
      <c r="K20" s="187">
        <v>0</v>
      </c>
      <c r="L20" s="188"/>
      <c r="M20" s="187">
        <f>SUM(C20,E20,G20,I20,K20)</f>
        <v>3220.2139999999999</v>
      </c>
      <c r="N20" s="188"/>
      <c r="O20" s="187">
        <v>3445.0549999999998</v>
      </c>
      <c r="P20" s="188"/>
      <c r="Q20" s="187">
        <v>3218.3</v>
      </c>
      <c r="R20" s="189"/>
    </row>
    <row r="21" spans="1:18" x14ac:dyDescent="0.25">
      <c r="A21" s="190" t="s">
        <v>10</v>
      </c>
      <c r="B21" s="191"/>
      <c r="C21" s="192">
        <f>C20</f>
        <v>0</v>
      </c>
      <c r="D21" s="193"/>
      <c r="E21" s="192">
        <f>E20</f>
        <v>3220.2139999999999</v>
      </c>
      <c r="F21" s="193"/>
      <c r="G21" s="192">
        <f>G20</f>
        <v>0</v>
      </c>
      <c r="H21" s="193"/>
      <c r="I21" s="192">
        <f>I20</f>
        <v>0</v>
      </c>
      <c r="J21" s="193"/>
      <c r="K21" s="192">
        <f>K20</f>
        <v>0</v>
      </c>
      <c r="L21" s="193"/>
      <c r="M21" s="192">
        <f>K21+I21+G21+E21+C21</f>
        <v>3220.2139999999999</v>
      </c>
      <c r="N21" s="193"/>
      <c r="O21" s="192">
        <f>O20</f>
        <v>3445.0549999999998</v>
      </c>
      <c r="P21" s="193"/>
      <c r="Q21" s="192">
        <f>Q20</f>
        <v>3218.3</v>
      </c>
      <c r="R21" s="194"/>
    </row>
    <row r="23" spans="1:18" x14ac:dyDescent="0.25">
      <c r="A23" s="411" t="s">
        <v>24</v>
      </c>
      <c r="B23" s="412"/>
      <c r="C23" s="182"/>
      <c r="D23" s="183"/>
      <c r="E23" s="182"/>
      <c r="F23" s="183"/>
      <c r="G23" s="182"/>
      <c r="H23" s="183"/>
      <c r="I23" s="182"/>
      <c r="J23" s="183"/>
      <c r="K23" s="182"/>
      <c r="L23" s="183"/>
      <c r="M23" s="182"/>
      <c r="N23" s="183"/>
      <c r="O23" s="182"/>
      <c r="P23" s="183"/>
      <c r="Q23" s="182"/>
      <c r="R23" s="184"/>
    </row>
    <row r="24" spans="1:18" x14ac:dyDescent="0.25">
      <c r="A24" s="185" t="s">
        <v>25</v>
      </c>
      <c r="B24" s="186"/>
      <c r="C24" s="187">
        <v>954.76199999999994</v>
      </c>
      <c r="D24" s="188"/>
      <c r="E24" s="187">
        <v>373.81700000000001</v>
      </c>
      <c r="F24" s="188"/>
      <c r="G24" s="187">
        <v>0</v>
      </c>
      <c r="H24" s="188"/>
      <c r="I24" s="187">
        <v>0</v>
      </c>
      <c r="J24" s="188"/>
      <c r="K24" s="187">
        <v>0</v>
      </c>
      <c r="L24" s="188"/>
      <c r="M24" s="187">
        <f t="shared" ref="M24:M31" si="0">SUM(C24,E24,G24,I24,K24)</f>
        <v>1328.579</v>
      </c>
      <c r="N24" s="188"/>
      <c r="O24" s="187">
        <v>1069.9639999999999</v>
      </c>
      <c r="P24" s="188"/>
      <c r="Q24" s="187">
        <v>1196.5640000000001</v>
      </c>
      <c r="R24" s="189"/>
    </row>
    <row r="25" spans="1:18" x14ac:dyDescent="0.25">
      <c r="A25" s="195" t="s">
        <v>26</v>
      </c>
      <c r="B25" s="196"/>
      <c r="C25" s="197">
        <v>2634.34</v>
      </c>
      <c r="D25" s="198"/>
      <c r="E25" s="197">
        <v>735.36800000000005</v>
      </c>
      <c r="F25" s="198"/>
      <c r="G25" s="197">
        <v>0</v>
      </c>
      <c r="H25" s="198"/>
      <c r="I25" s="197">
        <v>0</v>
      </c>
      <c r="J25" s="198"/>
      <c r="K25" s="197">
        <v>0</v>
      </c>
      <c r="L25" s="198"/>
      <c r="M25" s="197">
        <f t="shared" si="0"/>
        <v>3369.7080000000001</v>
      </c>
      <c r="N25" s="198"/>
      <c r="O25" s="197">
        <v>2417.317</v>
      </c>
      <c r="P25" s="198"/>
      <c r="Q25" s="197">
        <v>4072.567</v>
      </c>
      <c r="R25" s="199"/>
    </row>
    <row r="26" spans="1:18" x14ac:dyDescent="0.25">
      <c r="A26" s="185" t="s">
        <v>27</v>
      </c>
      <c r="B26" s="186"/>
      <c r="C26" s="187">
        <v>954.27</v>
      </c>
      <c r="D26" s="188"/>
      <c r="E26" s="187">
        <v>1897.1780000000001</v>
      </c>
      <c r="F26" s="188"/>
      <c r="G26" s="187">
        <v>3511.998</v>
      </c>
      <c r="H26" s="188"/>
      <c r="I26" s="187">
        <v>266.19099999999997</v>
      </c>
      <c r="J26" s="188"/>
      <c r="K26" s="187">
        <v>2105.6179999999999</v>
      </c>
      <c r="L26" s="188"/>
      <c r="M26" s="187">
        <f t="shared" si="0"/>
        <v>8735.2549999999992</v>
      </c>
      <c r="N26" s="188"/>
      <c r="O26" s="187">
        <v>8602.2479999999996</v>
      </c>
      <c r="P26" s="188"/>
      <c r="Q26" s="187">
        <v>9592.5580000000009</v>
      </c>
      <c r="R26" s="189"/>
    </row>
    <row r="27" spans="1:18" x14ac:dyDescent="0.25">
      <c r="A27" s="195" t="s">
        <v>28</v>
      </c>
      <c r="B27" s="196"/>
      <c r="C27" s="197">
        <v>38.700000000000003</v>
      </c>
      <c r="D27" s="198"/>
      <c r="E27" s="197">
        <v>21.745000000000001</v>
      </c>
      <c r="F27" s="198"/>
      <c r="G27" s="197">
        <v>475.13</v>
      </c>
      <c r="H27" s="198"/>
      <c r="I27" s="197">
        <v>0</v>
      </c>
      <c r="J27" s="198"/>
      <c r="K27" s="197">
        <v>0</v>
      </c>
      <c r="L27" s="198"/>
      <c r="M27" s="197">
        <f t="shared" si="0"/>
        <v>535.57500000000005</v>
      </c>
      <c r="N27" s="198"/>
      <c r="O27" s="197">
        <v>290.36500000000001</v>
      </c>
      <c r="P27" s="198"/>
      <c r="Q27" s="197">
        <v>156.33000000000001</v>
      </c>
      <c r="R27" s="199"/>
    </row>
    <row r="28" spans="1:18" x14ac:dyDescent="0.25">
      <c r="A28" s="185" t="s">
        <v>29</v>
      </c>
      <c r="B28" s="186"/>
      <c r="C28" s="187">
        <v>0</v>
      </c>
      <c r="D28" s="188"/>
      <c r="E28" s="187">
        <v>0</v>
      </c>
      <c r="F28" s="188"/>
      <c r="G28" s="187">
        <v>0</v>
      </c>
      <c r="H28" s="188"/>
      <c r="I28" s="187">
        <v>0</v>
      </c>
      <c r="J28" s="188"/>
      <c r="K28" s="187">
        <v>227.35</v>
      </c>
      <c r="L28" s="188"/>
      <c r="M28" s="187">
        <f t="shared" si="0"/>
        <v>227.35</v>
      </c>
      <c r="N28" s="188"/>
      <c r="O28" s="187">
        <v>187.03100000000001</v>
      </c>
      <c r="P28" s="188"/>
      <c r="Q28" s="187">
        <v>415.18799999999999</v>
      </c>
      <c r="R28" s="189"/>
    </row>
    <row r="29" spans="1:18" x14ac:dyDescent="0.25">
      <c r="A29" s="195" t="s">
        <v>31</v>
      </c>
      <c r="B29" s="196"/>
      <c r="C29" s="197">
        <v>0</v>
      </c>
      <c r="D29" s="198"/>
      <c r="E29" s="197">
        <v>0</v>
      </c>
      <c r="F29" s="198"/>
      <c r="G29" s="197">
        <v>0</v>
      </c>
      <c r="H29" s="198"/>
      <c r="I29" s="197">
        <v>0</v>
      </c>
      <c r="J29" s="198"/>
      <c r="K29" s="197">
        <v>1182.0429999999999</v>
      </c>
      <c r="L29" s="198"/>
      <c r="M29" s="197">
        <f t="shared" si="0"/>
        <v>1182.0429999999999</v>
      </c>
      <c r="N29" s="198"/>
      <c r="O29" s="197">
        <v>1142.692</v>
      </c>
      <c r="P29" s="198"/>
      <c r="Q29" s="197">
        <v>1032.8720000000001</v>
      </c>
      <c r="R29" s="199"/>
    </row>
    <row r="30" spans="1:18" x14ac:dyDescent="0.25">
      <c r="A30" s="185" t="s">
        <v>32</v>
      </c>
      <c r="B30" s="186"/>
      <c r="C30" s="187">
        <v>83.89</v>
      </c>
      <c r="D30" s="188"/>
      <c r="E30" s="187">
        <v>0</v>
      </c>
      <c r="F30" s="188"/>
      <c r="G30" s="187">
        <v>0</v>
      </c>
      <c r="H30" s="188"/>
      <c r="I30" s="187">
        <v>0</v>
      </c>
      <c r="J30" s="188"/>
      <c r="K30" s="187">
        <v>0</v>
      </c>
      <c r="L30" s="188"/>
      <c r="M30" s="187">
        <f t="shared" si="0"/>
        <v>83.89</v>
      </c>
      <c r="N30" s="188"/>
      <c r="O30" s="187">
        <v>30.51</v>
      </c>
      <c r="P30" s="188"/>
      <c r="Q30" s="187">
        <v>85.238</v>
      </c>
      <c r="R30" s="189"/>
    </row>
    <row r="31" spans="1:18" x14ac:dyDescent="0.25">
      <c r="A31" s="195" t="s">
        <v>33</v>
      </c>
      <c r="B31" s="196"/>
      <c r="C31" s="197">
        <v>0</v>
      </c>
      <c r="D31" s="198"/>
      <c r="E31" s="197">
        <v>0</v>
      </c>
      <c r="F31" s="198"/>
      <c r="G31" s="197">
        <v>0</v>
      </c>
      <c r="H31" s="198"/>
      <c r="I31" s="197">
        <v>0</v>
      </c>
      <c r="J31" s="198"/>
      <c r="K31" s="197">
        <v>0</v>
      </c>
      <c r="L31" s="198"/>
      <c r="M31" s="197">
        <f t="shared" si="0"/>
        <v>0</v>
      </c>
      <c r="N31" s="198"/>
      <c r="O31" s="197">
        <v>11.173</v>
      </c>
      <c r="P31" s="198"/>
      <c r="Q31" s="197">
        <v>4.9029999999999996</v>
      </c>
      <c r="R31" s="199"/>
    </row>
    <row r="32" spans="1:18" x14ac:dyDescent="0.25">
      <c r="A32" s="190" t="s">
        <v>10</v>
      </c>
      <c r="B32" s="191"/>
      <c r="C32" s="192">
        <f>C24+C25+C26+C27+C28+C29+C30+C31</f>
        <v>4665.9619999999995</v>
      </c>
      <c r="D32" s="193"/>
      <c r="E32" s="192">
        <f>E24+E25+E26+E27+E28+E29+E30+E31</f>
        <v>3028.1080000000002</v>
      </c>
      <c r="F32" s="193"/>
      <c r="G32" s="192">
        <f>G24+G25+G26+G27+G28+G29+G30+G31</f>
        <v>3987.1280000000002</v>
      </c>
      <c r="H32" s="193"/>
      <c r="I32" s="192">
        <f>I24+I25+I26+I27+I28+I29+I30+I31</f>
        <v>266.19099999999997</v>
      </c>
      <c r="J32" s="193"/>
      <c r="K32" s="192">
        <f>K24+K25+K26+K27+K28+K29+K30+K31</f>
        <v>3515.0109999999995</v>
      </c>
      <c r="L32" s="193"/>
      <c r="M32" s="192">
        <f>K32+I32+G32+E32+C32</f>
        <v>15462.4</v>
      </c>
      <c r="N32" s="193"/>
      <c r="O32" s="192">
        <f>O24+O25+O26+O27+O28+O29+O30+O31</f>
        <v>13751.3</v>
      </c>
      <c r="P32" s="193"/>
      <c r="Q32" s="192">
        <f>Q24+Q25+Q26+Q27+Q28+Q29+Q30+Q31</f>
        <v>16556.22</v>
      </c>
      <c r="R32" s="194"/>
    </row>
    <row r="34" spans="1:18" x14ac:dyDescent="0.25">
      <c r="A34" s="411" t="s">
        <v>34</v>
      </c>
      <c r="B34" s="412"/>
      <c r="C34" s="182"/>
      <c r="D34" s="183"/>
      <c r="E34" s="182"/>
      <c r="F34" s="183"/>
      <c r="G34" s="182"/>
      <c r="H34" s="183"/>
      <c r="I34" s="182"/>
      <c r="J34" s="183"/>
      <c r="K34" s="182"/>
      <c r="L34" s="183"/>
      <c r="M34" s="182"/>
      <c r="N34" s="183"/>
      <c r="O34" s="182"/>
      <c r="P34" s="183"/>
      <c r="Q34" s="182"/>
      <c r="R34" s="184"/>
    </row>
    <row r="35" spans="1:18" x14ac:dyDescent="0.25">
      <c r="A35" s="185" t="s">
        <v>35</v>
      </c>
      <c r="B35" s="186"/>
      <c r="C35" s="187">
        <v>0</v>
      </c>
      <c r="D35" s="188"/>
      <c r="E35" s="187">
        <v>0</v>
      </c>
      <c r="F35" s="188"/>
      <c r="G35" s="187">
        <v>0</v>
      </c>
      <c r="H35" s="188"/>
      <c r="I35" s="187">
        <v>0</v>
      </c>
      <c r="J35" s="188"/>
      <c r="K35" s="187">
        <v>0</v>
      </c>
      <c r="L35" s="188"/>
      <c r="M35" s="187">
        <f>SUM(C35,E35,G35,I35,K35)</f>
        <v>0</v>
      </c>
      <c r="N35" s="188"/>
      <c r="O35" s="187">
        <v>12</v>
      </c>
      <c r="P35" s="188"/>
      <c r="Q35" s="187">
        <v>11</v>
      </c>
      <c r="R35" s="189"/>
    </row>
    <row r="36" spans="1:18" x14ac:dyDescent="0.25">
      <c r="A36" s="195" t="s">
        <v>37</v>
      </c>
      <c r="B36" s="196"/>
      <c r="C36" s="197">
        <v>0</v>
      </c>
      <c r="D36" s="198"/>
      <c r="E36" s="197">
        <v>0</v>
      </c>
      <c r="F36" s="198"/>
      <c r="G36" s="197">
        <v>1034.636</v>
      </c>
      <c r="H36" s="198"/>
      <c r="I36" s="197">
        <v>0</v>
      </c>
      <c r="J36" s="198"/>
      <c r="K36" s="197">
        <v>0</v>
      </c>
      <c r="L36" s="198"/>
      <c r="M36" s="197">
        <f>SUM(C36,E36,G36,I36,K36)</f>
        <v>1034.636</v>
      </c>
      <c r="N36" s="198"/>
      <c r="O36" s="197">
        <v>945.68100000000004</v>
      </c>
      <c r="P36" s="198"/>
      <c r="Q36" s="197">
        <v>885.28</v>
      </c>
      <c r="R36" s="199"/>
    </row>
    <row r="37" spans="1:18" x14ac:dyDescent="0.25">
      <c r="A37" s="185" t="s">
        <v>38</v>
      </c>
      <c r="B37" s="186"/>
      <c r="C37" s="187">
        <v>316.26</v>
      </c>
      <c r="D37" s="188"/>
      <c r="E37" s="187">
        <v>2336.7130000000002</v>
      </c>
      <c r="F37" s="188"/>
      <c r="G37" s="187">
        <v>1378.325</v>
      </c>
      <c r="H37" s="188"/>
      <c r="I37" s="187">
        <v>584.65200000000004</v>
      </c>
      <c r="J37" s="188"/>
      <c r="K37" s="187">
        <v>0</v>
      </c>
      <c r="L37" s="188"/>
      <c r="M37" s="187">
        <f>SUM(C37,E37,G37,I37,K37)</f>
        <v>4615.95</v>
      </c>
      <c r="N37" s="188"/>
      <c r="O37" s="187">
        <v>3241.2060000000001</v>
      </c>
      <c r="P37" s="188"/>
      <c r="Q37" s="187">
        <v>4336.4170000000004</v>
      </c>
      <c r="R37" s="189"/>
    </row>
    <row r="38" spans="1:18" x14ac:dyDescent="0.25">
      <c r="A38" s="195" t="s">
        <v>40</v>
      </c>
      <c r="B38" s="196"/>
      <c r="C38" s="197">
        <v>903.98699999999997</v>
      </c>
      <c r="D38" s="198"/>
      <c r="E38" s="197">
        <v>117.301</v>
      </c>
      <c r="F38" s="198"/>
      <c r="G38" s="197">
        <v>0</v>
      </c>
      <c r="H38" s="198"/>
      <c r="I38" s="197">
        <v>0</v>
      </c>
      <c r="J38" s="198"/>
      <c r="K38" s="197">
        <v>0</v>
      </c>
      <c r="L38" s="198"/>
      <c r="M38" s="197">
        <f>SUM(C38,E38,G38,I38,K38)</f>
        <v>1021.288</v>
      </c>
      <c r="N38" s="198"/>
      <c r="O38" s="197">
        <v>778.95</v>
      </c>
      <c r="P38" s="198"/>
      <c r="Q38" s="197">
        <v>1245.1559999999999</v>
      </c>
      <c r="R38" s="199"/>
    </row>
    <row r="39" spans="1:18" x14ac:dyDescent="0.25">
      <c r="A39" s="190" t="s">
        <v>10</v>
      </c>
      <c r="B39" s="191"/>
      <c r="C39" s="192">
        <f>C35+C36+C37+C38</f>
        <v>1220.2469999999998</v>
      </c>
      <c r="D39" s="193"/>
      <c r="E39" s="192">
        <f>E35+E36+E37+E38</f>
        <v>2454.0140000000001</v>
      </c>
      <c r="F39" s="193"/>
      <c r="G39" s="192">
        <f>G35+G36+G37+G38</f>
        <v>2412.9610000000002</v>
      </c>
      <c r="H39" s="193"/>
      <c r="I39" s="192">
        <f>I35+I36+I37+I38</f>
        <v>584.65200000000004</v>
      </c>
      <c r="J39" s="193"/>
      <c r="K39" s="192">
        <f>K35+K36+K37+K38</f>
        <v>0</v>
      </c>
      <c r="L39" s="193"/>
      <c r="M39" s="192">
        <f>K39+I39+G39+E39+C39</f>
        <v>6671.8739999999998</v>
      </c>
      <c r="N39" s="193"/>
      <c r="O39" s="192">
        <f>O35+O36+O37+O38</f>
        <v>4977.8370000000004</v>
      </c>
      <c r="P39" s="193"/>
      <c r="Q39" s="192">
        <f>Q35+Q36+Q37+Q38</f>
        <v>6477.8530000000001</v>
      </c>
      <c r="R39" s="194"/>
    </row>
    <row r="41" spans="1:18" x14ac:dyDescent="0.25">
      <c r="A41" s="411" t="s">
        <v>45</v>
      </c>
      <c r="B41" s="412"/>
      <c r="C41" s="182"/>
      <c r="D41" s="183"/>
      <c r="E41" s="182"/>
      <c r="F41" s="183"/>
      <c r="G41" s="182"/>
      <c r="H41" s="183"/>
      <c r="I41" s="182"/>
      <c r="J41" s="183"/>
      <c r="K41" s="182"/>
      <c r="L41" s="183"/>
      <c r="M41" s="182"/>
      <c r="N41" s="183"/>
      <c r="O41" s="182"/>
      <c r="P41" s="183"/>
      <c r="Q41" s="182"/>
      <c r="R41" s="184"/>
    </row>
    <row r="42" spans="1:18" x14ac:dyDescent="0.25">
      <c r="A42" s="185" t="s">
        <v>46</v>
      </c>
      <c r="B42" s="186"/>
      <c r="C42" s="187">
        <v>0</v>
      </c>
      <c r="D42" s="188"/>
      <c r="E42" s="187">
        <v>335.31299999999999</v>
      </c>
      <c r="F42" s="188"/>
      <c r="G42" s="187">
        <v>0</v>
      </c>
      <c r="H42" s="188"/>
      <c r="I42" s="187">
        <v>0</v>
      </c>
      <c r="J42" s="188"/>
      <c r="K42" s="187">
        <v>0</v>
      </c>
      <c r="L42" s="188"/>
      <c r="M42" s="187">
        <f>SUM(C42,E42,G42,I42,K42)</f>
        <v>335.31299999999999</v>
      </c>
      <c r="N42" s="188"/>
      <c r="O42" s="187">
        <v>357.77800000000002</v>
      </c>
      <c r="P42" s="188"/>
      <c r="Q42" s="187">
        <v>489.34800000000001</v>
      </c>
      <c r="R42" s="189"/>
    </row>
    <row r="43" spans="1:18" x14ac:dyDescent="0.25">
      <c r="A43" s="195" t="s">
        <v>47</v>
      </c>
      <c r="B43" s="196"/>
      <c r="C43" s="197">
        <v>92.837999999999994</v>
      </c>
      <c r="D43" s="198"/>
      <c r="E43" s="197">
        <v>0</v>
      </c>
      <c r="F43" s="198"/>
      <c r="G43" s="197">
        <v>27.9</v>
      </c>
      <c r="H43" s="198"/>
      <c r="I43" s="197">
        <v>9.0860000000000003</v>
      </c>
      <c r="J43" s="198"/>
      <c r="K43" s="197">
        <v>0</v>
      </c>
      <c r="L43" s="198"/>
      <c r="M43" s="197">
        <f>SUM(C43,E43,G43,I43,K43)</f>
        <v>129.82400000000001</v>
      </c>
      <c r="N43" s="198"/>
      <c r="O43" s="197">
        <v>114.39</v>
      </c>
      <c r="P43" s="198"/>
      <c r="Q43" s="197">
        <v>0</v>
      </c>
      <c r="R43" s="199"/>
    </row>
    <row r="44" spans="1:18" x14ac:dyDescent="0.25">
      <c r="A44" s="190" t="s">
        <v>10</v>
      </c>
      <c r="B44" s="191"/>
      <c r="C44" s="192">
        <f>C42+C43</f>
        <v>92.837999999999994</v>
      </c>
      <c r="D44" s="193"/>
      <c r="E44" s="192">
        <f>E42+E43</f>
        <v>335.31299999999999</v>
      </c>
      <c r="F44" s="193"/>
      <c r="G44" s="192">
        <f>G42+G43</f>
        <v>27.9</v>
      </c>
      <c r="H44" s="193"/>
      <c r="I44" s="192">
        <f>I42+I43</f>
        <v>9.0860000000000003</v>
      </c>
      <c r="J44" s="193"/>
      <c r="K44" s="192">
        <f>K42+K43</f>
        <v>0</v>
      </c>
      <c r="L44" s="193"/>
      <c r="M44" s="192">
        <f>K44+I44+G44+E44+C44</f>
        <v>465.13699999999994</v>
      </c>
      <c r="N44" s="193"/>
      <c r="O44" s="192">
        <f>O42+O43</f>
        <v>472.16800000000001</v>
      </c>
      <c r="P44" s="193"/>
      <c r="Q44" s="192">
        <f>Q42+Q43</f>
        <v>489.34800000000001</v>
      </c>
      <c r="R44" s="194"/>
    </row>
    <row r="46" spans="1:18" x14ac:dyDescent="0.25">
      <c r="A46" s="411" t="s">
        <v>48</v>
      </c>
      <c r="B46" s="412"/>
      <c r="C46" s="182"/>
      <c r="D46" s="183"/>
      <c r="E46" s="182"/>
      <c r="F46" s="183"/>
      <c r="G46" s="182"/>
      <c r="H46" s="183"/>
      <c r="I46" s="182"/>
      <c r="J46" s="183"/>
      <c r="K46" s="182"/>
      <c r="L46" s="183"/>
      <c r="M46" s="182"/>
      <c r="N46" s="183"/>
      <c r="O46" s="182"/>
      <c r="P46" s="183"/>
      <c r="Q46" s="182"/>
      <c r="R46" s="184"/>
    </row>
    <row r="47" spans="1:18" x14ac:dyDescent="0.25">
      <c r="A47" s="185" t="s">
        <v>50</v>
      </c>
      <c r="B47" s="186"/>
      <c r="C47" s="187">
        <v>0</v>
      </c>
      <c r="D47" s="188"/>
      <c r="E47" s="187">
        <v>721.60299999999995</v>
      </c>
      <c r="F47" s="188"/>
      <c r="G47" s="187">
        <v>0</v>
      </c>
      <c r="H47" s="188"/>
      <c r="I47" s="187">
        <v>0</v>
      </c>
      <c r="J47" s="188"/>
      <c r="K47" s="187">
        <v>0</v>
      </c>
      <c r="L47" s="188"/>
      <c r="M47" s="187">
        <f>SUM(C47,E47,G47,I47,K47)</f>
        <v>721.60299999999995</v>
      </c>
      <c r="N47" s="188"/>
      <c r="O47" s="187">
        <v>556.44000000000005</v>
      </c>
      <c r="P47" s="188"/>
      <c r="Q47" s="187">
        <v>753.67</v>
      </c>
      <c r="R47" s="189"/>
    </row>
    <row r="48" spans="1:18" x14ac:dyDescent="0.25">
      <c r="A48" s="195" t="s">
        <v>51</v>
      </c>
      <c r="B48" s="196"/>
      <c r="C48" s="197">
        <v>0</v>
      </c>
      <c r="D48" s="198"/>
      <c r="E48" s="197">
        <v>0</v>
      </c>
      <c r="F48" s="198"/>
      <c r="G48" s="197">
        <v>0</v>
      </c>
      <c r="H48" s="198"/>
      <c r="I48" s="197">
        <v>0</v>
      </c>
      <c r="J48" s="198"/>
      <c r="K48" s="197">
        <v>179.53700000000001</v>
      </c>
      <c r="L48" s="198"/>
      <c r="M48" s="197">
        <f>SUM(C48,E48,G48,I48,K48)</f>
        <v>179.53700000000001</v>
      </c>
      <c r="N48" s="198"/>
      <c r="O48" s="197">
        <v>347.18400000000003</v>
      </c>
      <c r="P48" s="198"/>
      <c r="Q48" s="197">
        <v>523.08600000000001</v>
      </c>
      <c r="R48" s="199"/>
    </row>
    <row r="49" spans="1:18" x14ac:dyDescent="0.25">
      <c r="A49" s="190" t="s">
        <v>10</v>
      </c>
      <c r="B49" s="191"/>
      <c r="C49" s="192">
        <f>C47+C48</f>
        <v>0</v>
      </c>
      <c r="D49" s="193"/>
      <c r="E49" s="192">
        <f>E47+E48</f>
        <v>721.60299999999995</v>
      </c>
      <c r="F49" s="193"/>
      <c r="G49" s="192">
        <f>G47+G48</f>
        <v>0</v>
      </c>
      <c r="H49" s="193"/>
      <c r="I49" s="192">
        <f>I47+I48</f>
        <v>0</v>
      </c>
      <c r="J49" s="193"/>
      <c r="K49" s="192">
        <f>K47+K48</f>
        <v>179.53700000000001</v>
      </c>
      <c r="L49" s="193"/>
      <c r="M49" s="192">
        <f>K49+I49+G49+E49+C49</f>
        <v>901.14</v>
      </c>
      <c r="N49" s="193"/>
      <c r="O49" s="192">
        <f>O47+O48</f>
        <v>903.62400000000002</v>
      </c>
      <c r="P49" s="193"/>
      <c r="Q49" s="192">
        <f>Q47+Q48</f>
        <v>1276.7559999999999</v>
      </c>
      <c r="R49" s="194"/>
    </row>
    <row r="51" spans="1:18" ht="18" x14ac:dyDescent="0.25">
      <c r="A51" s="200" t="s">
        <v>52</v>
      </c>
      <c r="B51" s="201"/>
      <c r="C51" s="202">
        <f>C12+C17+C21+C32+C39+C44+C49</f>
        <v>6062.982</v>
      </c>
      <c r="D51" s="203"/>
      <c r="E51" s="202">
        <f>E12+E17+E21+E32+E39+E44+E49</f>
        <v>9759.2519999999986</v>
      </c>
      <c r="F51" s="203"/>
      <c r="G51" s="202">
        <f>G12+G17+G21+G32+G39+G44+G49</f>
        <v>6427.9889999999996</v>
      </c>
      <c r="H51" s="203"/>
      <c r="I51" s="202">
        <f>I12+I17+I21+I32+I39+I44+I49</f>
        <v>859.92900000000009</v>
      </c>
      <c r="J51" s="203"/>
      <c r="K51" s="202">
        <f>K12+K17+K21+K32+K39+K44+K49</f>
        <v>5978.8389999999999</v>
      </c>
      <c r="L51" s="203"/>
      <c r="M51" s="202">
        <f>K51+I51+G51+E51+C51</f>
        <v>29088.990999999998</v>
      </c>
      <c r="N51" s="203"/>
      <c r="O51" s="202">
        <f>O12+O17+O21+O32+O39+O44+O49</f>
        <v>25981.941999999999</v>
      </c>
      <c r="P51" s="203"/>
      <c r="Q51" s="202">
        <f>Q12+Q17+Q21+Q32+Q39+Q44+Q49</f>
        <v>30169.212000000003</v>
      </c>
      <c r="R51" s="204"/>
    </row>
    <row r="53" spans="1:18" ht="18" x14ac:dyDescent="0.25">
      <c r="A53" s="205" t="s">
        <v>53</v>
      </c>
      <c r="B53" s="206"/>
      <c r="C53" s="207">
        <f>C11</f>
        <v>0</v>
      </c>
      <c r="D53" s="208"/>
      <c r="E53" s="207">
        <f>E11</f>
        <v>0</v>
      </c>
      <c r="F53" s="208"/>
      <c r="G53" s="207">
        <f>G11</f>
        <v>0</v>
      </c>
      <c r="H53" s="208"/>
      <c r="I53" s="207">
        <f>I11</f>
        <v>0</v>
      </c>
      <c r="J53" s="208"/>
      <c r="K53" s="207">
        <f>K11</f>
        <v>26.978000000000002</v>
      </c>
      <c r="L53" s="208"/>
      <c r="M53" s="207">
        <f>K53+I53+G53+E53+C53</f>
        <v>26.978000000000002</v>
      </c>
      <c r="N53" s="208"/>
      <c r="O53" s="207">
        <f>O11</f>
        <v>0</v>
      </c>
      <c r="P53" s="208"/>
      <c r="Q53" s="207">
        <f>Q11</f>
        <v>43.597000000000001</v>
      </c>
      <c r="R53" s="209"/>
    </row>
  </sheetData>
  <sheetProtection formatCells="0" formatColumns="0" formatRows="0" insertColumns="0" insertRows="0" insertHyperlinks="0" deleteColumns="0" deleteRows="0" sort="0" autoFilter="0" pivotTables="0"/>
  <mergeCells count="44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A41:B41"/>
    <mergeCell ref="A46:B46"/>
    <mergeCell ref="A10:B10"/>
    <mergeCell ref="A14:B14"/>
    <mergeCell ref="A19:B19"/>
    <mergeCell ref="A23:B23"/>
    <mergeCell ref="A34:B34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/>
  </sheetViews>
  <sheetFormatPr baseColWidth="10" defaultColWidth="9.140625" defaultRowHeight="15" x14ac:dyDescent="0.25"/>
  <cols>
    <col min="1" max="1" width="16.570312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6.42578125" customWidth="1"/>
    <col min="10" max="10" width="1" customWidth="1"/>
    <col min="11" max="11" width="7.5703125" customWidth="1"/>
    <col min="12" max="12" width="1" customWidth="1"/>
    <col min="13" max="13" width="8.5703125" customWidth="1"/>
    <col min="14" max="14" width="1" customWidth="1"/>
    <col min="15" max="15" width="1.28515625" customWidth="1"/>
    <col min="16" max="16" width="8.5703125" customWidth="1"/>
    <col min="17" max="17" width="1" customWidth="1"/>
    <col min="18" max="18" width="8.5703125" customWidth="1"/>
    <col min="19" max="19" width="16.28515625" customWidth="1"/>
  </cols>
  <sheetData>
    <row r="1" spans="1:19" ht="23.25" x14ac:dyDescent="0.25">
      <c r="A1" s="416" t="s">
        <v>114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210" t="s">
        <v>1</v>
      </c>
    </row>
    <row r="2" spans="1:19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210"/>
    </row>
    <row r="3" spans="1:19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210"/>
    </row>
    <row r="5" spans="1:19" ht="18.75" x14ac:dyDescent="0.25">
      <c r="A5" s="211"/>
      <c r="B5" s="211"/>
      <c r="C5" s="418" t="s">
        <v>95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</row>
    <row r="6" spans="1:19" ht="16.5" x14ac:dyDescent="0.25">
      <c r="A6" s="423">
        <v>2014</v>
      </c>
      <c r="B6" s="412"/>
      <c r="C6" s="424" t="s">
        <v>96</v>
      </c>
      <c r="D6" s="425"/>
      <c r="E6" s="425" t="s">
        <v>97</v>
      </c>
      <c r="F6" s="425"/>
      <c r="G6" s="425" t="s">
        <v>98</v>
      </c>
      <c r="H6" s="425"/>
      <c r="I6" s="425" t="s">
        <v>99</v>
      </c>
      <c r="J6" s="425"/>
      <c r="K6" s="425" t="s">
        <v>100</v>
      </c>
      <c r="L6" s="425"/>
      <c r="M6" s="425" t="s">
        <v>101</v>
      </c>
      <c r="N6" s="425"/>
      <c r="O6" s="212"/>
      <c r="P6" s="425" t="s">
        <v>102</v>
      </c>
      <c r="Q6" s="425"/>
      <c r="R6" s="425" t="s">
        <v>103</v>
      </c>
      <c r="S6" s="425"/>
    </row>
    <row r="7" spans="1:19" x14ac:dyDescent="0.25">
      <c r="A7" s="412"/>
      <c r="B7" s="412"/>
      <c r="C7" s="422" t="s">
        <v>104</v>
      </c>
      <c r="D7" s="419"/>
      <c r="E7" s="419"/>
      <c r="F7" s="419"/>
      <c r="G7" s="419"/>
      <c r="H7" s="419"/>
      <c r="I7" s="419"/>
      <c r="J7" s="419"/>
      <c r="K7" s="419" t="s">
        <v>105</v>
      </c>
      <c r="L7" s="419"/>
      <c r="M7" s="419"/>
      <c r="N7" s="419"/>
      <c r="O7" s="213"/>
      <c r="P7" s="419"/>
      <c r="Q7" s="419"/>
      <c r="R7" s="419"/>
      <c r="S7" s="419"/>
    </row>
    <row r="8" spans="1:19" x14ac:dyDescent="0.25">
      <c r="A8" s="412"/>
      <c r="B8" s="412"/>
      <c r="C8" s="422" t="s">
        <v>106</v>
      </c>
      <c r="D8" s="419"/>
      <c r="E8" s="419" t="s">
        <v>107</v>
      </c>
      <c r="F8" s="419"/>
      <c r="G8" s="419" t="s">
        <v>108</v>
      </c>
      <c r="H8" s="419"/>
      <c r="I8" s="419" t="s">
        <v>109</v>
      </c>
      <c r="J8" s="419"/>
      <c r="K8" s="419" t="s">
        <v>110</v>
      </c>
      <c r="L8" s="419"/>
      <c r="M8" s="419"/>
      <c r="N8" s="419"/>
      <c r="O8" s="213"/>
      <c r="P8" s="419"/>
      <c r="Q8" s="419"/>
      <c r="R8" s="419"/>
      <c r="S8" s="419"/>
    </row>
    <row r="9" spans="1:19" x14ac:dyDescent="0.25">
      <c r="A9" s="412"/>
      <c r="B9" s="412"/>
      <c r="C9" s="420" t="s">
        <v>104</v>
      </c>
      <c r="D9" s="421"/>
      <c r="E9" s="421"/>
      <c r="F9" s="421"/>
      <c r="G9" s="421"/>
      <c r="H9" s="421"/>
      <c r="I9" s="421"/>
      <c r="J9" s="421"/>
      <c r="K9" s="421" t="s">
        <v>105</v>
      </c>
      <c r="L9" s="421"/>
      <c r="M9" s="421"/>
      <c r="N9" s="421"/>
      <c r="O9" s="214"/>
      <c r="P9" s="421"/>
      <c r="Q9" s="421"/>
      <c r="R9" s="421"/>
      <c r="S9" s="421"/>
    </row>
    <row r="10" spans="1:19" x14ac:dyDescent="0.25">
      <c r="A10" s="411" t="s">
        <v>8</v>
      </c>
      <c r="B10" s="412"/>
      <c r="C10" s="215"/>
      <c r="D10" s="216"/>
      <c r="E10" s="215"/>
      <c r="F10" s="216"/>
      <c r="G10" s="215"/>
      <c r="H10" s="216"/>
      <c r="I10" s="215"/>
      <c r="J10" s="216"/>
      <c r="K10" s="215"/>
      <c r="L10" s="216"/>
      <c r="M10" s="215"/>
      <c r="N10" s="216"/>
      <c r="O10" s="216"/>
      <c r="P10" s="215"/>
      <c r="Q10" s="216"/>
      <c r="R10" s="215"/>
      <c r="S10" s="217"/>
    </row>
    <row r="11" spans="1:19" x14ac:dyDescent="0.25">
      <c r="A11" s="218" t="s">
        <v>115</v>
      </c>
      <c r="B11" s="219"/>
      <c r="C11" s="220">
        <v>9.8209999999999997</v>
      </c>
      <c r="D11" s="221"/>
      <c r="E11" s="220">
        <v>38.039000000000001</v>
      </c>
      <c r="F11" s="221"/>
      <c r="G11" s="220">
        <v>171.68</v>
      </c>
      <c r="H11" s="221"/>
      <c r="I11" s="220">
        <v>0</v>
      </c>
      <c r="J11" s="221"/>
      <c r="K11" s="220">
        <v>0</v>
      </c>
      <c r="L11" s="221"/>
      <c r="M11" s="220">
        <f t="shared" ref="M11:M25" si="0">SUM(C11,E11,G11,I11,K11)</f>
        <v>219.54000000000002</v>
      </c>
      <c r="N11" s="221"/>
      <c r="O11" s="221"/>
      <c r="P11" s="220">
        <v>129.30500000000001</v>
      </c>
      <c r="Q11" s="221"/>
      <c r="R11" s="220">
        <v>225.202</v>
      </c>
      <c r="S11" s="222"/>
    </row>
    <row r="12" spans="1:19" x14ac:dyDescent="0.25">
      <c r="A12" s="223" t="s">
        <v>116</v>
      </c>
      <c r="B12" s="224"/>
      <c r="C12" s="225">
        <v>67.001999999999995</v>
      </c>
      <c r="D12" s="226"/>
      <c r="E12" s="225">
        <v>14.494999999999999</v>
      </c>
      <c r="F12" s="226"/>
      <c r="G12" s="225">
        <v>130.679</v>
      </c>
      <c r="H12" s="226"/>
      <c r="I12" s="225">
        <v>0</v>
      </c>
      <c r="J12" s="226"/>
      <c r="K12" s="225">
        <v>620.66600000000005</v>
      </c>
      <c r="L12" s="226"/>
      <c r="M12" s="225">
        <f t="shared" si="0"/>
        <v>832.8420000000001</v>
      </c>
      <c r="N12" s="226"/>
      <c r="O12" s="226"/>
      <c r="P12" s="225">
        <v>973.92499999999995</v>
      </c>
      <c r="Q12" s="226"/>
      <c r="R12" s="225">
        <v>1253.97</v>
      </c>
      <c r="S12" s="227"/>
    </row>
    <row r="13" spans="1:19" x14ac:dyDescent="0.25">
      <c r="A13" s="218" t="s">
        <v>9</v>
      </c>
      <c r="B13" s="219"/>
      <c r="C13" s="220">
        <v>0</v>
      </c>
      <c r="D13" s="221"/>
      <c r="E13" s="220">
        <v>0</v>
      </c>
      <c r="F13" s="221"/>
      <c r="G13" s="220">
        <v>0</v>
      </c>
      <c r="H13" s="221"/>
      <c r="I13" s="220">
        <v>0</v>
      </c>
      <c r="J13" s="221"/>
      <c r="K13" s="220">
        <v>0</v>
      </c>
      <c r="L13" s="221"/>
      <c r="M13" s="220">
        <f t="shared" si="0"/>
        <v>0</v>
      </c>
      <c r="N13" s="221"/>
      <c r="O13" s="221"/>
      <c r="P13" s="220">
        <v>28.1</v>
      </c>
      <c r="Q13" s="221"/>
      <c r="R13" s="220">
        <v>0</v>
      </c>
      <c r="S13" s="222"/>
    </row>
    <row r="14" spans="1:19" x14ac:dyDescent="0.25">
      <c r="A14" s="223" t="s">
        <v>117</v>
      </c>
      <c r="B14" s="224"/>
      <c r="C14" s="225">
        <v>227.57900000000001</v>
      </c>
      <c r="D14" s="226"/>
      <c r="E14" s="225">
        <v>0</v>
      </c>
      <c r="F14" s="226"/>
      <c r="G14" s="225">
        <v>13.4</v>
      </c>
      <c r="H14" s="226"/>
      <c r="I14" s="225">
        <v>0</v>
      </c>
      <c r="J14" s="226"/>
      <c r="K14" s="225">
        <v>0</v>
      </c>
      <c r="L14" s="226"/>
      <c r="M14" s="225">
        <f t="shared" si="0"/>
        <v>240.97900000000001</v>
      </c>
      <c r="N14" s="226"/>
      <c r="O14" s="226"/>
      <c r="P14" s="225">
        <v>215.762</v>
      </c>
      <c r="Q14" s="226"/>
      <c r="R14" s="225">
        <v>291.33300000000003</v>
      </c>
      <c r="S14" s="227"/>
    </row>
    <row r="15" spans="1:19" x14ac:dyDescent="0.25">
      <c r="A15" s="218" t="s">
        <v>118</v>
      </c>
      <c r="B15" s="219"/>
      <c r="C15" s="220">
        <v>0</v>
      </c>
      <c r="D15" s="221"/>
      <c r="E15" s="220">
        <v>7.952</v>
      </c>
      <c r="F15" s="221"/>
      <c r="G15" s="220">
        <v>98.242000000000004</v>
      </c>
      <c r="H15" s="221"/>
      <c r="I15" s="220">
        <v>0</v>
      </c>
      <c r="J15" s="221"/>
      <c r="K15" s="220">
        <v>0</v>
      </c>
      <c r="L15" s="221"/>
      <c r="M15" s="220">
        <f t="shared" si="0"/>
        <v>106.194</v>
      </c>
      <c r="N15" s="221"/>
      <c r="O15" s="221"/>
      <c r="P15" s="220">
        <v>18.321999999999999</v>
      </c>
      <c r="Q15" s="221"/>
      <c r="R15" s="220">
        <v>0</v>
      </c>
      <c r="S15" s="222"/>
    </row>
    <row r="16" spans="1:19" x14ac:dyDescent="0.25">
      <c r="A16" s="223" t="s">
        <v>119</v>
      </c>
      <c r="B16" s="224"/>
      <c r="C16" s="225">
        <v>144.71600000000001</v>
      </c>
      <c r="D16" s="226"/>
      <c r="E16" s="225">
        <v>53.856999999999999</v>
      </c>
      <c r="F16" s="226"/>
      <c r="G16" s="225">
        <v>0</v>
      </c>
      <c r="H16" s="226"/>
      <c r="I16" s="225">
        <v>0</v>
      </c>
      <c r="J16" s="226"/>
      <c r="K16" s="225">
        <v>0</v>
      </c>
      <c r="L16" s="226"/>
      <c r="M16" s="225">
        <f t="shared" si="0"/>
        <v>198.57300000000001</v>
      </c>
      <c r="N16" s="226"/>
      <c r="O16" s="226"/>
      <c r="P16" s="225">
        <v>105.348</v>
      </c>
      <c r="Q16" s="226"/>
      <c r="R16" s="225">
        <v>128.876</v>
      </c>
      <c r="S16" s="227"/>
    </row>
    <row r="17" spans="1:19" x14ac:dyDescent="0.25">
      <c r="A17" s="218" t="s">
        <v>120</v>
      </c>
      <c r="B17" s="219"/>
      <c r="C17" s="220">
        <v>2.14</v>
      </c>
      <c r="D17" s="221"/>
      <c r="E17" s="220">
        <v>0</v>
      </c>
      <c r="F17" s="221"/>
      <c r="G17" s="220">
        <v>0</v>
      </c>
      <c r="H17" s="221"/>
      <c r="I17" s="220">
        <v>0</v>
      </c>
      <c r="J17" s="221"/>
      <c r="K17" s="220">
        <v>0</v>
      </c>
      <c r="L17" s="221"/>
      <c r="M17" s="220">
        <f t="shared" si="0"/>
        <v>2.14</v>
      </c>
      <c r="N17" s="221"/>
      <c r="O17" s="221"/>
      <c r="P17" s="220">
        <v>0</v>
      </c>
      <c r="Q17" s="221"/>
      <c r="R17" s="220">
        <v>2</v>
      </c>
      <c r="S17" s="222"/>
    </row>
    <row r="18" spans="1:19" x14ac:dyDescent="0.25">
      <c r="A18" s="223" t="s">
        <v>121</v>
      </c>
      <c r="B18" s="224"/>
      <c r="C18" s="225">
        <v>163.559</v>
      </c>
      <c r="D18" s="226"/>
      <c r="E18" s="225">
        <v>0</v>
      </c>
      <c r="F18" s="226"/>
      <c r="G18" s="225">
        <v>41.762</v>
      </c>
      <c r="H18" s="226"/>
      <c r="I18" s="225">
        <v>0</v>
      </c>
      <c r="J18" s="226"/>
      <c r="K18" s="225">
        <v>0</v>
      </c>
      <c r="L18" s="226"/>
      <c r="M18" s="225">
        <f t="shared" si="0"/>
        <v>205.321</v>
      </c>
      <c r="N18" s="226"/>
      <c r="O18" s="226"/>
      <c r="P18" s="225">
        <v>150.53899999999999</v>
      </c>
      <c r="Q18" s="226"/>
      <c r="R18" s="225">
        <v>213.59</v>
      </c>
      <c r="S18" s="227"/>
    </row>
    <row r="19" spans="1:19" x14ac:dyDescent="0.25">
      <c r="A19" s="218" t="s">
        <v>122</v>
      </c>
      <c r="B19" s="219"/>
      <c r="C19" s="220">
        <v>0</v>
      </c>
      <c r="D19" s="221"/>
      <c r="E19" s="220">
        <v>0.499</v>
      </c>
      <c r="F19" s="221"/>
      <c r="G19" s="220">
        <v>163.40600000000001</v>
      </c>
      <c r="H19" s="221"/>
      <c r="I19" s="220">
        <v>0</v>
      </c>
      <c r="J19" s="221"/>
      <c r="K19" s="220">
        <v>16.54</v>
      </c>
      <c r="L19" s="221"/>
      <c r="M19" s="220">
        <f t="shared" si="0"/>
        <v>180.44499999999999</v>
      </c>
      <c r="N19" s="221"/>
      <c r="O19" s="221"/>
      <c r="P19" s="220">
        <v>228.46899999999999</v>
      </c>
      <c r="Q19" s="221"/>
      <c r="R19" s="220">
        <v>571.63099999999997</v>
      </c>
      <c r="S19" s="222"/>
    </row>
    <row r="20" spans="1:19" x14ac:dyDescent="0.25">
      <c r="A20" s="223" t="s">
        <v>123</v>
      </c>
      <c r="B20" s="224"/>
      <c r="C20" s="225">
        <v>0</v>
      </c>
      <c r="D20" s="226"/>
      <c r="E20" s="225">
        <v>42.408000000000001</v>
      </c>
      <c r="F20" s="226"/>
      <c r="G20" s="225">
        <v>56.012</v>
      </c>
      <c r="H20" s="226"/>
      <c r="I20" s="225">
        <v>140.304</v>
      </c>
      <c r="J20" s="226"/>
      <c r="K20" s="225">
        <v>465.678</v>
      </c>
      <c r="L20" s="226"/>
      <c r="M20" s="225">
        <f t="shared" si="0"/>
        <v>704.40200000000004</v>
      </c>
      <c r="N20" s="226"/>
      <c r="O20" s="226"/>
      <c r="P20" s="225">
        <v>679.63599999999997</v>
      </c>
      <c r="Q20" s="226"/>
      <c r="R20" s="225">
        <v>675.23400000000004</v>
      </c>
      <c r="S20" s="227"/>
    </row>
    <row r="21" spans="1:19" x14ac:dyDescent="0.25">
      <c r="A21" s="218" t="s">
        <v>124</v>
      </c>
      <c r="B21" s="219"/>
      <c r="C21" s="220">
        <v>0.90300000000000002</v>
      </c>
      <c r="D21" s="221"/>
      <c r="E21" s="220">
        <v>0</v>
      </c>
      <c r="F21" s="221"/>
      <c r="G21" s="220">
        <v>106.946</v>
      </c>
      <c r="H21" s="221"/>
      <c r="I21" s="220">
        <v>0</v>
      </c>
      <c r="J21" s="221"/>
      <c r="K21" s="220">
        <v>0</v>
      </c>
      <c r="L21" s="221"/>
      <c r="M21" s="220">
        <f t="shared" si="0"/>
        <v>107.849</v>
      </c>
      <c r="N21" s="221"/>
      <c r="O21" s="221"/>
      <c r="P21" s="220">
        <v>73.111000000000004</v>
      </c>
      <c r="Q21" s="221"/>
      <c r="R21" s="220">
        <v>104.999</v>
      </c>
      <c r="S21" s="222"/>
    </row>
    <row r="22" spans="1:19" x14ac:dyDescent="0.25">
      <c r="A22" s="223" t="s">
        <v>125</v>
      </c>
      <c r="B22" s="224"/>
      <c r="C22" s="225">
        <v>157.97399999999999</v>
      </c>
      <c r="D22" s="226"/>
      <c r="E22" s="225">
        <v>0</v>
      </c>
      <c r="F22" s="226"/>
      <c r="G22" s="225">
        <v>207.946</v>
      </c>
      <c r="H22" s="226"/>
      <c r="I22" s="225">
        <v>0</v>
      </c>
      <c r="J22" s="226"/>
      <c r="K22" s="225">
        <v>0</v>
      </c>
      <c r="L22" s="226"/>
      <c r="M22" s="225">
        <f t="shared" si="0"/>
        <v>365.91999999999996</v>
      </c>
      <c r="N22" s="226"/>
      <c r="O22" s="226"/>
      <c r="P22" s="225">
        <v>242.209</v>
      </c>
      <c r="Q22" s="226"/>
      <c r="R22" s="225">
        <v>279.78800000000001</v>
      </c>
      <c r="S22" s="227"/>
    </row>
    <row r="23" spans="1:19" x14ac:dyDescent="0.25">
      <c r="A23" s="218" t="s">
        <v>126</v>
      </c>
      <c r="B23" s="219"/>
      <c r="C23" s="220">
        <v>0</v>
      </c>
      <c r="D23" s="221"/>
      <c r="E23" s="220">
        <v>0</v>
      </c>
      <c r="F23" s="221"/>
      <c r="G23" s="220">
        <v>0</v>
      </c>
      <c r="H23" s="221"/>
      <c r="I23" s="220">
        <v>0</v>
      </c>
      <c r="J23" s="221"/>
      <c r="K23" s="220">
        <v>0</v>
      </c>
      <c r="L23" s="221"/>
      <c r="M23" s="220">
        <f t="shared" si="0"/>
        <v>0</v>
      </c>
      <c r="N23" s="221"/>
      <c r="O23" s="221"/>
      <c r="P23" s="220">
        <v>3.65</v>
      </c>
      <c r="Q23" s="221"/>
      <c r="R23" s="220">
        <v>0</v>
      </c>
      <c r="S23" s="222"/>
    </row>
    <row r="24" spans="1:19" x14ac:dyDescent="0.25">
      <c r="A24" s="223" t="s">
        <v>127</v>
      </c>
      <c r="B24" s="224"/>
      <c r="C24" s="225">
        <v>3.5</v>
      </c>
      <c r="D24" s="226"/>
      <c r="E24" s="225">
        <v>0.04</v>
      </c>
      <c r="F24" s="226"/>
      <c r="G24" s="225">
        <v>0</v>
      </c>
      <c r="H24" s="226"/>
      <c r="I24" s="225">
        <v>0</v>
      </c>
      <c r="J24" s="226"/>
      <c r="K24" s="225">
        <v>0</v>
      </c>
      <c r="L24" s="226"/>
      <c r="M24" s="225">
        <f t="shared" si="0"/>
        <v>3.54</v>
      </c>
      <c r="N24" s="226"/>
      <c r="O24" s="226"/>
      <c r="P24" s="225">
        <v>16.399999999999999</v>
      </c>
      <c r="Q24" s="226"/>
      <c r="R24" s="225">
        <v>17.062999999999999</v>
      </c>
      <c r="S24" s="227"/>
    </row>
    <row r="25" spans="1:19" x14ac:dyDescent="0.25">
      <c r="A25" s="218" t="s">
        <v>128</v>
      </c>
      <c r="B25" s="219"/>
      <c r="C25" s="220">
        <v>2.4E-2</v>
      </c>
      <c r="D25" s="221"/>
      <c r="E25" s="220">
        <v>0</v>
      </c>
      <c r="F25" s="221"/>
      <c r="G25" s="220">
        <v>0</v>
      </c>
      <c r="H25" s="221"/>
      <c r="I25" s="220">
        <v>0</v>
      </c>
      <c r="J25" s="221"/>
      <c r="K25" s="220">
        <v>19.417000000000002</v>
      </c>
      <c r="L25" s="221"/>
      <c r="M25" s="220">
        <f t="shared" si="0"/>
        <v>19.441000000000003</v>
      </c>
      <c r="N25" s="221"/>
      <c r="O25" s="221"/>
      <c r="P25" s="220">
        <v>0</v>
      </c>
      <c r="Q25" s="221"/>
      <c r="R25" s="220">
        <v>0</v>
      </c>
      <c r="S25" s="222"/>
    </row>
    <row r="26" spans="1:19" x14ac:dyDescent="0.25">
      <c r="A26" s="228" t="s">
        <v>10</v>
      </c>
      <c r="B26" s="229"/>
      <c r="C26" s="230">
        <f>C11+C12+C13+C14+C15+C16+C17+C18+C19+C20+C21+C22+C23+C24+C25</f>
        <v>777.21799999999996</v>
      </c>
      <c r="D26" s="231"/>
      <c r="E26" s="230">
        <f>E11+E12+E13+E14+E15+E16+E17+E18+E19+E20+E21+E22+E23+E24+E25</f>
        <v>157.29</v>
      </c>
      <c r="F26" s="231"/>
      <c r="G26" s="230">
        <f>G11+G12+G13+G14+G15+G16+G17+G18+G19+G20+G21+G22+G23+G24+G25</f>
        <v>990.07300000000009</v>
      </c>
      <c r="H26" s="231"/>
      <c r="I26" s="230">
        <f>I11+I12+I13+I14+I15+I16+I17+I18+I19+I20+I21+I22+I23+I24+I25</f>
        <v>140.304</v>
      </c>
      <c r="J26" s="231"/>
      <c r="K26" s="230">
        <f>K11+K12+K13+K14+K15+K16+K17+K18+K19+K20+K21+K22+K23+K24+K25</f>
        <v>1122.3009999999999</v>
      </c>
      <c r="L26" s="231"/>
      <c r="M26" s="230">
        <f>K26+I26+G26+E26+C26</f>
        <v>3187.1859999999997</v>
      </c>
      <c r="N26" s="231"/>
      <c r="O26" s="231"/>
      <c r="P26" s="230">
        <f>P11+P12+P13+P14+P15+P16+P17+P18+P19+P20+P21+P22+P23+P24+P25</f>
        <v>2864.7759999999998</v>
      </c>
      <c r="Q26" s="231"/>
      <c r="R26" s="230">
        <f>R11+R12+R13+R14+R15+R16+R17+R18+R19+R20+R21+R22+R23+R24+R25</f>
        <v>3763.6859999999997</v>
      </c>
      <c r="S26" s="232"/>
    </row>
    <row r="28" spans="1:19" x14ac:dyDescent="0.25">
      <c r="A28" s="411" t="s">
        <v>129</v>
      </c>
      <c r="B28" s="412"/>
      <c r="C28" s="215"/>
      <c r="D28" s="216"/>
      <c r="E28" s="215"/>
      <c r="F28" s="216"/>
      <c r="G28" s="215"/>
      <c r="H28" s="216"/>
      <c r="I28" s="215"/>
      <c r="J28" s="216"/>
      <c r="K28" s="215"/>
      <c r="L28" s="216"/>
      <c r="M28" s="215"/>
      <c r="N28" s="216"/>
      <c r="O28" s="216"/>
      <c r="P28" s="215"/>
      <c r="Q28" s="216"/>
      <c r="R28" s="215"/>
      <c r="S28" s="217"/>
    </row>
    <row r="29" spans="1:19" x14ac:dyDescent="0.25">
      <c r="A29" s="218" t="s">
        <v>130</v>
      </c>
      <c r="B29" s="219"/>
      <c r="C29" s="220">
        <v>209.291</v>
      </c>
      <c r="D29" s="221"/>
      <c r="E29" s="220">
        <v>214.256</v>
      </c>
      <c r="F29" s="221"/>
      <c r="G29" s="220">
        <v>154.55000000000001</v>
      </c>
      <c r="H29" s="221"/>
      <c r="I29" s="220">
        <v>0</v>
      </c>
      <c r="J29" s="221"/>
      <c r="K29" s="220">
        <v>0</v>
      </c>
      <c r="L29" s="221"/>
      <c r="M29" s="220">
        <f t="shared" ref="M29:M34" si="1">SUM(C29,E29,G29,I29,K29)</f>
        <v>578.09699999999998</v>
      </c>
      <c r="N29" s="221"/>
      <c r="O29" s="221"/>
      <c r="P29" s="220">
        <v>367.75099999999998</v>
      </c>
      <c r="Q29" s="221"/>
      <c r="R29" s="220">
        <v>482.673</v>
      </c>
      <c r="S29" s="222"/>
    </row>
    <row r="30" spans="1:19" x14ac:dyDescent="0.25">
      <c r="A30" s="223" t="s">
        <v>131</v>
      </c>
      <c r="B30" s="224"/>
      <c r="C30" s="225">
        <v>0</v>
      </c>
      <c r="D30" s="226"/>
      <c r="E30" s="225">
        <v>24.44</v>
      </c>
      <c r="F30" s="226"/>
      <c r="G30" s="225">
        <v>0</v>
      </c>
      <c r="H30" s="226"/>
      <c r="I30" s="225">
        <v>0</v>
      </c>
      <c r="J30" s="226"/>
      <c r="K30" s="225">
        <v>0</v>
      </c>
      <c r="L30" s="226"/>
      <c r="M30" s="225">
        <f t="shared" si="1"/>
        <v>24.44</v>
      </c>
      <c r="N30" s="226"/>
      <c r="O30" s="226"/>
      <c r="P30" s="225">
        <v>40.497</v>
      </c>
      <c r="Q30" s="226"/>
      <c r="R30" s="225">
        <v>46.031999999999996</v>
      </c>
      <c r="S30" s="227"/>
    </row>
    <row r="31" spans="1:19" x14ac:dyDescent="0.25">
      <c r="A31" s="218" t="s">
        <v>132</v>
      </c>
      <c r="B31" s="219"/>
      <c r="C31" s="220">
        <v>0</v>
      </c>
      <c r="D31" s="221"/>
      <c r="E31" s="220">
        <v>0</v>
      </c>
      <c r="F31" s="221"/>
      <c r="G31" s="220">
        <v>0</v>
      </c>
      <c r="H31" s="221"/>
      <c r="I31" s="220">
        <v>0</v>
      </c>
      <c r="J31" s="221"/>
      <c r="K31" s="220">
        <v>0</v>
      </c>
      <c r="L31" s="221"/>
      <c r="M31" s="220">
        <f t="shared" si="1"/>
        <v>0</v>
      </c>
      <c r="N31" s="221"/>
      <c r="O31" s="221"/>
      <c r="P31" s="220">
        <v>6.9000000000000006E-2</v>
      </c>
      <c r="Q31" s="221"/>
      <c r="R31" s="220">
        <v>0</v>
      </c>
      <c r="S31" s="222"/>
    </row>
    <row r="32" spans="1:19" x14ac:dyDescent="0.25">
      <c r="A32" s="223" t="s">
        <v>133</v>
      </c>
      <c r="B32" s="224"/>
      <c r="C32" s="225">
        <v>579.04</v>
      </c>
      <c r="D32" s="226"/>
      <c r="E32" s="225">
        <v>351.214</v>
      </c>
      <c r="F32" s="226"/>
      <c r="G32" s="225">
        <v>302.45</v>
      </c>
      <c r="H32" s="226"/>
      <c r="I32" s="225">
        <v>0</v>
      </c>
      <c r="J32" s="226"/>
      <c r="K32" s="225">
        <v>33.9</v>
      </c>
      <c r="L32" s="226"/>
      <c r="M32" s="225">
        <f t="shared" si="1"/>
        <v>1266.604</v>
      </c>
      <c r="N32" s="226"/>
      <c r="O32" s="226"/>
      <c r="P32" s="225">
        <v>922.86800000000005</v>
      </c>
      <c r="Q32" s="226"/>
      <c r="R32" s="225">
        <v>1271.431</v>
      </c>
      <c r="S32" s="227"/>
    </row>
    <row r="33" spans="1:19" x14ac:dyDescent="0.25">
      <c r="A33" s="218" t="s">
        <v>134</v>
      </c>
      <c r="B33" s="219"/>
      <c r="C33" s="220">
        <v>139.571</v>
      </c>
      <c r="D33" s="221"/>
      <c r="E33" s="220">
        <v>0</v>
      </c>
      <c r="F33" s="221"/>
      <c r="G33" s="220">
        <v>0</v>
      </c>
      <c r="H33" s="221"/>
      <c r="I33" s="220">
        <v>125.887</v>
      </c>
      <c r="J33" s="221"/>
      <c r="K33" s="220">
        <v>90</v>
      </c>
      <c r="L33" s="221"/>
      <c r="M33" s="220">
        <f t="shared" si="1"/>
        <v>355.45799999999997</v>
      </c>
      <c r="N33" s="221"/>
      <c r="O33" s="221"/>
      <c r="P33" s="220">
        <v>317.577</v>
      </c>
      <c r="Q33" s="221"/>
      <c r="R33" s="220">
        <v>358.93900000000002</v>
      </c>
      <c r="S33" s="222"/>
    </row>
    <row r="34" spans="1:19" x14ac:dyDescent="0.25">
      <c r="A34" s="223" t="s">
        <v>135</v>
      </c>
      <c r="B34" s="224"/>
      <c r="C34" s="225">
        <v>30.329000000000001</v>
      </c>
      <c r="D34" s="226"/>
      <c r="E34" s="225">
        <v>20.6</v>
      </c>
      <c r="F34" s="226"/>
      <c r="G34" s="225">
        <v>22</v>
      </c>
      <c r="H34" s="226"/>
      <c r="I34" s="225">
        <v>0</v>
      </c>
      <c r="J34" s="226"/>
      <c r="K34" s="225">
        <v>0</v>
      </c>
      <c r="L34" s="226"/>
      <c r="M34" s="225">
        <f t="shared" si="1"/>
        <v>72.929000000000002</v>
      </c>
      <c r="N34" s="226"/>
      <c r="O34" s="226"/>
      <c r="P34" s="225">
        <v>32.807000000000002</v>
      </c>
      <c r="Q34" s="226"/>
      <c r="R34" s="225">
        <v>0</v>
      </c>
      <c r="S34" s="227"/>
    </row>
    <row r="35" spans="1:19" x14ac:dyDescent="0.25">
      <c r="A35" s="228" t="s">
        <v>10</v>
      </c>
      <c r="B35" s="229"/>
      <c r="C35" s="230">
        <f>C29+C30+C31+C32+C33+C34</f>
        <v>958.23099999999988</v>
      </c>
      <c r="D35" s="231"/>
      <c r="E35" s="230">
        <f>E29+E30+E31+E32+E33+E34</f>
        <v>610.51</v>
      </c>
      <c r="F35" s="231"/>
      <c r="G35" s="230">
        <f>G29+G30+G31+G32+G33+G34</f>
        <v>479</v>
      </c>
      <c r="H35" s="231"/>
      <c r="I35" s="230">
        <f>I29+I30+I31+I32+I33+I34</f>
        <v>125.887</v>
      </c>
      <c r="J35" s="231"/>
      <c r="K35" s="230">
        <f>K29+K30+K31+K32+K33+K34</f>
        <v>123.9</v>
      </c>
      <c r="L35" s="231"/>
      <c r="M35" s="230">
        <f>K35+I35+G35+E35+C35</f>
        <v>2297.5279999999998</v>
      </c>
      <c r="N35" s="231"/>
      <c r="O35" s="231"/>
      <c r="P35" s="230">
        <f>P29+P30+P31+P32+P33+P34</f>
        <v>1681.569</v>
      </c>
      <c r="Q35" s="231"/>
      <c r="R35" s="230">
        <f>R29+R30+R31+R32+R33+R34</f>
        <v>2159.0749999999998</v>
      </c>
      <c r="S35" s="232"/>
    </row>
    <row r="37" spans="1:19" x14ac:dyDescent="0.25">
      <c r="A37" s="411" t="s">
        <v>11</v>
      </c>
      <c r="B37" s="412"/>
      <c r="C37" s="215"/>
      <c r="D37" s="216"/>
      <c r="E37" s="215"/>
      <c r="F37" s="216"/>
      <c r="G37" s="215"/>
      <c r="H37" s="216"/>
      <c r="I37" s="215"/>
      <c r="J37" s="216"/>
      <c r="K37" s="215"/>
      <c r="L37" s="216"/>
      <c r="M37" s="215"/>
      <c r="N37" s="216"/>
      <c r="O37" s="216"/>
      <c r="P37" s="215"/>
      <c r="Q37" s="216"/>
      <c r="R37" s="215"/>
      <c r="S37" s="217"/>
    </row>
    <row r="38" spans="1:19" x14ac:dyDescent="0.25">
      <c r="A38" s="218" t="s">
        <v>136</v>
      </c>
      <c r="B38" s="219"/>
      <c r="C38" s="220">
        <v>0</v>
      </c>
      <c r="D38" s="221"/>
      <c r="E38" s="220">
        <v>29.260999999999999</v>
      </c>
      <c r="F38" s="221"/>
      <c r="G38" s="220">
        <v>0</v>
      </c>
      <c r="H38" s="221"/>
      <c r="I38" s="220">
        <v>0</v>
      </c>
      <c r="J38" s="221"/>
      <c r="K38" s="220">
        <v>413.72300000000001</v>
      </c>
      <c r="L38" s="221"/>
      <c r="M38" s="220">
        <f t="shared" ref="M38:M47" si="2">SUM(C38,E38,G38,I38,K38)</f>
        <v>442.98400000000004</v>
      </c>
      <c r="N38" s="221"/>
      <c r="O38" s="221"/>
      <c r="P38" s="220">
        <v>469.34</v>
      </c>
      <c r="Q38" s="221"/>
      <c r="R38" s="220">
        <v>492.86200000000002</v>
      </c>
      <c r="S38" s="222"/>
    </row>
    <row r="39" spans="1:19" x14ac:dyDescent="0.25">
      <c r="A39" s="223" t="s">
        <v>137</v>
      </c>
      <c r="B39" s="224"/>
      <c r="C39" s="225">
        <v>0.13800000000000001</v>
      </c>
      <c r="D39" s="226"/>
      <c r="E39" s="225">
        <v>0</v>
      </c>
      <c r="F39" s="226"/>
      <c r="G39" s="225">
        <v>0</v>
      </c>
      <c r="H39" s="226"/>
      <c r="I39" s="225">
        <v>0</v>
      </c>
      <c r="J39" s="226"/>
      <c r="K39" s="225">
        <v>0</v>
      </c>
      <c r="L39" s="226"/>
      <c r="M39" s="225">
        <f t="shared" si="2"/>
        <v>0.13800000000000001</v>
      </c>
      <c r="N39" s="226"/>
      <c r="O39" s="226"/>
      <c r="P39" s="225">
        <v>0.13800000000000001</v>
      </c>
      <c r="Q39" s="226"/>
      <c r="R39" s="225">
        <v>0</v>
      </c>
      <c r="S39" s="227"/>
    </row>
    <row r="40" spans="1:19" x14ac:dyDescent="0.25">
      <c r="A40" s="218" t="s">
        <v>138</v>
      </c>
      <c r="B40" s="219"/>
      <c r="C40" s="220">
        <v>0</v>
      </c>
      <c r="D40" s="221"/>
      <c r="E40" s="220">
        <v>0</v>
      </c>
      <c r="F40" s="221"/>
      <c r="G40" s="220">
        <v>0</v>
      </c>
      <c r="H40" s="221"/>
      <c r="I40" s="220">
        <v>0</v>
      </c>
      <c r="J40" s="221"/>
      <c r="K40" s="220">
        <v>0.49</v>
      </c>
      <c r="L40" s="221"/>
      <c r="M40" s="220">
        <f t="shared" si="2"/>
        <v>0.49</v>
      </c>
      <c r="N40" s="221"/>
      <c r="O40" s="221"/>
      <c r="P40" s="220">
        <v>0</v>
      </c>
      <c r="Q40" s="221"/>
      <c r="R40" s="220">
        <v>0</v>
      </c>
      <c r="S40" s="222"/>
    </row>
    <row r="41" spans="1:19" x14ac:dyDescent="0.25">
      <c r="A41" s="223" t="s">
        <v>139</v>
      </c>
      <c r="B41" s="224"/>
      <c r="C41" s="225">
        <v>0</v>
      </c>
      <c r="D41" s="226"/>
      <c r="E41" s="225">
        <v>0</v>
      </c>
      <c r="F41" s="226"/>
      <c r="G41" s="225">
        <v>50.5</v>
      </c>
      <c r="H41" s="226"/>
      <c r="I41" s="225">
        <v>0</v>
      </c>
      <c r="J41" s="226"/>
      <c r="K41" s="225">
        <v>1190.8440000000001</v>
      </c>
      <c r="L41" s="226"/>
      <c r="M41" s="225">
        <f t="shared" si="2"/>
        <v>1241.3440000000001</v>
      </c>
      <c r="N41" s="226"/>
      <c r="O41" s="226"/>
      <c r="P41" s="225">
        <v>1341.6790000000001</v>
      </c>
      <c r="Q41" s="226"/>
      <c r="R41" s="225">
        <v>1012.576</v>
      </c>
      <c r="S41" s="227"/>
    </row>
    <row r="42" spans="1:19" x14ac:dyDescent="0.25">
      <c r="A42" s="218" t="s">
        <v>13</v>
      </c>
      <c r="B42" s="219"/>
      <c r="C42" s="220">
        <v>7.7270000000000003</v>
      </c>
      <c r="D42" s="221"/>
      <c r="E42" s="220">
        <v>0</v>
      </c>
      <c r="F42" s="221"/>
      <c r="G42" s="220">
        <v>0</v>
      </c>
      <c r="H42" s="221"/>
      <c r="I42" s="220">
        <v>0</v>
      </c>
      <c r="J42" s="221"/>
      <c r="K42" s="220">
        <v>27.3</v>
      </c>
      <c r="L42" s="221"/>
      <c r="M42" s="220">
        <f t="shared" si="2"/>
        <v>35.027000000000001</v>
      </c>
      <c r="N42" s="221"/>
      <c r="O42" s="221"/>
      <c r="P42" s="220">
        <v>274.30200000000002</v>
      </c>
      <c r="Q42" s="221"/>
      <c r="R42" s="220">
        <v>499.22699999999998</v>
      </c>
      <c r="S42" s="222"/>
    </row>
    <row r="43" spans="1:19" x14ac:dyDescent="0.25">
      <c r="A43" s="223" t="s">
        <v>140</v>
      </c>
      <c r="B43" s="224"/>
      <c r="C43" s="225">
        <v>0</v>
      </c>
      <c r="D43" s="226"/>
      <c r="E43" s="225">
        <v>0</v>
      </c>
      <c r="F43" s="226"/>
      <c r="G43" s="225">
        <v>0</v>
      </c>
      <c r="H43" s="226"/>
      <c r="I43" s="225">
        <v>0</v>
      </c>
      <c r="J43" s="226"/>
      <c r="K43" s="225">
        <v>0</v>
      </c>
      <c r="L43" s="226"/>
      <c r="M43" s="225">
        <f t="shared" si="2"/>
        <v>0</v>
      </c>
      <c r="N43" s="226"/>
      <c r="O43" s="226"/>
      <c r="P43" s="225">
        <v>0</v>
      </c>
      <c r="Q43" s="226"/>
      <c r="R43" s="225">
        <v>114.995</v>
      </c>
      <c r="S43" s="227"/>
    </row>
    <row r="44" spans="1:19" x14ac:dyDescent="0.25">
      <c r="A44" s="218" t="s">
        <v>141</v>
      </c>
      <c r="B44" s="219"/>
      <c r="C44" s="220">
        <v>45.567</v>
      </c>
      <c r="D44" s="221"/>
      <c r="E44" s="220">
        <v>0</v>
      </c>
      <c r="F44" s="221"/>
      <c r="G44" s="220">
        <v>0</v>
      </c>
      <c r="H44" s="221"/>
      <c r="I44" s="220">
        <v>0</v>
      </c>
      <c r="J44" s="221"/>
      <c r="K44" s="220">
        <v>0</v>
      </c>
      <c r="L44" s="221"/>
      <c r="M44" s="220">
        <f t="shared" si="2"/>
        <v>45.567</v>
      </c>
      <c r="N44" s="221"/>
      <c r="O44" s="221"/>
      <c r="P44" s="220">
        <v>53.387999999999998</v>
      </c>
      <c r="Q44" s="221"/>
      <c r="R44" s="220">
        <v>0</v>
      </c>
      <c r="S44" s="222"/>
    </row>
    <row r="45" spans="1:19" x14ac:dyDescent="0.25">
      <c r="A45" s="223" t="s">
        <v>142</v>
      </c>
      <c r="B45" s="224"/>
      <c r="C45" s="225">
        <v>267.77300000000002</v>
      </c>
      <c r="D45" s="226"/>
      <c r="E45" s="225">
        <v>9.1470000000000002</v>
      </c>
      <c r="F45" s="226"/>
      <c r="G45" s="225">
        <v>0</v>
      </c>
      <c r="H45" s="226"/>
      <c r="I45" s="225">
        <v>0</v>
      </c>
      <c r="J45" s="226"/>
      <c r="K45" s="225">
        <v>0</v>
      </c>
      <c r="L45" s="226"/>
      <c r="M45" s="225">
        <f t="shared" si="2"/>
        <v>276.92</v>
      </c>
      <c r="N45" s="226"/>
      <c r="O45" s="226"/>
      <c r="P45" s="225">
        <v>288.05</v>
      </c>
      <c r="Q45" s="226"/>
      <c r="R45" s="225">
        <v>577.45399999999995</v>
      </c>
      <c r="S45" s="227"/>
    </row>
    <row r="46" spans="1:19" x14ac:dyDescent="0.25">
      <c r="A46" s="218" t="s">
        <v>14</v>
      </c>
      <c r="B46" s="219"/>
      <c r="C46" s="220">
        <v>30.503</v>
      </c>
      <c r="D46" s="221"/>
      <c r="E46" s="220">
        <v>0</v>
      </c>
      <c r="F46" s="221"/>
      <c r="G46" s="220">
        <v>0</v>
      </c>
      <c r="H46" s="221"/>
      <c r="I46" s="220">
        <v>0</v>
      </c>
      <c r="J46" s="221"/>
      <c r="K46" s="220">
        <v>0</v>
      </c>
      <c r="L46" s="221"/>
      <c r="M46" s="220">
        <f t="shared" si="2"/>
        <v>30.503</v>
      </c>
      <c r="N46" s="221"/>
      <c r="O46" s="221"/>
      <c r="P46" s="220">
        <v>0</v>
      </c>
      <c r="Q46" s="221"/>
      <c r="R46" s="220">
        <v>0</v>
      </c>
      <c r="S46" s="222"/>
    </row>
    <row r="47" spans="1:19" x14ac:dyDescent="0.25">
      <c r="A47" s="223" t="s">
        <v>128</v>
      </c>
      <c r="B47" s="224"/>
      <c r="C47" s="225">
        <v>0</v>
      </c>
      <c r="D47" s="226"/>
      <c r="E47" s="225">
        <v>0</v>
      </c>
      <c r="F47" s="226"/>
      <c r="G47" s="225">
        <v>0</v>
      </c>
      <c r="H47" s="226"/>
      <c r="I47" s="225">
        <v>0</v>
      </c>
      <c r="J47" s="226"/>
      <c r="K47" s="225">
        <v>0</v>
      </c>
      <c r="L47" s="226"/>
      <c r="M47" s="225">
        <f t="shared" si="2"/>
        <v>0</v>
      </c>
      <c r="N47" s="226"/>
      <c r="O47" s="226"/>
      <c r="P47" s="225">
        <v>28</v>
      </c>
      <c r="Q47" s="226"/>
      <c r="R47" s="225">
        <v>0</v>
      </c>
      <c r="S47" s="227"/>
    </row>
    <row r="48" spans="1:19" x14ac:dyDescent="0.25">
      <c r="A48" s="228" t="s">
        <v>10</v>
      </c>
      <c r="B48" s="229"/>
      <c r="C48" s="230">
        <f>C38+C39+C40+C41+C42+C43+C44+C45+C46+C47</f>
        <v>351.70800000000003</v>
      </c>
      <c r="D48" s="231"/>
      <c r="E48" s="230">
        <f>E38+E39+E40+E41+E42+E43+E44+E45+E46+E47</f>
        <v>38.408000000000001</v>
      </c>
      <c r="F48" s="231"/>
      <c r="G48" s="230">
        <f>G38+G39+G40+G41+G42+G43+G44+G45+G46+G47</f>
        <v>50.5</v>
      </c>
      <c r="H48" s="231"/>
      <c r="I48" s="230">
        <f>I38+I39+I40+I41+I42+I43+I44+I45+I46+I47</f>
        <v>0</v>
      </c>
      <c r="J48" s="231"/>
      <c r="K48" s="230">
        <f>K38+K39+K40+K41+K42+K43+K44+K45+K46+K47</f>
        <v>1632.357</v>
      </c>
      <c r="L48" s="231"/>
      <c r="M48" s="230">
        <f>K48+I48+G48+E48+C48</f>
        <v>2072.973</v>
      </c>
      <c r="N48" s="231"/>
      <c r="O48" s="231"/>
      <c r="P48" s="230">
        <f>P38+P39+P40+P41+P42+P43+P44+P45+P46+P47</f>
        <v>2454.8970000000004</v>
      </c>
      <c r="Q48" s="231"/>
      <c r="R48" s="230">
        <f>R38+R39+R40+R41+R42+R43+R44+R45+R46+R47</f>
        <v>2697.1139999999996</v>
      </c>
      <c r="S48" s="232"/>
    </row>
    <row r="50" spans="1:19" x14ac:dyDescent="0.25">
      <c r="A50" s="411" t="s">
        <v>15</v>
      </c>
      <c r="B50" s="412"/>
      <c r="C50" s="215"/>
      <c r="D50" s="216"/>
      <c r="E50" s="215"/>
      <c r="F50" s="216"/>
      <c r="G50" s="215"/>
      <c r="H50" s="216"/>
      <c r="I50" s="215"/>
      <c r="J50" s="216"/>
      <c r="K50" s="215"/>
      <c r="L50" s="216"/>
      <c r="M50" s="215"/>
      <c r="N50" s="216"/>
      <c r="O50" s="216"/>
      <c r="P50" s="215"/>
      <c r="Q50" s="216"/>
      <c r="R50" s="215"/>
      <c r="S50" s="217"/>
    </row>
    <row r="51" spans="1:19" x14ac:dyDescent="0.25">
      <c r="A51" s="218" t="s">
        <v>16</v>
      </c>
      <c r="B51" s="219"/>
      <c r="C51" s="220">
        <v>0</v>
      </c>
      <c r="D51" s="221"/>
      <c r="E51" s="220">
        <v>0</v>
      </c>
      <c r="F51" s="221"/>
      <c r="G51" s="220">
        <v>201.738</v>
      </c>
      <c r="H51" s="221"/>
      <c r="I51" s="220">
        <v>0</v>
      </c>
      <c r="J51" s="221"/>
      <c r="K51" s="220">
        <v>702.97900000000004</v>
      </c>
      <c r="L51" s="221"/>
      <c r="M51" s="220">
        <f>SUM(C51,E51,G51,I51,K51)</f>
        <v>904.7170000000001</v>
      </c>
      <c r="N51" s="221"/>
      <c r="O51" s="221"/>
      <c r="P51" s="220">
        <v>318.23599999999999</v>
      </c>
      <c r="Q51" s="221"/>
      <c r="R51" s="220">
        <v>60.5</v>
      </c>
      <c r="S51" s="222"/>
    </row>
    <row r="52" spans="1:19" x14ac:dyDescent="0.25">
      <c r="A52" s="223" t="s">
        <v>17</v>
      </c>
      <c r="B52" s="224"/>
      <c r="C52" s="225">
        <v>100.633</v>
      </c>
      <c r="D52" s="226"/>
      <c r="E52" s="225">
        <v>1550.694</v>
      </c>
      <c r="F52" s="226"/>
      <c r="G52" s="225">
        <v>0</v>
      </c>
      <c r="H52" s="226"/>
      <c r="I52" s="225">
        <v>0</v>
      </c>
      <c r="J52" s="226"/>
      <c r="K52" s="225">
        <v>264</v>
      </c>
      <c r="L52" s="226"/>
      <c r="M52" s="225">
        <f>SUM(C52,E52,G52,I52,K52)</f>
        <v>1915.327</v>
      </c>
      <c r="N52" s="226"/>
      <c r="O52" s="226"/>
      <c r="P52" s="225">
        <v>3207.058</v>
      </c>
      <c r="Q52" s="226"/>
      <c r="R52" s="225">
        <v>3492.5790000000002</v>
      </c>
      <c r="S52" s="227"/>
    </row>
    <row r="53" spans="1:19" x14ac:dyDescent="0.25">
      <c r="A53" s="228" t="s">
        <v>10</v>
      </c>
      <c r="B53" s="229"/>
      <c r="C53" s="230">
        <f>C51+C52</f>
        <v>100.633</v>
      </c>
      <c r="D53" s="231"/>
      <c r="E53" s="230">
        <f>E51+E52</f>
        <v>1550.694</v>
      </c>
      <c r="F53" s="231"/>
      <c r="G53" s="230">
        <f>G51+G52</f>
        <v>201.738</v>
      </c>
      <c r="H53" s="231"/>
      <c r="I53" s="230">
        <f>I51+I52</f>
        <v>0</v>
      </c>
      <c r="J53" s="231"/>
      <c r="K53" s="230">
        <f>K51+K52</f>
        <v>966.97900000000004</v>
      </c>
      <c r="L53" s="231"/>
      <c r="M53" s="230">
        <f>K53+I53+G53+E53+C53</f>
        <v>2820.0439999999999</v>
      </c>
      <c r="N53" s="231"/>
      <c r="O53" s="231"/>
      <c r="P53" s="230">
        <f>P51+P52</f>
        <v>3525.2939999999999</v>
      </c>
      <c r="Q53" s="231"/>
      <c r="R53" s="230">
        <f>R51+R52</f>
        <v>3553.0790000000002</v>
      </c>
      <c r="S53" s="232"/>
    </row>
    <row r="55" spans="1:19" x14ac:dyDescent="0.25">
      <c r="A55" s="411" t="s">
        <v>18</v>
      </c>
      <c r="B55" s="412"/>
      <c r="C55" s="215"/>
      <c r="D55" s="216"/>
      <c r="E55" s="215"/>
      <c r="F55" s="216"/>
      <c r="G55" s="215"/>
      <c r="H55" s="216"/>
      <c r="I55" s="215"/>
      <c r="J55" s="216"/>
      <c r="K55" s="215"/>
      <c r="L55" s="216"/>
      <c r="M55" s="215"/>
      <c r="N55" s="216"/>
      <c r="O55" s="216"/>
      <c r="P55" s="215"/>
      <c r="Q55" s="216"/>
      <c r="R55" s="215"/>
      <c r="S55" s="217"/>
    </row>
    <row r="56" spans="1:19" x14ac:dyDescent="0.25">
      <c r="A56" s="218" t="s">
        <v>143</v>
      </c>
      <c r="B56" s="219"/>
      <c r="C56" s="220">
        <v>52.238</v>
      </c>
      <c r="D56" s="221"/>
      <c r="E56" s="220">
        <v>170.63399999999999</v>
      </c>
      <c r="F56" s="221"/>
      <c r="G56" s="220">
        <v>0</v>
      </c>
      <c r="H56" s="221"/>
      <c r="I56" s="220">
        <v>0</v>
      </c>
      <c r="J56" s="221"/>
      <c r="K56" s="220">
        <v>0</v>
      </c>
      <c r="L56" s="221"/>
      <c r="M56" s="220">
        <f t="shared" ref="M56:M68" si="3">SUM(C56,E56,G56,I56,K56)</f>
        <v>222.87199999999999</v>
      </c>
      <c r="N56" s="221"/>
      <c r="O56" s="221"/>
      <c r="P56" s="220">
        <v>132</v>
      </c>
      <c r="Q56" s="221"/>
      <c r="R56" s="220">
        <v>278.565</v>
      </c>
      <c r="S56" s="222"/>
    </row>
    <row r="57" spans="1:19" x14ac:dyDescent="0.25">
      <c r="A57" s="223" t="s">
        <v>144</v>
      </c>
      <c r="B57" s="224"/>
      <c r="C57" s="225">
        <v>0</v>
      </c>
      <c r="D57" s="226"/>
      <c r="E57" s="225">
        <v>2.7E-2</v>
      </c>
      <c r="F57" s="226"/>
      <c r="G57" s="225">
        <v>0</v>
      </c>
      <c r="H57" s="226"/>
      <c r="I57" s="225">
        <v>0</v>
      </c>
      <c r="J57" s="226"/>
      <c r="K57" s="225">
        <v>0</v>
      </c>
      <c r="L57" s="226"/>
      <c r="M57" s="225">
        <f t="shared" si="3"/>
        <v>2.7E-2</v>
      </c>
      <c r="N57" s="226"/>
      <c r="O57" s="226"/>
      <c r="P57" s="225">
        <v>0.02</v>
      </c>
      <c r="Q57" s="226"/>
      <c r="R57" s="225">
        <v>0</v>
      </c>
      <c r="S57" s="227"/>
    </row>
    <row r="58" spans="1:19" x14ac:dyDescent="0.25">
      <c r="A58" s="218" t="s">
        <v>19</v>
      </c>
      <c r="B58" s="219"/>
      <c r="C58" s="220">
        <v>143.9</v>
      </c>
      <c r="D58" s="221"/>
      <c r="E58" s="220">
        <v>887.50400000000002</v>
      </c>
      <c r="F58" s="221"/>
      <c r="G58" s="220">
        <v>657.32899999999995</v>
      </c>
      <c r="H58" s="221"/>
      <c r="I58" s="220">
        <v>0</v>
      </c>
      <c r="J58" s="221"/>
      <c r="K58" s="220">
        <v>0</v>
      </c>
      <c r="L58" s="221"/>
      <c r="M58" s="220">
        <f t="shared" si="3"/>
        <v>1688.7329999999999</v>
      </c>
      <c r="N58" s="221"/>
      <c r="O58" s="221"/>
      <c r="P58" s="220">
        <v>1645.7760000000001</v>
      </c>
      <c r="Q58" s="221"/>
      <c r="R58" s="220">
        <v>1447.71</v>
      </c>
      <c r="S58" s="222"/>
    </row>
    <row r="59" spans="1:19" x14ac:dyDescent="0.25">
      <c r="A59" s="223" t="s">
        <v>145</v>
      </c>
      <c r="B59" s="224"/>
      <c r="C59" s="225">
        <v>0</v>
      </c>
      <c r="D59" s="226"/>
      <c r="E59" s="225">
        <v>6.02</v>
      </c>
      <c r="F59" s="226"/>
      <c r="G59" s="225">
        <v>0</v>
      </c>
      <c r="H59" s="226"/>
      <c r="I59" s="225">
        <v>0</v>
      </c>
      <c r="J59" s="226"/>
      <c r="K59" s="225">
        <v>0</v>
      </c>
      <c r="L59" s="226"/>
      <c r="M59" s="225">
        <f t="shared" si="3"/>
        <v>6.02</v>
      </c>
      <c r="N59" s="226"/>
      <c r="O59" s="226"/>
      <c r="P59" s="225">
        <v>12.1</v>
      </c>
      <c r="Q59" s="226"/>
      <c r="R59" s="225">
        <v>5.4989999999999997</v>
      </c>
      <c r="S59" s="227"/>
    </row>
    <row r="60" spans="1:19" x14ac:dyDescent="0.25">
      <c r="A60" s="218" t="s">
        <v>20</v>
      </c>
      <c r="B60" s="219"/>
      <c r="C60" s="220">
        <v>0</v>
      </c>
      <c r="D60" s="221"/>
      <c r="E60" s="220">
        <v>1.96</v>
      </c>
      <c r="F60" s="221"/>
      <c r="G60" s="220">
        <v>0</v>
      </c>
      <c r="H60" s="221"/>
      <c r="I60" s="220">
        <v>0</v>
      </c>
      <c r="J60" s="221"/>
      <c r="K60" s="220">
        <v>68.25</v>
      </c>
      <c r="L60" s="221"/>
      <c r="M60" s="220">
        <f t="shared" si="3"/>
        <v>70.209999999999994</v>
      </c>
      <c r="N60" s="221"/>
      <c r="O60" s="221"/>
      <c r="P60" s="220">
        <v>68.125</v>
      </c>
      <c r="Q60" s="221"/>
      <c r="R60" s="220">
        <v>68.974999999999994</v>
      </c>
      <c r="S60" s="222"/>
    </row>
    <row r="61" spans="1:19" x14ac:dyDescent="0.25">
      <c r="A61" s="223" t="s">
        <v>146</v>
      </c>
      <c r="B61" s="224"/>
      <c r="C61" s="225">
        <v>0.28999999999999998</v>
      </c>
      <c r="D61" s="226"/>
      <c r="E61" s="225">
        <v>0</v>
      </c>
      <c r="F61" s="226"/>
      <c r="G61" s="225">
        <v>0</v>
      </c>
      <c r="H61" s="226"/>
      <c r="I61" s="225">
        <v>0</v>
      </c>
      <c r="J61" s="226"/>
      <c r="K61" s="225">
        <v>0</v>
      </c>
      <c r="L61" s="226"/>
      <c r="M61" s="225">
        <f t="shared" si="3"/>
        <v>0.28999999999999998</v>
      </c>
      <c r="N61" s="226"/>
      <c r="O61" s="226"/>
      <c r="P61" s="225">
        <v>0</v>
      </c>
      <c r="Q61" s="226"/>
      <c r="R61" s="225">
        <v>0</v>
      </c>
      <c r="S61" s="227"/>
    </row>
    <row r="62" spans="1:19" x14ac:dyDescent="0.25">
      <c r="A62" s="218" t="s">
        <v>147</v>
      </c>
      <c r="B62" s="219"/>
      <c r="C62" s="220">
        <v>0</v>
      </c>
      <c r="D62" s="221"/>
      <c r="E62" s="220">
        <v>1.605</v>
      </c>
      <c r="F62" s="221"/>
      <c r="G62" s="220">
        <v>0</v>
      </c>
      <c r="H62" s="221"/>
      <c r="I62" s="220">
        <v>0</v>
      </c>
      <c r="J62" s="221"/>
      <c r="K62" s="220">
        <v>0</v>
      </c>
      <c r="L62" s="221"/>
      <c r="M62" s="220">
        <f t="shared" si="3"/>
        <v>1.605</v>
      </c>
      <c r="N62" s="221"/>
      <c r="O62" s="221"/>
      <c r="P62" s="220">
        <v>1.4550000000000001</v>
      </c>
      <c r="Q62" s="221"/>
      <c r="R62" s="220">
        <v>2.4729999999999999</v>
      </c>
      <c r="S62" s="222"/>
    </row>
    <row r="63" spans="1:19" x14ac:dyDescent="0.25">
      <c r="A63" s="223" t="s">
        <v>148</v>
      </c>
      <c r="B63" s="224"/>
      <c r="C63" s="225">
        <v>0</v>
      </c>
      <c r="D63" s="226"/>
      <c r="E63" s="225">
        <v>0</v>
      </c>
      <c r="F63" s="226"/>
      <c r="G63" s="225">
        <v>8.7119999999999997</v>
      </c>
      <c r="H63" s="226"/>
      <c r="I63" s="225">
        <v>0</v>
      </c>
      <c r="J63" s="226"/>
      <c r="K63" s="225">
        <v>0</v>
      </c>
      <c r="L63" s="226"/>
      <c r="M63" s="225">
        <f t="shared" si="3"/>
        <v>8.7119999999999997</v>
      </c>
      <c r="N63" s="226"/>
      <c r="O63" s="226"/>
      <c r="P63" s="225">
        <v>0</v>
      </c>
      <c r="Q63" s="226"/>
      <c r="R63" s="225">
        <v>16.315999999999999</v>
      </c>
      <c r="S63" s="227"/>
    </row>
    <row r="64" spans="1:19" x14ac:dyDescent="0.25">
      <c r="A64" s="218" t="s">
        <v>21</v>
      </c>
      <c r="B64" s="219"/>
      <c r="C64" s="220">
        <v>0</v>
      </c>
      <c r="D64" s="221"/>
      <c r="E64" s="220">
        <v>193.779</v>
      </c>
      <c r="F64" s="221"/>
      <c r="G64" s="220">
        <v>482.00299999999999</v>
      </c>
      <c r="H64" s="221"/>
      <c r="I64" s="220">
        <v>0</v>
      </c>
      <c r="J64" s="221"/>
      <c r="K64" s="220">
        <v>146.14400000000001</v>
      </c>
      <c r="L64" s="221"/>
      <c r="M64" s="220">
        <f t="shared" si="3"/>
        <v>821.92599999999993</v>
      </c>
      <c r="N64" s="221"/>
      <c r="O64" s="221"/>
      <c r="P64" s="220">
        <v>843.49699999999996</v>
      </c>
      <c r="Q64" s="221"/>
      <c r="R64" s="220">
        <v>835.48299999999995</v>
      </c>
      <c r="S64" s="222"/>
    </row>
    <row r="65" spans="1:19" x14ac:dyDescent="0.25">
      <c r="A65" s="223" t="s">
        <v>149</v>
      </c>
      <c r="B65" s="224"/>
      <c r="C65" s="225">
        <v>0</v>
      </c>
      <c r="D65" s="226"/>
      <c r="E65" s="225">
        <v>0.3</v>
      </c>
      <c r="F65" s="226"/>
      <c r="G65" s="225">
        <v>0</v>
      </c>
      <c r="H65" s="226"/>
      <c r="I65" s="225">
        <v>0</v>
      </c>
      <c r="J65" s="226"/>
      <c r="K65" s="225">
        <v>0</v>
      </c>
      <c r="L65" s="226"/>
      <c r="M65" s="225">
        <f t="shared" si="3"/>
        <v>0.3</v>
      </c>
      <c r="N65" s="226"/>
      <c r="O65" s="226"/>
      <c r="P65" s="225">
        <v>2.4E-2</v>
      </c>
      <c r="Q65" s="226"/>
      <c r="R65" s="225">
        <v>0</v>
      </c>
      <c r="S65" s="227"/>
    </row>
    <row r="66" spans="1:19" x14ac:dyDescent="0.25">
      <c r="A66" s="218" t="s">
        <v>22</v>
      </c>
      <c r="B66" s="219"/>
      <c r="C66" s="220">
        <v>0</v>
      </c>
      <c r="D66" s="221"/>
      <c r="E66" s="220">
        <v>0</v>
      </c>
      <c r="F66" s="221"/>
      <c r="G66" s="220">
        <v>115.634</v>
      </c>
      <c r="H66" s="221"/>
      <c r="I66" s="220">
        <v>0</v>
      </c>
      <c r="J66" s="221"/>
      <c r="K66" s="220">
        <v>0</v>
      </c>
      <c r="L66" s="221"/>
      <c r="M66" s="220">
        <f t="shared" si="3"/>
        <v>115.634</v>
      </c>
      <c r="N66" s="221"/>
      <c r="O66" s="221"/>
      <c r="P66" s="220">
        <v>116.928</v>
      </c>
      <c r="Q66" s="221"/>
      <c r="R66" s="220">
        <v>131.77799999999999</v>
      </c>
      <c r="S66" s="222"/>
    </row>
    <row r="67" spans="1:19" x14ac:dyDescent="0.25">
      <c r="A67" s="223" t="s">
        <v>150</v>
      </c>
      <c r="B67" s="224"/>
      <c r="C67" s="225">
        <v>14.7</v>
      </c>
      <c r="D67" s="226"/>
      <c r="E67" s="225">
        <v>0</v>
      </c>
      <c r="F67" s="226"/>
      <c r="G67" s="225">
        <v>0</v>
      </c>
      <c r="H67" s="226"/>
      <c r="I67" s="225">
        <v>0</v>
      </c>
      <c r="J67" s="226"/>
      <c r="K67" s="225">
        <v>53.75</v>
      </c>
      <c r="L67" s="226"/>
      <c r="M67" s="225">
        <f t="shared" si="3"/>
        <v>68.45</v>
      </c>
      <c r="N67" s="226"/>
      <c r="O67" s="226"/>
      <c r="P67" s="225">
        <v>100.2</v>
      </c>
      <c r="Q67" s="226"/>
      <c r="R67" s="225">
        <v>142.29400000000001</v>
      </c>
      <c r="S67" s="227"/>
    </row>
    <row r="68" spans="1:19" x14ac:dyDescent="0.25">
      <c r="A68" s="218" t="s">
        <v>23</v>
      </c>
      <c r="B68" s="219"/>
      <c r="C68" s="220">
        <v>0</v>
      </c>
      <c r="D68" s="221"/>
      <c r="E68" s="220">
        <v>0</v>
      </c>
      <c r="F68" s="221"/>
      <c r="G68" s="220">
        <v>0</v>
      </c>
      <c r="H68" s="221"/>
      <c r="I68" s="220">
        <v>0</v>
      </c>
      <c r="J68" s="221"/>
      <c r="K68" s="220">
        <v>65.2</v>
      </c>
      <c r="L68" s="221"/>
      <c r="M68" s="220">
        <f t="shared" si="3"/>
        <v>65.2</v>
      </c>
      <c r="N68" s="221"/>
      <c r="O68" s="221"/>
      <c r="P68" s="220">
        <v>73.581000000000003</v>
      </c>
      <c r="Q68" s="221"/>
      <c r="R68" s="220">
        <v>110.9</v>
      </c>
      <c r="S68" s="222"/>
    </row>
    <row r="69" spans="1:19" x14ac:dyDescent="0.25">
      <c r="A69" s="228" t="s">
        <v>10</v>
      </c>
      <c r="B69" s="229"/>
      <c r="C69" s="230">
        <f>C56+C57+C58+C59+C60+C61+C62+C63+C64+C65+C66+C67+C68</f>
        <v>211.12799999999999</v>
      </c>
      <c r="D69" s="231"/>
      <c r="E69" s="230">
        <f>E56+E57+E58+E59+E60+E61+E62+E63+E64+E65+E66+E67+E68</f>
        <v>1261.829</v>
      </c>
      <c r="F69" s="231"/>
      <c r="G69" s="230">
        <f>G56+G57+G58+G59+G60+G61+G62+G63+G64+G65+G66+G67+G68</f>
        <v>1263.6779999999999</v>
      </c>
      <c r="H69" s="231"/>
      <c r="I69" s="230">
        <f>I56+I57+I58+I59+I60+I61+I62+I63+I64+I65+I66+I67+I68</f>
        <v>0</v>
      </c>
      <c r="J69" s="231"/>
      <c r="K69" s="230">
        <f>K56+K57+K58+K59+K60+K61+K62+K63+K64+K65+K66+K67+K68</f>
        <v>333.34399999999999</v>
      </c>
      <c r="L69" s="231"/>
      <c r="M69" s="230">
        <f>K69+I69+G69+E69+C69</f>
        <v>3069.9789999999998</v>
      </c>
      <c r="N69" s="231"/>
      <c r="O69" s="231"/>
      <c r="P69" s="230">
        <f>P56+P57+P58+P59+P60+P61+P62+P63+P64+P65+P66+P67+P68</f>
        <v>2993.7059999999997</v>
      </c>
      <c r="Q69" s="231"/>
      <c r="R69" s="230">
        <f>R56+R57+R58+R59+R60+R61+R62+R63+R64+R65+R66+R67+R68</f>
        <v>3039.9929999999995</v>
      </c>
      <c r="S69" s="232"/>
    </row>
    <row r="71" spans="1:19" x14ac:dyDescent="0.25">
      <c r="A71" s="411" t="s">
        <v>24</v>
      </c>
      <c r="B71" s="412"/>
      <c r="C71" s="215"/>
      <c r="D71" s="216"/>
      <c r="E71" s="215"/>
      <c r="F71" s="216"/>
      <c r="G71" s="215"/>
      <c r="H71" s="216"/>
      <c r="I71" s="215"/>
      <c r="J71" s="216"/>
      <c r="K71" s="215"/>
      <c r="L71" s="216"/>
      <c r="M71" s="215"/>
      <c r="N71" s="216"/>
      <c r="O71" s="216"/>
      <c r="P71" s="215"/>
      <c r="Q71" s="216"/>
      <c r="R71" s="215"/>
      <c r="S71" s="217"/>
    </row>
    <row r="72" spans="1:19" x14ac:dyDescent="0.25">
      <c r="A72" s="218" t="s">
        <v>151</v>
      </c>
      <c r="B72" s="219"/>
      <c r="C72" s="220">
        <v>0</v>
      </c>
      <c r="D72" s="221"/>
      <c r="E72" s="220">
        <v>0</v>
      </c>
      <c r="F72" s="221"/>
      <c r="G72" s="220">
        <v>0.2</v>
      </c>
      <c r="H72" s="221"/>
      <c r="I72" s="220">
        <v>0</v>
      </c>
      <c r="J72" s="221"/>
      <c r="K72" s="220">
        <v>0</v>
      </c>
      <c r="L72" s="221"/>
      <c r="M72" s="220">
        <f t="shared" ref="M72:M91" si="4">SUM(C72,E72,G72,I72,K72)</f>
        <v>0.2</v>
      </c>
      <c r="N72" s="221"/>
      <c r="O72" s="221"/>
      <c r="P72" s="220">
        <v>0.6</v>
      </c>
      <c r="Q72" s="221"/>
      <c r="R72" s="220">
        <v>0</v>
      </c>
      <c r="S72" s="222"/>
    </row>
    <row r="73" spans="1:19" x14ac:dyDescent="0.25">
      <c r="A73" s="223" t="s">
        <v>152</v>
      </c>
      <c r="B73" s="224"/>
      <c r="C73" s="225">
        <v>0</v>
      </c>
      <c r="D73" s="226"/>
      <c r="E73" s="225">
        <v>0</v>
      </c>
      <c r="F73" s="226"/>
      <c r="G73" s="225">
        <v>0</v>
      </c>
      <c r="H73" s="226"/>
      <c r="I73" s="225">
        <v>0</v>
      </c>
      <c r="J73" s="226"/>
      <c r="K73" s="225">
        <v>0</v>
      </c>
      <c r="L73" s="226"/>
      <c r="M73" s="225">
        <f t="shared" si="4"/>
        <v>0</v>
      </c>
      <c r="N73" s="226"/>
      <c r="O73" s="226"/>
      <c r="P73" s="225">
        <v>0</v>
      </c>
      <c r="Q73" s="226"/>
      <c r="R73" s="225">
        <v>3.7999999999999999E-2</v>
      </c>
      <c r="S73" s="227"/>
    </row>
    <row r="74" spans="1:19" x14ac:dyDescent="0.25">
      <c r="A74" s="218" t="s">
        <v>153</v>
      </c>
      <c r="B74" s="219"/>
      <c r="C74" s="220">
        <v>1</v>
      </c>
      <c r="D74" s="221"/>
      <c r="E74" s="220">
        <v>0</v>
      </c>
      <c r="F74" s="221"/>
      <c r="G74" s="220">
        <v>0.67500000000000004</v>
      </c>
      <c r="H74" s="221"/>
      <c r="I74" s="220">
        <v>0</v>
      </c>
      <c r="J74" s="221"/>
      <c r="K74" s="220">
        <v>0</v>
      </c>
      <c r="L74" s="221"/>
      <c r="M74" s="220">
        <f t="shared" si="4"/>
        <v>1.675</v>
      </c>
      <c r="N74" s="221"/>
      <c r="O74" s="221"/>
      <c r="P74" s="220">
        <v>0.3</v>
      </c>
      <c r="Q74" s="221"/>
      <c r="R74" s="220">
        <v>0</v>
      </c>
      <c r="S74" s="222"/>
    </row>
    <row r="75" spans="1:19" x14ac:dyDescent="0.25">
      <c r="A75" s="223" t="s">
        <v>154</v>
      </c>
      <c r="B75" s="224"/>
      <c r="C75" s="225">
        <v>0</v>
      </c>
      <c r="D75" s="226"/>
      <c r="E75" s="225">
        <v>0</v>
      </c>
      <c r="F75" s="226"/>
      <c r="G75" s="225">
        <v>0</v>
      </c>
      <c r="H75" s="226"/>
      <c r="I75" s="225">
        <v>0</v>
      </c>
      <c r="J75" s="226"/>
      <c r="K75" s="225">
        <v>0</v>
      </c>
      <c r="L75" s="226"/>
      <c r="M75" s="225">
        <f t="shared" si="4"/>
        <v>0</v>
      </c>
      <c r="N75" s="226"/>
      <c r="O75" s="226"/>
      <c r="P75" s="225">
        <v>0.08</v>
      </c>
      <c r="Q75" s="226"/>
      <c r="R75" s="225">
        <v>0</v>
      </c>
      <c r="S75" s="227"/>
    </row>
    <row r="76" spans="1:19" x14ac:dyDescent="0.25">
      <c r="A76" s="218" t="s">
        <v>155</v>
      </c>
      <c r="B76" s="219"/>
      <c r="C76" s="220">
        <v>13.885</v>
      </c>
      <c r="D76" s="221"/>
      <c r="E76" s="220">
        <v>0</v>
      </c>
      <c r="F76" s="221"/>
      <c r="G76" s="220">
        <v>2.57</v>
      </c>
      <c r="H76" s="221"/>
      <c r="I76" s="220">
        <v>0</v>
      </c>
      <c r="J76" s="221"/>
      <c r="K76" s="220">
        <v>0</v>
      </c>
      <c r="L76" s="221"/>
      <c r="M76" s="220">
        <f t="shared" si="4"/>
        <v>16.454999999999998</v>
      </c>
      <c r="N76" s="221"/>
      <c r="O76" s="221"/>
      <c r="P76" s="220">
        <v>7.9669999999999996</v>
      </c>
      <c r="Q76" s="221"/>
      <c r="R76" s="220">
        <v>2.625</v>
      </c>
      <c r="S76" s="222"/>
    </row>
    <row r="77" spans="1:19" x14ac:dyDescent="0.25">
      <c r="A77" s="223" t="s">
        <v>156</v>
      </c>
      <c r="B77" s="224"/>
      <c r="C77" s="225">
        <v>1.7490000000000001</v>
      </c>
      <c r="D77" s="226"/>
      <c r="E77" s="225">
        <v>0</v>
      </c>
      <c r="F77" s="226"/>
      <c r="G77" s="225">
        <v>0</v>
      </c>
      <c r="H77" s="226"/>
      <c r="I77" s="225">
        <v>0</v>
      </c>
      <c r="J77" s="226"/>
      <c r="K77" s="225">
        <v>0</v>
      </c>
      <c r="L77" s="226"/>
      <c r="M77" s="225">
        <f t="shared" si="4"/>
        <v>1.7490000000000001</v>
      </c>
      <c r="N77" s="226"/>
      <c r="O77" s="226"/>
      <c r="P77" s="225">
        <v>1.93</v>
      </c>
      <c r="Q77" s="226"/>
      <c r="R77" s="225">
        <v>0</v>
      </c>
      <c r="S77" s="227"/>
    </row>
    <row r="78" spans="1:19" x14ac:dyDescent="0.25">
      <c r="A78" s="218" t="s">
        <v>157</v>
      </c>
      <c r="B78" s="219"/>
      <c r="C78" s="220">
        <v>0.2</v>
      </c>
      <c r="D78" s="221"/>
      <c r="E78" s="220">
        <v>0</v>
      </c>
      <c r="F78" s="221"/>
      <c r="G78" s="220">
        <v>1</v>
      </c>
      <c r="H78" s="221"/>
      <c r="I78" s="220">
        <v>0</v>
      </c>
      <c r="J78" s="221"/>
      <c r="K78" s="220">
        <v>0</v>
      </c>
      <c r="L78" s="221"/>
      <c r="M78" s="220">
        <f t="shared" si="4"/>
        <v>1.2</v>
      </c>
      <c r="N78" s="221"/>
      <c r="O78" s="221"/>
      <c r="P78" s="220">
        <v>2.2999999999999998</v>
      </c>
      <c r="Q78" s="221"/>
      <c r="R78" s="220">
        <v>0.5</v>
      </c>
      <c r="S78" s="222"/>
    </row>
    <row r="79" spans="1:19" x14ac:dyDescent="0.25">
      <c r="A79" s="223" t="s">
        <v>158</v>
      </c>
      <c r="B79" s="224"/>
      <c r="C79" s="225">
        <v>0.34300000000000003</v>
      </c>
      <c r="D79" s="226"/>
      <c r="E79" s="225">
        <v>0</v>
      </c>
      <c r="F79" s="226"/>
      <c r="G79" s="225">
        <v>0</v>
      </c>
      <c r="H79" s="226"/>
      <c r="I79" s="225">
        <v>0</v>
      </c>
      <c r="J79" s="226"/>
      <c r="K79" s="225">
        <v>0</v>
      </c>
      <c r="L79" s="226"/>
      <c r="M79" s="225">
        <f t="shared" si="4"/>
        <v>0.34300000000000003</v>
      </c>
      <c r="N79" s="226"/>
      <c r="O79" s="226"/>
      <c r="P79" s="225">
        <v>0</v>
      </c>
      <c r="Q79" s="226"/>
      <c r="R79" s="225">
        <v>0.43</v>
      </c>
      <c r="S79" s="227"/>
    </row>
    <row r="80" spans="1:19" x14ac:dyDescent="0.25">
      <c r="A80" s="218" t="s">
        <v>159</v>
      </c>
      <c r="B80" s="219"/>
      <c r="C80" s="220">
        <v>0</v>
      </c>
      <c r="D80" s="221"/>
      <c r="E80" s="220">
        <v>0</v>
      </c>
      <c r="F80" s="221"/>
      <c r="G80" s="220">
        <v>0.79500000000000004</v>
      </c>
      <c r="H80" s="221"/>
      <c r="I80" s="220">
        <v>0</v>
      </c>
      <c r="J80" s="221"/>
      <c r="K80" s="220">
        <v>0</v>
      </c>
      <c r="L80" s="221"/>
      <c r="M80" s="220">
        <f t="shared" si="4"/>
        <v>0.79500000000000004</v>
      </c>
      <c r="N80" s="221"/>
      <c r="O80" s="221"/>
      <c r="P80" s="220">
        <v>0.95</v>
      </c>
      <c r="Q80" s="221"/>
      <c r="R80" s="220">
        <v>0</v>
      </c>
      <c r="S80" s="222"/>
    </row>
    <row r="81" spans="1:19" x14ac:dyDescent="0.25">
      <c r="A81" s="223" t="s">
        <v>160</v>
      </c>
      <c r="B81" s="224"/>
      <c r="C81" s="225">
        <v>0</v>
      </c>
      <c r="D81" s="226"/>
      <c r="E81" s="225">
        <v>0</v>
      </c>
      <c r="F81" s="226"/>
      <c r="G81" s="225">
        <v>0.2</v>
      </c>
      <c r="H81" s="226"/>
      <c r="I81" s="225">
        <v>0</v>
      </c>
      <c r="J81" s="226"/>
      <c r="K81" s="225">
        <v>0</v>
      </c>
      <c r="L81" s="226"/>
      <c r="M81" s="225">
        <f t="shared" si="4"/>
        <v>0.2</v>
      </c>
      <c r="N81" s="226"/>
      <c r="O81" s="226"/>
      <c r="P81" s="225">
        <v>2.2999999999999998</v>
      </c>
      <c r="Q81" s="226"/>
      <c r="R81" s="225">
        <v>0</v>
      </c>
      <c r="S81" s="227"/>
    </row>
    <row r="82" spans="1:19" x14ac:dyDescent="0.25">
      <c r="A82" s="218" t="s">
        <v>161</v>
      </c>
      <c r="B82" s="219"/>
      <c r="C82" s="220">
        <v>0</v>
      </c>
      <c r="D82" s="221"/>
      <c r="E82" s="220">
        <v>0</v>
      </c>
      <c r="F82" s="221"/>
      <c r="G82" s="220">
        <v>0.12</v>
      </c>
      <c r="H82" s="221"/>
      <c r="I82" s="220">
        <v>0</v>
      </c>
      <c r="J82" s="221"/>
      <c r="K82" s="220">
        <v>0</v>
      </c>
      <c r="L82" s="221"/>
      <c r="M82" s="220">
        <f t="shared" si="4"/>
        <v>0.12</v>
      </c>
      <c r="N82" s="221"/>
      <c r="O82" s="221"/>
      <c r="P82" s="220">
        <v>13.164999999999999</v>
      </c>
      <c r="Q82" s="221"/>
      <c r="R82" s="220">
        <v>0</v>
      </c>
      <c r="S82" s="222"/>
    </row>
    <row r="83" spans="1:19" x14ac:dyDescent="0.25">
      <c r="A83" s="223" t="s">
        <v>27</v>
      </c>
      <c r="B83" s="224"/>
      <c r="C83" s="225">
        <v>0</v>
      </c>
      <c r="D83" s="226"/>
      <c r="E83" s="225">
        <v>0</v>
      </c>
      <c r="F83" s="226"/>
      <c r="G83" s="225">
        <v>0</v>
      </c>
      <c r="H83" s="226"/>
      <c r="I83" s="225">
        <v>0</v>
      </c>
      <c r="J83" s="226"/>
      <c r="K83" s="225">
        <v>0</v>
      </c>
      <c r="L83" s="226"/>
      <c r="M83" s="225">
        <f t="shared" si="4"/>
        <v>0</v>
      </c>
      <c r="N83" s="226"/>
      <c r="O83" s="226"/>
      <c r="P83" s="225">
        <v>18.3</v>
      </c>
      <c r="Q83" s="226"/>
      <c r="R83" s="225">
        <v>0</v>
      </c>
      <c r="S83" s="227"/>
    </row>
    <row r="84" spans="1:19" x14ac:dyDescent="0.25">
      <c r="A84" s="218" t="s">
        <v>162</v>
      </c>
      <c r="B84" s="219"/>
      <c r="C84" s="220">
        <v>0.3</v>
      </c>
      <c r="D84" s="221"/>
      <c r="E84" s="220">
        <v>0</v>
      </c>
      <c r="F84" s="221"/>
      <c r="G84" s="220">
        <v>0</v>
      </c>
      <c r="H84" s="221"/>
      <c r="I84" s="220">
        <v>0</v>
      </c>
      <c r="J84" s="221"/>
      <c r="K84" s="220">
        <v>0</v>
      </c>
      <c r="L84" s="221"/>
      <c r="M84" s="220">
        <f t="shared" si="4"/>
        <v>0.3</v>
      </c>
      <c r="N84" s="221"/>
      <c r="O84" s="221"/>
      <c r="P84" s="220">
        <v>0</v>
      </c>
      <c r="Q84" s="221"/>
      <c r="R84" s="220">
        <v>0</v>
      </c>
      <c r="S84" s="222"/>
    </row>
    <row r="85" spans="1:19" x14ac:dyDescent="0.25">
      <c r="A85" s="223" t="s">
        <v>163</v>
      </c>
      <c r="B85" s="224"/>
      <c r="C85" s="225">
        <v>0.375</v>
      </c>
      <c r="D85" s="226"/>
      <c r="E85" s="225">
        <v>0</v>
      </c>
      <c r="F85" s="226"/>
      <c r="G85" s="225">
        <v>0</v>
      </c>
      <c r="H85" s="226"/>
      <c r="I85" s="225">
        <v>0</v>
      </c>
      <c r="J85" s="226"/>
      <c r="K85" s="225">
        <v>0</v>
      </c>
      <c r="L85" s="226"/>
      <c r="M85" s="225">
        <f t="shared" si="4"/>
        <v>0.375</v>
      </c>
      <c r="N85" s="226"/>
      <c r="O85" s="226"/>
      <c r="P85" s="225">
        <v>0.1</v>
      </c>
      <c r="Q85" s="226"/>
      <c r="R85" s="225">
        <v>0</v>
      </c>
      <c r="S85" s="227"/>
    </row>
    <row r="86" spans="1:19" x14ac:dyDescent="0.25">
      <c r="A86" s="218" t="s">
        <v>164</v>
      </c>
      <c r="B86" s="219"/>
      <c r="C86" s="220">
        <v>0.20100000000000001</v>
      </c>
      <c r="D86" s="221"/>
      <c r="E86" s="220">
        <v>0</v>
      </c>
      <c r="F86" s="221"/>
      <c r="G86" s="220">
        <v>0.32500000000000001</v>
      </c>
      <c r="H86" s="221"/>
      <c r="I86" s="220">
        <v>0</v>
      </c>
      <c r="J86" s="221"/>
      <c r="K86" s="220">
        <v>0</v>
      </c>
      <c r="L86" s="221"/>
      <c r="M86" s="220">
        <f t="shared" si="4"/>
        <v>0.52600000000000002</v>
      </c>
      <c r="N86" s="221"/>
      <c r="O86" s="221"/>
      <c r="P86" s="220">
        <v>0.375</v>
      </c>
      <c r="Q86" s="221"/>
      <c r="R86" s="220">
        <v>0</v>
      </c>
      <c r="S86" s="222"/>
    </row>
    <row r="87" spans="1:19" x14ac:dyDescent="0.25">
      <c r="A87" s="223" t="s">
        <v>29</v>
      </c>
      <c r="B87" s="224"/>
      <c r="C87" s="225">
        <v>0</v>
      </c>
      <c r="D87" s="226"/>
      <c r="E87" s="225">
        <v>0</v>
      </c>
      <c r="F87" s="226"/>
      <c r="G87" s="225">
        <v>0</v>
      </c>
      <c r="H87" s="226"/>
      <c r="I87" s="225">
        <v>0</v>
      </c>
      <c r="J87" s="226"/>
      <c r="K87" s="225">
        <v>0</v>
      </c>
      <c r="L87" s="226"/>
      <c r="M87" s="225">
        <f t="shared" si="4"/>
        <v>0</v>
      </c>
      <c r="N87" s="226"/>
      <c r="O87" s="226"/>
      <c r="P87" s="225">
        <v>11.673</v>
      </c>
      <c r="Q87" s="226"/>
      <c r="R87" s="225">
        <v>4.9029999999999996</v>
      </c>
      <c r="S87" s="227"/>
    </row>
    <row r="88" spans="1:19" x14ac:dyDescent="0.25">
      <c r="A88" s="218" t="s">
        <v>165</v>
      </c>
      <c r="B88" s="219"/>
      <c r="C88" s="220">
        <v>0</v>
      </c>
      <c r="D88" s="221"/>
      <c r="E88" s="220">
        <v>0</v>
      </c>
      <c r="F88" s="221"/>
      <c r="G88" s="220">
        <v>0</v>
      </c>
      <c r="H88" s="221"/>
      <c r="I88" s="220">
        <v>0</v>
      </c>
      <c r="J88" s="221"/>
      <c r="K88" s="220">
        <v>0</v>
      </c>
      <c r="L88" s="221"/>
      <c r="M88" s="220">
        <f t="shared" si="4"/>
        <v>0</v>
      </c>
      <c r="N88" s="221"/>
      <c r="O88" s="221"/>
      <c r="P88" s="220">
        <v>0.2</v>
      </c>
      <c r="Q88" s="221"/>
      <c r="R88" s="220">
        <v>0</v>
      </c>
      <c r="S88" s="222"/>
    </row>
    <row r="89" spans="1:19" x14ac:dyDescent="0.25">
      <c r="A89" s="223" t="s">
        <v>30</v>
      </c>
      <c r="B89" s="224"/>
      <c r="C89" s="225">
        <v>0.30399999999999999</v>
      </c>
      <c r="D89" s="226"/>
      <c r="E89" s="225">
        <v>0</v>
      </c>
      <c r="F89" s="226"/>
      <c r="G89" s="225">
        <v>0</v>
      </c>
      <c r="H89" s="226"/>
      <c r="I89" s="225">
        <v>0</v>
      </c>
      <c r="J89" s="226"/>
      <c r="K89" s="225">
        <v>0</v>
      </c>
      <c r="L89" s="226"/>
      <c r="M89" s="225">
        <f t="shared" si="4"/>
        <v>0.30399999999999999</v>
      </c>
      <c r="N89" s="226"/>
      <c r="O89" s="226"/>
      <c r="P89" s="225">
        <v>0</v>
      </c>
      <c r="Q89" s="226"/>
      <c r="R89" s="225">
        <v>0</v>
      </c>
      <c r="S89" s="227"/>
    </row>
    <row r="90" spans="1:19" x14ac:dyDescent="0.25">
      <c r="A90" s="218" t="s">
        <v>31</v>
      </c>
      <c r="B90" s="219"/>
      <c r="C90" s="220">
        <v>0</v>
      </c>
      <c r="D90" s="221"/>
      <c r="E90" s="220">
        <v>0</v>
      </c>
      <c r="F90" s="221"/>
      <c r="G90" s="220">
        <v>0</v>
      </c>
      <c r="H90" s="221"/>
      <c r="I90" s="220">
        <v>0</v>
      </c>
      <c r="J90" s="221"/>
      <c r="K90" s="220">
        <v>0</v>
      </c>
      <c r="L90" s="221"/>
      <c r="M90" s="220">
        <f t="shared" si="4"/>
        <v>0</v>
      </c>
      <c r="N90" s="221"/>
      <c r="O90" s="221"/>
      <c r="P90" s="220">
        <v>0.2</v>
      </c>
      <c r="Q90" s="221"/>
      <c r="R90" s="220">
        <v>0</v>
      </c>
      <c r="S90" s="222"/>
    </row>
    <row r="91" spans="1:19" x14ac:dyDescent="0.25">
      <c r="A91" s="223" t="s">
        <v>128</v>
      </c>
      <c r="B91" s="224"/>
      <c r="C91" s="225">
        <v>0</v>
      </c>
      <c r="D91" s="226"/>
      <c r="E91" s="225">
        <v>0</v>
      </c>
      <c r="F91" s="226"/>
      <c r="G91" s="225">
        <v>0</v>
      </c>
      <c r="H91" s="226"/>
      <c r="I91" s="225">
        <v>0</v>
      </c>
      <c r="J91" s="226"/>
      <c r="K91" s="225">
        <v>0</v>
      </c>
      <c r="L91" s="226"/>
      <c r="M91" s="225">
        <f t="shared" si="4"/>
        <v>0</v>
      </c>
      <c r="N91" s="226"/>
      <c r="O91" s="226"/>
      <c r="P91" s="225">
        <v>0</v>
      </c>
      <c r="Q91" s="226"/>
      <c r="R91" s="225">
        <v>0.25900000000000001</v>
      </c>
      <c r="S91" s="227"/>
    </row>
    <row r="92" spans="1:19" x14ac:dyDescent="0.25">
      <c r="A92" s="228" t="s">
        <v>10</v>
      </c>
      <c r="B92" s="229"/>
      <c r="C92" s="230">
        <f>C72+C73+C74+C75+C76+C77+C78+C79+C80+C81+C82+C83+C84+C85+C86+C87+C88+C89+C90+C91</f>
        <v>18.356999999999999</v>
      </c>
      <c r="D92" s="231"/>
      <c r="E92" s="230">
        <f>E72+E73+E74+E75+E76+E77+E78+E79+E80+E81+E82+E83+E84+E85+E86+E87+E88+E89+E90+E91</f>
        <v>0</v>
      </c>
      <c r="F92" s="231"/>
      <c r="G92" s="230">
        <f>G72+G73+G74+G75+G76+G77+G78+G79+G80+G81+G82+G83+G84+G85+G86+G87+G88+G89+G90+G91</f>
        <v>5.8850000000000007</v>
      </c>
      <c r="H92" s="231"/>
      <c r="I92" s="230">
        <f>I72+I73+I74+I75+I76+I77+I78+I79+I80+I81+I82+I83+I84+I85+I86+I87+I88+I89+I90+I91</f>
        <v>0</v>
      </c>
      <c r="J92" s="231"/>
      <c r="K92" s="230">
        <f>K72+K73+K74+K75+K76+K77+K78+K79+K80+K81+K82+K83+K84+K85+K86+K87+K88+K89+K90+K91</f>
        <v>0</v>
      </c>
      <c r="L92" s="231"/>
      <c r="M92" s="230">
        <f>K92+I92+G92+E92+C92</f>
        <v>24.242000000000001</v>
      </c>
      <c r="N92" s="231"/>
      <c r="O92" s="231"/>
      <c r="P92" s="230">
        <f>P72+P73+P74+P75+P76+P77+P78+P79+P80+P81+P82+P83+P84+P85+P86+P87+P88+P89+P90+P91</f>
        <v>60.440000000000005</v>
      </c>
      <c r="Q92" s="231"/>
      <c r="R92" s="230">
        <f>R72+R73+R74+R75+R76+R77+R78+R79+R80+R81+R82+R83+R84+R85+R86+R87+R88+R89+R90+R91</f>
        <v>8.754999999999999</v>
      </c>
      <c r="S92" s="232"/>
    </row>
    <row r="94" spans="1:19" x14ac:dyDescent="0.25">
      <c r="A94" s="411" t="s">
        <v>34</v>
      </c>
      <c r="B94" s="412"/>
      <c r="C94" s="215"/>
      <c r="D94" s="216"/>
      <c r="E94" s="215"/>
      <c r="F94" s="216"/>
      <c r="G94" s="215"/>
      <c r="H94" s="216"/>
      <c r="I94" s="215"/>
      <c r="J94" s="216"/>
      <c r="K94" s="215"/>
      <c r="L94" s="216"/>
      <c r="M94" s="215"/>
      <c r="N94" s="216"/>
      <c r="O94" s="216"/>
      <c r="P94" s="215"/>
      <c r="Q94" s="216"/>
      <c r="R94" s="215"/>
      <c r="S94" s="217"/>
    </row>
    <row r="95" spans="1:19" x14ac:dyDescent="0.25">
      <c r="A95" s="218" t="s">
        <v>166</v>
      </c>
      <c r="B95" s="219"/>
      <c r="C95" s="220">
        <v>0.42</v>
      </c>
      <c r="D95" s="221"/>
      <c r="E95" s="220">
        <v>0.499</v>
      </c>
      <c r="F95" s="221"/>
      <c r="G95" s="220">
        <v>35</v>
      </c>
      <c r="H95" s="221"/>
      <c r="I95" s="220">
        <v>0</v>
      </c>
      <c r="J95" s="221"/>
      <c r="K95" s="220">
        <v>0</v>
      </c>
      <c r="L95" s="221"/>
      <c r="M95" s="220">
        <f t="shared" ref="M95:M102" si="5">SUM(C95,E95,G95,I95,K95)</f>
        <v>35.918999999999997</v>
      </c>
      <c r="N95" s="221"/>
      <c r="O95" s="221"/>
      <c r="P95" s="220">
        <v>3.4</v>
      </c>
      <c r="Q95" s="221"/>
      <c r="R95" s="220">
        <v>0.3</v>
      </c>
      <c r="S95" s="222"/>
    </row>
    <row r="96" spans="1:19" x14ac:dyDescent="0.25">
      <c r="A96" s="223" t="s">
        <v>167</v>
      </c>
      <c r="B96" s="224"/>
      <c r="C96" s="225">
        <v>0</v>
      </c>
      <c r="D96" s="226"/>
      <c r="E96" s="225">
        <v>0</v>
      </c>
      <c r="F96" s="226"/>
      <c r="G96" s="225">
        <v>0</v>
      </c>
      <c r="H96" s="226"/>
      <c r="I96" s="225">
        <v>0</v>
      </c>
      <c r="J96" s="226"/>
      <c r="K96" s="225">
        <v>0</v>
      </c>
      <c r="L96" s="226"/>
      <c r="M96" s="225">
        <f t="shared" si="5"/>
        <v>0</v>
      </c>
      <c r="N96" s="226"/>
      <c r="O96" s="226"/>
      <c r="P96" s="225">
        <v>0.1</v>
      </c>
      <c r="Q96" s="226"/>
      <c r="R96" s="225">
        <v>0</v>
      </c>
      <c r="S96" s="227"/>
    </row>
    <row r="97" spans="1:19" x14ac:dyDescent="0.25">
      <c r="A97" s="218" t="s">
        <v>35</v>
      </c>
      <c r="B97" s="219"/>
      <c r="C97" s="220">
        <v>0</v>
      </c>
      <c r="D97" s="221"/>
      <c r="E97" s="220">
        <v>0</v>
      </c>
      <c r="F97" s="221"/>
      <c r="G97" s="220">
        <v>65.099999999999994</v>
      </c>
      <c r="H97" s="221"/>
      <c r="I97" s="220">
        <v>0</v>
      </c>
      <c r="J97" s="221"/>
      <c r="K97" s="220">
        <v>0</v>
      </c>
      <c r="L97" s="221"/>
      <c r="M97" s="220">
        <f t="shared" si="5"/>
        <v>65.099999999999994</v>
      </c>
      <c r="N97" s="221"/>
      <c r="O97" s="221"/>
      <c r="P97" s="220">
        <v>31.4</v>
      </c>
      <c r="Q97" s="221"/>
      <c r="R97" s="220">
        <v>30</v>
      </c>
      <c r="S97" s="222"/>
    </row>
    <row r="98" spans="1:19" x14ac:dyDescent="0.25">
      <c r="A98" s="223" t="s">
        <v>168</v>
      </c>
      <c r="B98" s="224"/>
      <c r="C98" s="225">
        <v>292.93400000000003</v>
      </c>
      <c r="D98" s="226"/>
      <c r="E98" s="225">
        <v>258.52999999999997</v>
      </c>
      <c r="F98" s="226"/>
      <c r="G98" s="225">
        <v>0</v>
      </c>
      <c r="H98" s="226"/>
      <c r="I98" s="225">
        <v>0</v>
      </c>
      <c r="J98" s="226"/>
      <c r="K98" s="225">
        <v>0</v>
      </c>
      <c r="L98" s="226"/>
      <c r="M98" s="225">
        <f t="shared" si="5"/>
        <v>551.46399999999994</v>
      </c>
      <c r="N98" s="226"/>
      <c r="O98" s="226"/>
      <c r="P98" s="225">
        <v>403.779</v>
      </c>
      <c r="Q98" s="226"/>
      <c r="R98" s="225">
        <v>447.32600000000002</v>
      </c>
      <c r="S98" s="227"/>
    </row>
    <row r="99" spans="1:19" x14ac:dyDescent="0.25">
      <c r="A99" s="218" t="s">
        <v>39</v>
      </c>
      <c r="B99" s="219"/>
      <c r="C99" s="220">
        <v>0.27500000000000002</v>
      </c>
      <c r="D99" s="221"/>
      <c r="E99" s="220">
        <v>0.97099999999999997</v>
      </c>
      <c r="F99" s="221"/>
      <c r="G99" s="220">
        <v>0</v>
      </c>
      <c r="H99" s="221"/>
      <c r="I99" s="220">
        <v>0</v>
      </c>
      <c r="J99" s="221"/>
      <c r="K99" s="220">
        <v>0</v>
      </c>
      <c r="L99" s="221"/>
      <c r="M99" s="220">
        <f t="shared" si="5"/>
        <v>1.246</v>
      </c>
      <c r="N99" s="221"/>
      <c r="O99" s="221"/>
      <c r="P99" s="220">
        <v>0</v>
      </c>
      <c r="Q99" s="221"/>
      <c r="R99" s="220">
        <v>0</v>
      </c>
      <c r="S99" s="222"/>
    </row>
    <row r="100" spans="1:19" x14ac:dyDescent="0.25">
      <c r="A100" s="223" t="s">
        <v>40</v>
      </c>
      <c r="B100" s="224"/>
      <c r="C100" s="225">
        <v>1.4</v>
      </c>
      <c r="D100" s="226"/>
      <c r="E100" s="225">
        <v>0</v>
      </c>
      <c r="F100" s="226"/>
      <c r="G100" s="225">
        <v>0</v>
      </c>
      <c r="H100" s="226"/>
      <c r="I100" s="225">
        <v>0</v>
      </c>
      <c r="J100" s="226"/>
      <c r="K100" s="225">
        <v>0</v>
      </c>
      <c r="L100" s="226"/>
      <c r="M100" s="225">
        <f t="shared" si="5"/>
        <v>1.4</v>
      </c>
      <c r="N100" s="226"/>
      <c r="O100" s="226"/>
      <c r="P100" s="225">
        <v>0</v>
      </c>
      <c r="Q100" s="226"/>
      <c r="R100" s="225">
        <v>0</v>
      </c>
      <c r="S100" s="227"/>
    </row>
    <row r="101" spans="1:19" x14ac:dyDescent="0.25">
      <c r="A101" s="218" t="s">
        <v>169</v>
      </c>
      <c r="B101" s="219"/>
      <c r="C101" s="220">
        <v>524.52300000000002</v>
      </c>
      <c r="D101" s="221"/>
      <c r="E101" s="220">
        <v>55.91</v>
      </c>
      <c r="F101" s="221"/>
      <c r="G101" s="220">
        <v>260.85700000000003</v>
      </c>
      <c r="H101" s="221"/>
      <c r="I101" s="220">
        <v>0</v>
      </c>
      <c r="J101" s="221"/>
      <c r="K101" s="220">
        <v>63.15</v>
      </c>
      <c r="L101" s="221"/>
      <c r="M101" s="220">
        <f t="shared" si="5"/>
        <v>904.43999999999994</v>
      </c>
      <c r="N101" s="221"/>
      <c r="O101" s="221"/>
      <c r="P101" s="220">
        <v>599.54999999999995</v>
      </c>
      <c r="Q101" s="221"/>
      <c r="R101" s="220">
        <v>636.65499999999997</v>
      </c>
      <c r="S101" s="222"/>
    </row>
    <row r="102" spans="1:19" x14ac:dyDescent="0.25">
      <c r="A102" s="223" t="s">
        <v>128</v>
      </c>
      <c r="B102" s="224"/>
      <c r="C102" s="225">
        <v>0</v>
      </c>
      <c r="D102" s="226"/>
      <c r="E102" s="225">
        <v>0</v>
      </c>
      <c r="F102" s="226"/>
      <c r="G102" s="225">
        <v>0</v>
      </c>
      <c r="H102" s="226"/>
      <c r="I102" s="225">
        <v>0</v>
      </c>
      <c r="J102" s="226"/>
      <c r="K102" s="225">
        <v>0</v>
      </c>
      <c r="L102" s="226"/>
      <c r="M102" s="225">
        <f t="shared" si="5"/>
        <v>0</v>
      </c>
      <c r="N102" s="226"/>
      <c r="O102" s="226"/>
      <c r="P102" s="225">
        <v>1.02</v>
      </c>
      <c r="Q102" s="226"/>
      <c r="R102" s="225">
        <v>1.7110000000000001</v>
      </c>
      <c r="S102" s="227"/>
    </row>
    <row r="103" spans="1:19" x14ac:dyDescent="0.25">
      <c r="A103" s="228" t="s">
        <v>10</v>
      </c>
      <c r="B103" s="229"/>
      <c r="C103" s="230">
        <f>C95+C96+C97+C98+C99+C100+C101+C102</f>
        <v>819.55200000000002</v>
      </c>
      <c r="D103" s="231"/>
      <c r="E103" s="230">
        <f>E95+E96+E97+E98+E99+E100+E101+E102</f>
        <v>315.90999999999997</v>
      </c>
      <c r="F103" s="231"/>
      <c r="G103" s="230">
        <f>G95+G96+G97+G98+G99+G100+G101+G102</f>
        <v>360.95699999999999</v>
      </c>
      <c r="H103" s="231"/>
      <c r="I103" s="230">
        <f>I95+I96+I97+I98+I99+I100+I101+I102</f>
        <v>0</v>
      </c>
      <c r="J103" s="231"/>
      <c r="K103" s="230">
        <f>K95+K96+K97+K98+K99+K100+K101+K102</f>
        <v>63.15</v>
      </c>
      <c r="L103" s="231"/>
      <c r="M103" s="230">
        <f>K103+I103+G103+E103+C103</f>
        <v>1559.569</v>
      </c>
      <c r="N103" s="231"/>
      <c r="O103" s="231"/>
      <c r="P103" s="230">
        <f>P95+P96+P97+P98+P99+P100+P101+P102</f>
        <v>1039.2489999999998</v>
      </c>
      <c r="Q103" s="231"/>
      <c r="R103" s="230">
        <f>R95+R96+R97+R98+R99+R100+R101+R102</f>
        <v>1115.992</v>
      </c>
      <c r="S103" s="232"/>
    </row>
    <row r="105" spans="1:19" x14ac:dyDescent="0.25">
      <c r="A105" s="411" t="s">
        <v>41</v>
      </c>
      <c r="B105" s="412"/>
      <c r="C105" s="215"/>
      <c r="D105" s="216"/>
      <c r="E105" s="215"/>
      <c r="F105" s="216"/>
      <c r="G105" s="215"/>
      <c r="H105" s="216"/>
      <c r="I105" s="215"/>
      <c r="J105" s="216"/>
      <c r="K105" s="215"/>
      <c r="L105" s="216"/>
      <c r="M105" s="215"/>
      <c r="N105" s="216"/>
      <c r="O105" s="216"/>
      <c r="P105" s="215"/>
      <c r="Q105" s="216"/>
      <c r="R105" s="215"/>
      <c r="S105" s="217"/>
    </row>
    <row r="106" spans="1:19" x14ac:dyDescent="0.25">
      <c r="A106" s="218" t="s">
        <v>170</v>
      </c>
      <c r="B106" s="219"/>
      <c r="C106" s="220">
        <v>0</v>
      </c>
      <c r="D106" s="221"/>
      <c r="E106" s="220">
        <v>0</v>
      </c>
      <c r="F106" s="221"/>
      <c r="G106" s="220">
        <v>94.194999999999993</v>
      </c>
      <c r="H106" s="221"/>
      <c r="I106" s="220">
        <v>16.5</v>
      </c>
      <c r="J106" s="221"/>
      <c r="K106" s="220">
        <v>0</v>
      </c>
      <c r="L106" s="221"/>
      <c r="M106" s="220">
        <f>SUM(C106,E106,G106,I106,K106)</f>
        <v>110.69499999999999</v>
      </c>
      <c r="N106" s="221"/>
      <c r="O106" s="221"/>
      <c r="P106" s="220">
        <v>114.67</v>
      </c>
      <c r="Q106" s="221"/>
      <c r="R106" s="220">
        <v>53.304000000000002</v>
      </c>
      <c r="S106" s="222"/>
    </row>
    <row r="107" spans="1:19" x14ac:dyDescent="0.25">
      <c r="A107" s="223" t="s">
        <v>42</v>
      </c>
      <c r="B107" s="224"/>
      <c r="C107" s="225">
        <v>1475.423</v>
      </c>
      <c r="D107" s="226"/>
      <c r="E107" s="225">
        <v>4217.2269999999999</v>
      </c>
      <c r="F107" s="226"/>
      <c r="G107" s="225">
        <v>1324.751</v>
      </c>
      <c r="H107" s="226"/>
      <c r="I107" s="225">
        <v>354.9</v>
      </c>
      <c r="J107" s="226"/>
      <c r="K107" s="225">
        <v>980.59400000000005</v>
      </c>
      <c r="L107" s="226"/>
      <c r="M107" s="225">
        <f>SUM(C107,E107,G107,I107,K107)</f>
        <v>8352.8950000000004</v>
      </c>
      <c r="N107" s="226"/>
      <c r="O107" s="226"/>
      <c r="P107" s="225">
        <v>6560.4660000000003</v>
      </c>
      <c r="Q107" s="226"/>
      <c r="R107" s="225">
        <v>7316.0450000000001</v>
      </c>
      <c r="S107" s="227"/>
    </row>
    <row r="108" spans="1:19" x14ac:dyDescent="0.25">
      <c r="A108" s="218" t="s">
        <v>43</v>
      </c>
      <c r="B108" s="219"/>
      <c r="C108" s="220">
        <v>15</v>
      </c>
      <c r="D108" s="221"/>
      <c r="E108" s="220">
        <v>7.5</v>
      </c>
      <c r="F108" s="221"/>
      <c r="G108" s="220">
        <v>239.10400000000001</v>
      </c>
      <c r="H108" s="221"/>
      <c r="I108" s="220">
        <v>0</v>
      </c>
      <c r="J108" s="221"/>
      <c r="K108" s="220">
        <v>0</v>
      </c>
      <c r="L108" s="221"/>
      <c r="M108" s="220">
        <f>SUM(C108,E108,G108,I108,K108)</f>
        <v>261.60400000000004</v>
      </c>
      <c r="N108" s="221"/>
      <c r="O108" s="221"/>
      <c r="P108" s="220">
        <v>292.43900000000002</v>
      </c>
      <c r="Q108" s="221"/>
      <c r="R108" s="220">
        <v>372.17700000000002</v>
      </c>
      <c r="S108" s="222"/>
    </row>
    <row r="109" spans="1:19" x14ac:dyDescent="0.25">
      <c r="A109" s="228" t="s">
        <v>10</v>
      </c>
      <c r="B109" s="229"/>
      <c r="C109" s="230">
        <f>C106+C107+C108</f>
        <v>1490.423</v>
      </c>
      <c r="D109" s="231"/>
      <c r="E109" s="230">
        <f>E106+E107+E108</f>
        <v>4224.7269999999999</v>
      </c>
      <c r="F109" s="231"/>
      <c r="G109" s="230">
        <f>G106+G107+G108</f>
        <v>1658.05</v>
      </c>
      <c r="H109" s="231"/>
      <c r="I109" s="230">
        <f>I106+I107+I108</f>
        <v>371.4</v>
      </c>
      <c r="J109" s="231"/>
      <c r="K109" s="230">
        <f>K106+K107+K108</f>
        <v>980.59400000000005</v>
      </c>
      <c r="L109" s="231"/>
      <c r="M109" s="230">
        <f>K109+I109+G109+E109+C109</f>
        <v>8725.1939999999995</v>
      </c>
      <c r="N109" s="231"/>
      <c r="O109" s="231"/>
      <c r="P109" s="230">
        <f>P106+P107+P108</f>
        <v>6967.5750000000007</v>
      </c>
      <c r="Q109" s="231"/>
      <c r="R109" s="230">
        <f>R106+R107+R108</f>
        <v>7741.5259999999998</v>
      </c>
      <c r="S109" s="232"/>
    </row>
    <row r="111" spans="1:19" x14ac:dyDescent="0.25">
      <c r="A111" s="411" t="s">
        <v>45</v>
      </c>
      <c r="B111" s="412"/>
      <c r="C111" s="215"/>
      <c r="D111" s="216"/>
      <c r="E111" s="215"/>
      <c r="F111" s="216"/>
      <c r="G111" s="215"/>
      <c r="H111" s="216"/>
      <c r="I111" s="215"/>
      <c r="J111" s="216"/>
      <c r="K111" s="215"/>
      <c r="L111" s="216"/>
      <c r="M111" s="215"/>
      <c r="N111" s="216"/>
      <c r="O111" s="216"/>
      <c r="P111" s="215"/>
      <c r="Q111" s="216"/>
      <c r="R111" s="215"/>
      <c r="S111" s="217"/>
    </row>
    <row r="112" spans="1:19" x14ac:dyDescent="0.25">
      <c r="A112" s="218" t="s">
        <v>46</v>
      </c>
      <c r="B112" s="219"/>
      <c r="C112" s="220">
        <v>0</v>
      </c>
      <c r="D112" s="221"/>
      <c r="E112" s="220">
        <v>0</v>
      </c>
      <c r="F112" s="221"/>
      <c r="G112" s="220">
        <v>0</v>
      </c>
      <c r="H112" s="221"/>
      <c r="I112" s="220">
        <v>0</v>
      </c>
      <c r="J112" s="221"/>
      <c r="K112" s="220">
        <v>0</v>
      </c>
      <c r="L112" s="221"/>
      <c r="M112" s="220">
        <f t="shared" ref="M112:M121" si="6">SUM(C112,E112,G112,I112,K112)</f>
        <v>0</v>
      </c>
      <c r="N112" s="221"/>
      <c r="O112" s="221"/>
      <c r="P112" s="220">
        <v>0</v>
      </c>
      <c r="Q112" s="221"/>
      <c r="R112" s="220">
        <v>2.9140000000000001</v>
      </c>
      <c r="S112" s="222"/>
    </row>
    <row r="113" spans="1:19" x14ac:dyDescent="0.25">
      <c r="A113" s="223" t="s">
        <v>171</v>
      </c>
      <c r="B113" s="224"/>
      <c r="C113" s="225">
        <v>567.17999999999995</v>
      </c>
      <c r="D113" s="226"/>
      <c r="E113" s="225">
        <v>494.79500000000002</v>
      </c>
      <c r="F113" s="226"/>
      <c r="G113" s="225">
        <v>783.06500000000005</v>
      </c>
      <c r="H113" s="226"/>
      <c r="I113" s="225">
        <v>0</v>
      </c>
      <c r="J113" s="226"/>
      <c r="K113" s="225">
        <v>0</v>
      </c>
      <c r="L113" s="226"/>
      <c r="M113" s="225">
        <f t="shared" si="6"/>
        <v>1845.04</v>
      </c>
      <c r="N113" s="226"/>
      <c r="O113" s="226"/>
      <c r="P113" s="225">
        <v>1478.4880000000001</v>
      </c>
      <c r="Q113" s="226"/>
      <c r="R113" s="225">
        <v>1766.845</v>
      </c>
      <c r="S113" s="227"/>
    </row>
    <row r="114" spans="1:19" x14ac:dyDescent="0.25">
      <c r="A114" s="218" t="s">
        <v>172</v>
      </c>
      <c r="B114" s="219"/>
      <c r="C114" s="220">
        <v>0</v>
      </c>
      <c r="D114" s="221"/>
      <c r="E114" s="220">
        <v>83.064999999999998</v>
      </c>
      <c r="F114" s="221"/>
      <c r="G114" s="220">
        <v>100.309</v>
      </c>
      <c r="H114" s="221"/>
      <c r="I114" s="220">
        <v>68.650000000000006</v>
      </c>
      <c r="J114" s="221"/>
      <c r="K114" s="220">
        <v>73.543999999999997</v>
      </c>
      <c r="L114" s="221"/>
      <c r="M114" s="220">
        <f t="shared" si="6"/>
        <v>325.56799999999998</v>
      </c>
      <c r="N114" s="221"/>
      <c r="O114" s="221"/>
      <c r="P114" s="220">
        <v>375.44400000000002</v>
      </c>
      <c r="Q114" s="221"/>
      <c r="R114" s="220">
        <v>308.36399999999998</v>
      </c>
      <c r="S114" s="222"/>
    </row>
    <row r="115" spans="1:19" x14ac:dyDescent="0.25">
      <c r="A115" s="223" t="s">
        <v>173</v>
      </c>
      <c r="B115" s="224"/>
      <c r="C115" s="225">
        <v>0</v>
      </c>
      <c r="D115" s="226"/>
      <c r="E115" s="225">
        <v>0</v>
      </c>
      <c r="F115" s="226"/>
      <c r="G115" s="225">
        <v>0</v>
      </c>
      <c r="H115" s="226"/>
      <c r="I115" s="225">
        <v>0</v>
      </c>
      <c r="J115" s="226"/>
      <c r="K115" s="225">
        <v>0</v>
      </c>
      <c r="L115" s="226"/>
      <c r="M115" s="225">
        <f t="shared" si="6"/>
        <v>0</v>
      </c>
      <c r="N115" s="226"/>
      <c r="O115" s="226"/>
      <c r="P115" s="225">
        <v>2.7E-2</v>
      </c>
      <c r="Q115" s="226"/>
      <c r="R115" s="225">
        <v>0</v>
      </c>
      <c r="S115" s="227"/>
    </row>
    <row r="116" spans="1:19" x14ac:dyDescent="0.25">
      <c r="A116" s="218" t="s">
        <v>174</v>
      </c>
      <c r="B116" s="219"/>
      <c r="C116" s="220">
        <v>0</v>
      </c>
      <c r="D116" s="221"/>
      <c r="E116" s="220">
        <v>250.89400000000001</v>
      </c>
      <c r="F116" s="221"/>
      <c r="G116" s="220">
        <v>169.73</v>
      </c>
      <c r="H116" s="221"/>
      <c r="I116" s="220">
        <v>22</v>
      </c>
      <c r="J116" s="221"/>
      <c r="K116" s="220">
        <v>113.95</v>
      </c>
      <c r="L116" s="221"/>
      <c r="M116" s="220">
        <f t="shared" si="6"/>
        <v>556.57400000000007</v>
      </c>
      <c r="N116" s="221"/>
      <c r="O116" s="221"/>
      <c r="P116" s="220">
        <v>430.04300000000001</v>
      </c>
      <c r="Q116" s="221"/>
      <c r="R116" s="220">
        <v>567.34100000000001</v>
      </c>
      <c r="S116" s="222"/>
    </row>
    <row r="117" spans="1:19" x14ac:dyDescent="0.25">
      <c r="A117" s="223" t="s">
        <v>175</v>
      </c>
      <c r="B117" s="224"/>
      <c r="C117" s="225">
        <v>249.65899999999999</v>
      </c>
      <c r="D117" s="226"/>
      <c r="E117" s="225">
        <v>427.79</v>
      </c>
      <c r="F117" s="226"/>
      <c r="G117" s="225">
        <v>0</v>
      </c>
      <c r="H117" s="226"/>
      <c r="I117" s="225">
        <v>0</v>
      </c>
      <c r="J117" s="226"/>
      <c r="K117" s="225">
        <v>0</v>
      </c>
      <c r="L117" s="226"/>
      <c r="M117" s="225">
        <f t="shared" si="6"/>
        <v>677.44900000000007</v>
      </c>
      <c r="N117" s="226"/>
      <c r="O117" s="226"/>
      <c r="P117" s="225">
        <v>572.678</v>
      </c>
      <c r="Q117" s="226"/>
      <c r="R117" s="225">
        <v>837.31299999999999</v>
      </c>
      <c r="S117" s="227"/>
    </row>
    <row r="118" spans="1:19" x14ac:dyDescent="0.25">
      <c r="A118" s="218" t="s">
        <v>176</v>
      </c>
      <c r="B118" s="219"/>
      <c r="C118" s="220">
        <v>0.28000000000000003</v>
      </c>
      <c r="D118" s="221"/>
      <c r="E118" s="220">
        <v>0.77400000000000002</v>
      </c>
      <c r="F118" s="221"/>
      <c r="G118" s="220">
        <v>0</v>
      </c>
      <c r="H118" s="221"/>
      <c r="I118" s="220">
        <v>0</v>
      </c>
      <c r="J118" s="221"/>
      <c r="K118" s="220">
        <v>0</v>
      </c>
      <c r="L118" s="221"/>
      <c r="M118" s="220">
        <f t="shared" si="6"/>
        <v>1.054</v>
      </c>
      <c r="N118" s="221"/>
      <c r="O118" s="221"/>
      <c r="P118" s="220">
        <v>386.93700000000001</v>
      </c>
      <c r="Q118" s="221"/>
      <c r="R118" s="220">
        <v>464.096</v>
      </c>
      <c r="S118" s="222"/>
    </row>
    <row r="119" spans="1:19" x14ac:dyDescent="0.25">
      <c r="A119" s="223" t="s">
        <v>177</v>
      </c>
      <c r="B119" s="224"/>
      <c r="C119" s="225">
        <v>0</v>
      </c>
      <c r="D119" s="226"/>
      <c r="E119" s="225">
        <v>0.20200000000000001</v>
      </c>
      <c r="F119" s="226"/>
      <c r="G119" s="225">
        <v>155.02199999999999</v>
      </c>
      <c r="H119" s="226"/>
      <c r="I119" s="225">
        <v>0</v>
      </c>
      <c r="J119" s="226"/>
      <c r="K119" s="225">
        <v>0</v>
      </c>
      <c r="L119" s="226"/>
      <c r="M119" s="225">
        <f t="shared" si="6"/>
        <v>155.22399999999999</v>
      </c>
      <c r="N119" s="226"/>
      <c r="O119" s="226"/>
      <c r="P119" s="225">
        <v>125.324</v>
      </c>
      <c r="Q119" s="226"/>
      <c r="R119" s="225">
        <v>194.72399999999999</v>
      </c>
      <c r="S119" s="227"/>
    </row>
    <row r="120" spans="1:19" x14ac:dyDescent="0.25">
      <c r="A120" s="218" t="s">
        <v>178</v>
      </c>
      <c r="B120" s="219"/>
      <c r="C120" s="220">
        <v>0</v>
      </c>
      <c r="D120" s="221"/>
      <c r="E120" s="220">
        <v>0</v>
      </c>
      <c r="F120" s="221"/>
      <c r="G120" s="220">
        <v>0</v>
      </c>
      <c r="H120" s="221"/>
      <c r="I120" s="220">
        <v>0</v>
      </c>
      <c r="J120" s="221"/>
      <c r="K120" s="220">
        <v>0</v>
      </c>
      <c r="L120" s="221"/>
      <c r="M120" s="220">
        <f t="shared" si="6"/>
        <v>0</v>
      </c>
      <c r="N120" s="221"/>
      <c r="O120" s="221"/>
      <c r="P120" s="220">
        <v>0</v>
      </c>
      <c r="Q120" s="221"/>
      <c r="R120" s="220">
        <v>20</v>
      </c>
      <c r="S120" s="222"/>
    </row>
    <row r="121" spans="1:19" x14ac:dyDescent="0.25">
      <c r="A121" s="223" t="s">
        <v>47</v>
      </c>
      <c r="B121" s="224"/>
      <c r="C121" s="225">
        <v>1.603</v>
      </c>
      <c r="D121" s="226"/>
      <c r="E121" s="225">
        <v>0</v>
      </c>
      <c r="F121" s="226"/>
      <c r="G121" s="225">
        <v>0</v>
      </c>
      <c r="H121" s="226"/>
      <c r="I121" s="225">
        <v>0</v>
      </c>
      <c r="J121" s="226"/>
      <c r="K121" s="225">
        <v>0</v>
      </c>
      <c r="L121" s="226"/>
      <c r="M121" s="225">
        <f t="shared" si="6"/>
        <v>1.603</v>
      </c>
      <c r="N121" s="226"/>
      <c r="O121" s="226"/>
      <c r="P121" s="225">
        <v>4</v>
      </c>
      <c r="Q121" s="226"/>
      <c r="R121" s="225">
        <v>5.3689999999999998</v>
      </c>
      <c r="S121" s="227"/>
    </row>
    <row r="122" spans="1:19" x14ac:dyDescent="0.25">
      <c r="A122" s="228" t="s">
        <v>10</v>
      </c>
      <c r="B122" s="229"/>
      <c r="C122" s="230">
        <f>C112+C113+C114+C115+C116+C117+C118+C119+C120+C121</f>
        <v>818.72199999999987</v>
      </c>
      <c r="D122" s="231"/>
      <c r="E122" s="230">
        <f>E112+E113+E114+E115+E116+E117+E118+E119+E120+E121</f>
        <v>1257.52</v>
      </c>
      <c r="F122" s="231"/>
      <c r="G122" s="230">
        <f>G112+G113+G114+G115+G116+G117+G118+G119+G120+G121</f>
        <v>1208.126</v>
      </c>
      <c r="H122" s="231"/>
      <c r="I122" s="230">
        <f>I112+I113+I114+I115+I116+I117+I118+I119+I120+I121</f>
        <v>90.65</v>
      </c>
      <c r="J122" s="231"/>
      <c r="K122" s="230">
        <f>K112+K113+K114+K115+K116+K117+K118+K119+K120+K121</f>
        <v>187.494</v>
      </c>
      <c r="L122" s="231"/>
      <c r="M122" s="230">
        <f>K122+I122+G122+E122+C122</f>
        <v>3562.5119999999997</v>
      </c>
      <c r="N122" s="231"/>
      <c r="O122" s="231"/>
      <c r="P122" s="230">
        <f>P112+P113+P114+P115+P116+P117+P118+P119+P120+P121</f>
        <v>3372.9409999999998</v>
      </c>
      <c r="Q122" s="231"/>
      <c r="R122" s="230">
        <f>R112+R113+R114+R115+R116+R117+R118+R119+R120+R121</f>
        <v>4166.9659999999994</v>
      </c>
      <c r="S122" s="232"/>
    </row>
    <row r="124" spans="1:19" x14ac:dyDescent="0.25">
      <c r="A124" s="411" t="s">
        <v>48</v>
      </c>
      <c r="B124" s="412"/>
      <c r="C124" s="215"/>
      <c r="D124" s="216"/>
      <c r="E124" s="215"/>
      <c r="F124" s="216"/>
      <c r="G124" s="215"/>
      <c r="H124" s="216"/>
      <c r="I124" s="215"/>
      <c r="J124" s="216"/>
      <c r="K124" s="215"/>
      <c r="L124" s="216"/>
      <c r="M124" s="215"/>
      <c r="N124" s="216"/>
      <c r="O124" s="216"/>
      <c r="P124" s="215"/>
      <c r="Q124" s="216"/>
      <c r="R124" s="215"/>
      <c r="S124" s="217"/>
    </row>
    <row r="125" spans="1:19" x14ac:dyDescent="0.25">
      <c r="A125" s="218" t="s">
        <v>49</v>
      </c>
      <c r="B125" s="219"/>
      <c r="C125" s="220">
        <v>50.264000000000003</v>
      </c>
      <c r="D125" s="221"/>
      <c r="E125" s="220">
        <v>74.14</v>
      </c>
      <c r="F125" s="221"/>
      <c r="G125" s="220">
        <v>26.975000000000001</v>
      </c>
      <c r="H125" s="221"/>
      <c r="I125" s="220">
        <v>73.286000000000001</v>
      </c>
      <c r="J125" s="221"/>
      <c r="K125" s="220">
        <v>193.654</v>
      </c>
      <c r="L125" s="221"/>
      <c r="M125" s="220">
        <f>SUM(C125,E125,G125,I125,K125)</f>
        <v>418.31899999999996</v>
      </c>
      <c r="N125" s="221"/>
      <c r="O125" s="221"/>
      <c r="P125" s="220">
        <v>351.50700000000001</v>
      </c>
      <c r="Q125" s="221"/>
      <c r="R125" s="220">
        <v>389.44099999999997</v>
      </c>
      <c r="S125" s="222"/>
    </row>
    <row r="126" spans="1:19" x14ac:dyDescent="0.25">
      <c r="A126" s="223" t="s">
        <v>179</v>
      </c>
      <c r="B126" s="224"/>
      <c r="C126" s="225">
        <v>89.986999999999995</v>
      </c>
      <c r="D126" s="226"/>
      <c r="E126" s="225">
        <v>56.7</v>
      </c>
      <c r="F126" s="226"/>
      <c r="G126" s="225">
        <v>174.41399999999999</v>
      </c>
      <c r="H126" s="226"/>
      <c r="I126" s="225">
        <v>58.402000000000001</v>
      </c>
      <c r="J126" s="226"/>
      <c r="K126" s="225">
        <v>355.45100000000002</v>
      </c>
      <c r="L126" s="226"/>
      <c r="M126" s="225">
        <f>SUM(C126,E126,G126,I126,K126)</f>
        <v>734.95399999999995</v>
      </c>
      <c r="N126" s="226"/>
      <c r="O126" s="226"/>
      <c r="P126" s="225">
        <v>601.79499999999996</v>
      </c>
      <c r="Q126" s="226"/>
      <c r="R126" s="225">
        <v>619.12099999999998</v>
      </c>
      <c r="S126" s="227"/>
    </row>
    <row r="127" spans="1:19" x14ac:dyDescent="0.25">
      <c r="A127" s="228" t="s">
        <v>10</v>
      </c>
      <c r="B127" s="229"/>
      <c r="C127" s="230">
        <f>C125+C126</f>
        <v>140.251</v>
      </c>
      <c r="D127" s="231"/>
      <c r="E127" s="230">
        <f>E125+E126</f>
        <v>130.84</v>
      </c>
      <c r="F127" s="231"/>
      <c r="G127" s="230">
        <f>G125+G126</f>
        <v>201.38899999999998</v>
      </c>
      <c r="H127" s="231"/>
      <c r="I127" s="230">
        <f>I125+I126</f>
        <v>131.68799999999999</v>
      </c>
      <c r="J127" s="231"/>
      <c r="K127" s="230">
        <f>K125+K126</f>
        <v>549.10500000000002</v>
      </c>
      <c r="L127" s="231"/>
      <c r="M127" s="230">
        <f>K127+I127+G127+E127+C127</f>
        <v>1153.2730000000001</v>
      </c>
      <c r="N127" s="231"/>
      <c r="O127" s="231"/>
      <c r="P127" s="230">
        <f>P125+P126</f>
        <v>953.30199999999991</v>
      </c>
      <c r="Q127" s="231"/>
      <c r="R127" s="230">
        <f>R125+R126</f>
        <v>1008.5619999999999</v>
      </c>
      <c r="S127" s="232"/>
    </row>
    <row r="129" spans="1:19" x14ac:dyDescent="0.25">
      <c r="A129" s="411" t="s">
        <v>128</v>
      </c>
      <c r="B129" s="412"/>
      <c r="C129" s="215"/>
      <c r="D129" s="216"/>
      <c r="E129" s="215"/>
      <c r="F129" s="216"/>
      <c r="G129" s="215"/>
      <c r="H129" s="216"/>
      <c r="I129" s="215"/>
      <c r="J129" s="216"/>
      <c r="K129" s="215"/>
      <c r="L129" s="216"/>
      <c r="M129" s="215"/>
      <c r="N129" s="216"/>
      <c r="O129" s="216"/>
      <c r="P129" s="215"/>
      <c r="Q129" s="216"/>
      <c r="R129" s="215"/>
      <c r="S129" s="217"/>
    </row>
    <row r="130" spans="1:19" x14ac:dyDescent="0.25">
      <c r="A130" s="218" t="s">
        <v>180</v>
      </c>
      <c r="B130" s="219"/>
      <c r="C130" s="220">
        <v>376.75900000000001</v>
      </c>
      <c r="D130" s="221"/>
      <c r="E130" s="220">
        <v>211.524</v>
      </c>
      <c r="F130" s="221"/>
      <c r="G130" s="220">
        <v>8.593</v>
      </c>
      <c r="H130" s="221"/>
      <c r="I130" s="220">
        <v>0</v>
      </c>
      <c r="J130" s="221"/>
      <c r="K130" s="220">
        <v>19.614999999999998</v>
      </c>
      <c r="L130" s="221"/>
      <c r="M130" s="220">
        <f>SUM(C130,E130,G130,I130,K130)</f>
        <v>616.49099999999999</v>
      </c>
      <c r="N130" s="221"/>
      <c r="O130" s="221"/>
      <c r="P130" s="220">
        <v>68.192999999999998</v>
      </c>
      <c r="Q130" s="221"/>
      <c r="R130" s="220">
        <v>914.46400000000006</v>
      </c>
      <c r="S130" s="222"/>
    </row>
    <row r="131" spans="1:19" x14ac:dyDescent="0.25">
      <c r="A131" s="228" t="s">
        <v>10</v>
      </c>
      <c r="B131" s="229"/>
      <c r="C131" s="230">
        <f>C130</f>
        <v>376.75900000000001</v>
      </c>
      <c r="D131" s="231"/>
      <c r="E131" s="230">
        <f>E130</f>
        <v>211.524</v>
      </c>
      <c r="F131" s="231"/>
      <c r="G131" s="230">
        <f>G130</f>
        <v>8.593</v>
      </c>
      <c r="H131" s="231"/>
      <c r="I131" s="230">
        <f>I130</f>
        <v>0</v>
      </c>
      <c r="J131" s="231"/>
      <c r="K131" s="230">
        <f>K130</f>
        <v>19.614999999999998</v>
      </c>
      <c r="L131" s="231"/>
      <c r="M131" s="230">
        <f>K131+I131+G131+E131+C131</f>
        <v>616.49099999999999</v>
      </c>
      <c r="N131" s="231"/>
      <c r="O131" s="231"/>
      <c r="P131" s="230">
        <f>P130</f>
        <v>68.192999999999998</v>
      </c>
      <c r="Q131" s="231"/>
      <c r="R131" s="230">
        <f>R130</f>
        <v>914.46400000000006</v>
      </c>
      <c r="S131" s="232"/>
    </row>
    <row r="133" spans="1:19" ht="18" x14ac:dyDescent="0.25">
      <c r="A133" s="233" t="s">
        <v>52</v>
      </c>
      <c r="B133" s="234"/>
      <c r="C133" s="235">
        <f>C26+C35+C48+C53+C69+C92+C103+C109+C122+C127+C131</f>
        <v>6062.982</v>
      </c>
      <c r="D133" s="236"/>
      <c r="E133" s="235">
        <f>E26+E35+E48+E53+E69+E92+E103+E109+E122+E127+E131</f>
        <v>9759.2519999999986</v>
      </c>
      <c r="F133" s="236"/>
      <c r="G133" s="235">
        <f>G26+G35+G48+G53+G69+G92+G103+G109+G122+G127+G131</f>
        <v>6427.9890000000005</v>
      </c>
      <c r="H133" s="236"/>
      <c r="I133" s="235">
        <f>I26+I35+I48+I53+I69+I92+I103+I109+I122+I127+I131</f>
        <v>859.92899999999997</v>
      </c>
      <c r="J133" s="236"/>
      <c r="K133" s="235">
        <f>K26+K35+K48+K53+K69+K92+K103+K109+K122+K127+K131</f>
        <v>5978.8389999999999</v>
      </c>
      <c r="L133" s="236"/>
      <c r="M133" s="235">
        <f>K133+I133+G133+E133+C133</f>
        <v>29088.990999999998</v>
      </c>
      <c r="N133" s="236"/>
      <c r="O133" s="236"/>
      <c r="P133" s="235">
        <f>P26+P35+P48+P53+P69+P92+P103+P109+P122+P127+P131</f>
        <v>25981.941999999999</v>
      </c>
      <c r="Q133" s="236"/>
      <c r="R133" s="235">
        <f>R26+R35+R48+R53+R69+R92+R103+R109+R122+R127+R131</f>
        <v>30169.212</v>
      </c>
      <c r="S133" s="237"/>
    </row>
    <row r="135" spans="1:19" ht="18" x14ac:dyDescent="0.25">
      <c r="A135" s="238" t="s">
        <v>53</v>
      </c>
      <c r="B135" s="239"/>
      <c r="C135" s="240">
        <f>C11+C12+C13+C14+C15+C16+C17+C18+C19+C21+C22+C24+C25+C29+C30+C31+C32+C33+C39+C40+C41+C47+C91+C102</f>
        <v>1705.2579999999998</v>
      </c>
      <c r="D135" s="241"/>
      <c r="E135" s="240">
        <f>E11+E12+E13+E14+E15+E16+E17+E18+E19+E21+E22+E24+E25+E29+E30+E31+E32+E33+E39+E40+E41+E47+E91+E102</f>
        <v>704.79199999999992</v>
      </c>
      <c r="F135" s="241"/>
      <c r="G135" s="240">
        <f>G11+G12+G13+G14+G15+G16+G17+G18+G19+G21+G22+G24+G25+G29+G30+G31+G32+G33+G39+G40+G41+G47+G91+G102</f>
        <v>1441.5610000000001</v>
      </c>
      <c r="H135" s="241"/>
      <c r="I135" s="240">
        <f>I11+I12+I13+I14+I15+I16+I17+I18+I19+I21+I22+I24+I25+I29+I30+I31+I32+I33+I39+I40+I41+I47+I91+I102</f>
        <v>125.887</v>
      </c>
      <c r="J135" s="241"/>
      <c r="K135" s="240">
        <f>K11+K12+K13+K14+K15+K16+K17+K18+K19+K21+K22+K24+K25+K29+K30+K31+K32+K33+K39+K40+K41+K47+K91+K102</f>
        <v>1971.857</v>
      </c>
      <c r="L135" s="241"/>
      <c r="M135" s="240">
        <f>K135+I135+G135+E135+C135</f>
        <v>5949.3549999999996</v>
      </c>
      <c r="N135" s="241"/>
      <c r="O135" s="241"/>
      <c r="P135" s="240">
        <f>P11+P12+P13+P14+P15+P16+P17+P18+P19+P21+P22+P24+P25+P29+P30+P31+P32+P33+P39+P40+P41+P47+P91+P102</f>
        <v>5201.0889999999999</v>
      </c>
      <c r="Q135" s="241"/>
      <c r="R135" s="240">
        <f>R11+R12+R13+R14+R15+R16+R17+R18+R19+R21+R22+R24+R25+R29+R30+R31+R32+R33+R39+R40+R41+R47+R91+R102</f>
        <v>6262.0730000000003</v>
      </c>
      <c r="S135" s="242"/>
    </row>
  </sheetData>
  <sheetProtection formatCells="0" formatColumns="0" formatRows="0" insertColumns="0" insertRows="0" insertHyperlinks="0" deleteColumns="0" deleteRows="0" sort="0" autoFilter="0" pivotTables="0"/>
  <mergeCells count="48">
    <mergeCell ref="A1:R1"/>
    <mergeCell ref="A2:R2"/>
    <mergeCell ref="A3:R3"/>
    <mergeCell ref="C5:S5"/>
    <mergeCell ref="A6:B9"/>
    <mergeCell ref="C6:D6"/>
    <mergeCell ref="E6:F6"/>
    <mergeCell ref="G6:H6"/>
    <mergeCell ref="I6:J6"/>
    <mergeCell ref="K6:L6"/>
    <mergeCell ref="M6:N6"/>
    <mergeCell ref="P6:Q6"/>
    <mergeCell ref="R6:S6"/>
    <mergeCell ref="C7:D7"/>
    <mergeCell ref="E7:F7"/>
    <mergeCell ref="G7:H7"/>
    <mergeCell ref="I7:J7"/>
    <mergeCell ref="K7:L7"/>
    <mergeCell ref="M7:N7"/>
    <mergeCell ref="P7:Q7"/>
    <mergeCell ref="R7:S7"/>
    <mergeCell ref="M8:N8"/>
    <mergeCell ref="P8:Q8"/>
    <mergeCell ref="R8:S8"/>
    <mergeCell ref="C9:D9"/>
    <mergeCell ref="E9:F9"/>
    <mergeCell ref="G9:H9"/>
    <mergeCell ref="I9:J9"/>
    <mergeCell ref="K9:L9"/>
    <mergeCell ref="M9:N9"/>
    <mergeCell ref="P9:Q9"/>
    <mergeCell ref="R9:S9"/>
    <mergeCell ref="C8:D8"/>
    <mergeCell ref="E8:F8"/>
    <mergeCell ref="G8:H8"/>
    <mergeCell ref="I8:J8"/>
    <mergeCell ref="K8:L8"/>
    <mergeCell ref="A10:B10"/>
    <mergeCell ref="A28:B28"/>
    <mergeCell ref="A37:B37"/>
    <mergeCell ref="A50:B50"/>
    <mergeCell ref="A55:B55"/>
    <mergeCell ref="A129:B129"/>
    <mergeCell ref="A71:B71"/>
    <mergeCell ref="A94:B94"/>
    <mergeCell ref="A105:B105"/>
    <mergeCell ref="A111:B111"/>
    <mergeCell ref="A124:B124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181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243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243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243"/>
    </row>
    <row r="5" spans="1:25" ht="51" customHeight="1" x14ac:dyDescent="0.25">
      <c r="A5" s="244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246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246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245">
        <v>2014</v>
      </c>
      <c r="V7" s="245">
        <v>2013</v>
      </c>
      <c r="W7" s="245">
        <v>2012</v>
      </c>
    </row>
    <row r="8" spans="1:25" ht="15.75" x14ac:dyDescent="0.25">
      <c r="A8" s="247" t="s">
        <v>8</v>
      </c>
      <c r="B8" s="428"/>
      <c r="C8" s="412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9"/>
      <c r="V8" s="250"/>
      <c r="W8" s="250"/>
    </row>
    <row r="9" spans="1:25" ht="15.75" x14ac:dyDescent="0.25">
      <c r="A9" s="251" t="s">
        <v>115</v>
      </c>
      <c r="B9" s="429"/>
      <c r="C9" s="412"/>
      <c r="D9" s="252">
        <v>0</v>
      </c>
      <c r="E9" s="252">
        <v>0</v>
      </c>
      <c r="F9" s="252">
        <v>0</v>
      </c>
      <c r="G9" s="252">
        <v>0</v>
      </c>
      <c r="H9" s="252">
        <v>34.659999999999997</v>
      </c>
      <c r="I9" s="252">
        <v>171.68</v>
      </c>
      <c r="J9" s="252">
        <v>0</v>
      </c>
      <c r="K9" s="252">
        <v>0</v>
      </c>
      <c r="L9" s="252">
        <v>0</v>
      </c>
      <c r="M9" s="252">
        <v>0</v>
      </c>
      <c r="N9" s="252">
        <v>0</v>
      </c>
      <c r="O9" s="252">
        <v>13.2</v>
      </c>
      <c r="P9" s="252">
        <v>0</v>
      </c>
      <c r="Q9" s="252">
        <v>0</v>
      </c>
      <c r="R9" s="252">
        <v>0</v>
      </c>
      <c r="S9" s="252">
        <v>0</v>
      </c>
      <c r="T9" s="252">
        <v>0</v>
      </c>
      <c r="U9" s="253">
        <f t="shared" ref="U9:U23" si="0">SUM(D9,E9,F9,G9,H9,I9,J9,K9,L9,M9,N9,O9,P9,Q9,R9,S9,T9)</f>
        <v>219.54</v>
      </c>
      <c r="V9" s="252">
        <v>129.30500000000001</v>
      </c>
      <c r="W9" s="252">
        <v>225.202</v>
      </c>
      <c r="X9" s="429"/>
      <c r="Y9" s="412"/>
    </row>
    <row r="10" spans="1:25" ht="15.75" x14ac:dyDescent="0.25">
      <c r="A10" s="254" t="s">
        <v>116</v>
      </c>
      <c r="B10" s="432"/>
      <c r="C10" s="412"/>
      <c r="D10" s="255">
        <v>0</v>
      </c>
      <c r="E10" s="255">
        <v>578.66600000000005</v>
      </c>
      <c r="F10" s="255">
        <v>1E-3</v>
      </c>
      <c r="G10" s="255">
        <v>26.206</v>
      </c>
      <c r="H10" s="255">
        <v>5.5380000000000003</v>
      </c>
      <c r="I10" s="255">
        <v>180.43100000000001</v>
      </c>
      <c r="J10" s="255">
        <v>42</v>
      </c>
      <c r="K10" s="255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55">
        <v>0</v>
      </c>
      <c r="S10" s="255">
        <v>0</v>
      </c>
      <c r="T10" s="255">
        <v>0</v>
      </c>
      <c r="U10" s="256">
        <f t="shared" si="0"/>
        <v>832.8420000000001</v>
      </c>
      <c r="V10" s="255">
        <v>973.92499999999995</v>
      </c>
      <c r="W10" s="255">
        <v>1253.97</v>
      </c>
    </row>
    <row r="11" spans="1:25" ht="15.75" x14ac:dyDescent="0.25">
      <c r="A11" s="251" t="s">
        <v>9</v>
      </c>
      <c r="B11" s="429"/>
      <c r="C11" s="412"/>
      <c r="D11" s="252">
        <v>0</v>
      </c>
      <c r="E11" s="252">
        <v>0</v>
      </c>
      <c r="F11" s="252">
        <v>0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2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2">
        <v>0</v>
      </c>
      <c r="S11" s="252">
        <v>0</v>
      </c>
      <c r="T11" s="252">
        <v>0</v>
      </c>
      <c r="U11" s="253">
        <f t="shared" si="0"/>
        <v>0</v>
      </c>
      <c r="V11" s="252">
        <v>28.1</v>
      </c>
      <c r="W11" s="252">
        <v>0</v>
      </c>
    </row>
    <row r="12" spans="1:25" ht="15.75" x14ac:dyDescent="0.25">
      <c r="A12" s="254" t="s">
        <v>117</v>
      </c>
      <c r="B12" s="432"/>
      <c r="C12" s="412"/>
      <c r="D12" s="255">
        <v>0</v>
      </c>
      <c r="E12" s="255">
        <v>0</v>
      </c>
      <c r="F12" s="255">
        <v>0</v>
      </c>
      <c r="G12" s="255">
        <v>106.994</v>
      </c>
      <c r="H12" s="255">
        <v>17.881</v>
      </c>
      <c r="I12" s="255">
        <v>102.70399999999999</v>
      </c>
      <c r="J12" s="255">
        <v>0</v>
      </c>
      <c r="K12" s="255">
        <v>0</v>
      </c>
      <c r="L12" s="255">
        <v>0</v>
      </c>
      <c r="M12" s="255">
        <v>13.4</v>
      </c>
      <c r="N12" s="255">
        <v>0</v>
      </c>
      <c r="O12" s="255">
        <v>0</v>
      </c>
      <c r="P12" s="255">
        <v>0</v>
      </c>
      <c r="Q12" s="255">
        <v>0</v>
      </c>
      <c r="R12" s="255">
        <v>0</v>
      </c>
      <c r="S12" s="255">
        <v>0</v>
      </c>
      <c r="T12" s="255">
        <v>0</v>
      </c>
      <c r="U12" s="256">
        <f t="shared" si="0"/>
        <v>240.97900000000001</v>
      </c>
      <c r="V12" s="255">
        <v>215.762</v>
      </c>
      <c r="W12" s="255">
        <v>291.33300000000003</v>
      </c>
    </row>
    <row r="13" spans="1:25" ht="15.75" x14ac:dyDescent="0.25">
      <c r="A13" s="251" t="s">
        <v>118</v>
      </c>
      <c r="B13" s="429"/>
      <c r="C13" s="412"/>
      <c r="D13" s="252">
        <v>0</v>
      </c>
      <c r="E13" s="252">
        <v>0</v>
      </c>
      <c r="F13" s="252">
        <v>0</v>
      </c>
      <c r="G13" s="252">
        <v>7.952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  <c r="M13" s="252">
        <v>98.242000000000004</v>
      </c>
      <c r="N13" s="252">
        <v>0</v>
      </c>
      <c r="O13" s="252">
        <v>0</v>
      </c>
      <c r="P13" s="252">
        <v>0</v>
      </c>
      <c r="Q13" s="252">
        <v>0</v>
      </c>
      <c r="R13" s="252">
        <v>0</v>
      </c>
      <c r="S13" s="252">
        <v>0</v>
      </c>
      <c r="T13" s="252">
        <v>0</v>
      </c>
      <c r="U13" s="253">
        <f t="shared" si="0"/>
        <v>106.194</v>
      </c>
      <c r="V13" s="252">
        <v>18.321999999999999</v>
      </c>
      <c r="W13" s="252">
        <v>0</v>
      </c>
    </row>
    <row r="14" spans="1:25" ht="15.75" x14ac:dyDescent="0.25">
      <c r="A14" s="254" t="s">
        <v>119</v>
      </c>
      <c r="B14" s="432"/>
      <c r="C14" s="412"/>
      <c r="D14" s="255">
        <v>0</v>
      </c>
      <c r="E14" s="255">
        <v>0</v>
      </c>
      <c r="F14" s="255">
        <v>0</v>
      </c>
      <c r="G14" s="255">
        <v>49.637</v>
      </c>
      <c r="H14" s="255">
        <v>4.9950000000000001</v>
      </c>
      <c r="I14" s="255">
        <v>0</v>
      </c>
      <c r="J14" s="255">
        <v>0</v>
      </c>
      <c r="K14" s="255">
        <v>0</v>
      </c>
      <c r="L14" s="255">
        <v>0</v>
      </c>
      <c r="M14" s="255">
        <v>0</v>
      </c>
      <c r="N14" s="255">
        <v>0</v>
      </c>
      <c r="O14" s="255">
        <v>143.941</v>
      </c>
      <c r="P14" s="255">
        <v>0</v>
      </c>
      <c r="Q14" s="255">
        <v>0</v>
      </c>
      <c r="R14" s="255">
        <v>0</v>
      </c>
      <c r="S14" s="255">
        <v>0</v>
      </c>
      <c r="T14" s="255">
        <v>0</v>
      </c>
      <c r="U14" s="256">
        <f t="shared" si="0"/>
        <v>198.57300000000001</v>
      </c>
      <c r="V14" s="255">
        <v>105.348</v>
      </c>
      <c r="W14" s="255">
        <v>128.876</v>
      </c>
    </row>
    <row r="15" spans="1:25" ht="15.75" x14ac:dyDescent="0.25">
      <c r="A15" s="251" t="s">
        <v>120</v>
      </c>
      <c r="B15" s="429"/>
      <c r="C15" s="412"/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2.14</v>
      </c>
      <c r="M15" s="252">
        <v>0</v>
      </c>
      <c r="N15" s="252">
        <v>0</v>
      </c>
      <c r="O15" s="252">
        <v>0</v>
      </c>
      <c r="P15" s="252">
        <v>0</v>
      </c>
      <c r="Q15" s="252">
        <v>0</v>
      </c>
      <c r="R15" s="252">
        <v>0</v>
      </c>
      <c r="S15" s="252">
        <v>0</v>
      </c>
      <c r="T15" s="252">
        <v>0</v>
      </c>
      <c r="U15" s="253">
        <f t="shared" si="0"/>
        <v>2.14</v>
      </c>
      <c r="V15" s="252">
        <v>0</v>
      </c>
      <c r="W15" s="252">
        <v>2</v>
      </c>
    </row>
    <row r="16" spans="1:25" ht="15.75" x14ac:dyDescent="0.25">
      <c r="A16" s="254" t="s">
        <v>121</v>
      </c>
      <c r="B16" s="432"/>
      <c r="C16" s="412"/>
      <c r="D16" s="255">
        <v>0</v>
      </c>
      <c r="E16" s="255">
        <v>0</v>
      </c>
      <c r="F16" s="255">
        <v>0</v>
      </c>
      <c r="G16" s="255">
        <v>79.572999999999993</v>
      </c>
      <c r="H16" s="255">
        <v>58.835999999999999</v>
      </c>
      <c r="I16" s="255">
        <v>32.892000000000003</v>
      </c>
      <c r="J16" s="255">
        <v>0</v>
      </c>
      <c r="K16" s="255">
        <v>0</v>
      </c>
      <c r="L16" s="255">
        <v>0</v>
      </c>
      <c r="M16" s="255">
        <v>0</v>
      </c>
      <c r="N16" s="255">
        <v>0</v>
      </c>
      <c r="O16" s="255">
        <v>18.350000000000001</v>
      </c>
      <c r="P16" s="255">
        <v>0</v>
      </c>
      <c r="Q16" s="255">
        <v>0</v>
      </c>
      <c r="R16" s="255">
        <v>0</v>
      </c>
      <c r="S16" s="255">
        <v>0</v>
      </c>
      <c r="T16" s="255">
        <v>15.67</v>
      </c>
      <c r="U16" s="256">
        <f t="shared" si="0"/>
        <v>205.32099999999997</v>
      </c>
      <c r="V16" s="255">
        <v>150.53899999999999</v>
      </c>
      <c r="W16" s="255">
        <v>213.59</v>
      </c>
    </row>
    <row r="17" spans="1:25" ht="15.75" x14ac:dyDescent="0.25">
      <c r="A17" s="251" t="s">
        <v>122</v>
      </c>
      <c r="B17" s="429"/>
      <c r="C17" s="412"/>
      <c r="D17" s="252">
        <v>0</v>
      </c>
      <c r="E17" s="252">
        <v>15.54</v>
      </c>
      <c r="F17" s="252">
        <v>0</v>
      </c>
      <c r="G17" s="252">
        <v>0</v>
      </c>
      <c r="H17" s="252">
        <v>0.499</v>
      </c>
      <c r="I17" s="252">
        <v>0</v>
      </c>
      <c r="J17" s="252">
        <v>1</v>
      </c>
      <c r="K17" s="252">
        <v>0</v>
      </c>
      <c r="L17" s="252">
        <v>0</v>
      </c>
      <c r="M17" s="252">
        <v>163.40600000000001</v>
      </c>
      <c r="N17" s="252">
        <v>0</v>
      </c>
      <c r="O17" s="252">
        <v>0</v>
      </c>
      <c r="P17" s="252">
        <v>0</v>
      </c>
      <c r="Q17" s="252">
        <v>0</v>
      </c>
      <c r="R17" s="252">
        <v>0</v>
      </c>
      <c r="S17" s="252">
        <v>0</v>
      </c>
      <c r="T17" s="252">
        <v>0</v>
      </c>
      <c r="U17" s="253">
        <f t="shared" si="0"/>
        <v>180.44499999999999</v>
      </c>
      <c r="V17" s="252">
        <v>228.46899999999999</v>
      </c>
      <c r="W17" s="252">
        <v>571.63099999999997</v>
      </c>
    </row>
    <row r="18" spans="1:25" ht="15.75" x14ac:dyDescent="0.25">
      <c r="A18" s="254" t="s">
        <v>123</v>
      </c>
      <c r="B18" s="432"/>
      <c r="C18" s="412"/>
      <c r="D18" s="255">
        <v>0</v>
      </c>
      <c r="E18" s="255">
        <v>438.7</v>
      </c>
      <c r="F18" s="255">
        <v>0</v>
      </c>
      <c r="G18" s="255">
        <v>0</v>
      </c>
      <c r="H18" s="255">
        <v>0</v>
      </c>
      <c r="I18" s="255">
        <v>238.72399999999999</v>
      </c>
      <c r="J18" s="255">
        <v>0</v>
      </c>
      <c r="K18" s="255">
        <v>0</v>
      </c>
      <c r="L18" s="255">
        <v>0</v>
      </c>
      <c r="M18" s="255">
        <v>0</v>
      </c>
      <c r="N18" s="255">
        <v>0</v>
      </c>
      <c r="O18" s="255">
        <v>0</v>
      </c>
      <c r="P18" s="255">
        <v>0</v>
      </c>
      <c r="Q18" s="255">
        <v>0</v>
      </c>
      <c r="R18" s="255">
        <v>0</v>
      </c>
      <c r="S18" s="255">
        <v>0</v>
      </c>
      <c r="T18" s="255">
        <v>26.978000000000002</v>
      </c>
      <c r="U18" s="256">
        <f t="shared" si="0"/>
        <v>704.40199999999993</v>
      </c>
      <c r="V18" s="255">
        <v>679.63599999999997</v>
      </c>
      <c r="W18" s="255">
        <v>675.23400000000004</v>
      </c>
    </row>
    <row r="19" spans="1:25" ht="15.75" x14ac:dyDescent="0.25">
      <c r="A19" s="251" t="s">
        <v>124</v>
      </c>
      <c r="B19" s="429"/>
      <c r="C19" s="412"/>
      <c r="D19" s="252">
        <v>0</v>
      </c>
      <c r="E19" s="252">
        <v>0</v>
      </c>
      <c r="F19" s="252">
        <v>0</v>
      </c>
      <c r="G19" s="252">
        <v>0</v>
      </c>
      <c r="H19" s="252">
        <v>0.90300000000000002</v>
      </c>
      <c r="I19" s="252">
        <v>19.096</v>
      </c>
      <c r="J19" s="252">
        <v>0</v>
      </c>
      <c r="K19" s="252">
        <v>0</v>
      </c>
      <c r="L19" s="252">
        <v>0</v>
      </c>
      <c r="M19" s="252">
        <v>73.12</v>
      </c>
      <c r="N19" s="252">
        <v>0</v>
      </c>
      <c r="O19" s="252">
        <v>0</v>
      </c>
      <c r="P19" s="252">
        <v>0</v>
      </c>
      <c r="Q19" s="252">
        <v>0</v>
      </c>
      <c r="R19" s="252">
        <v>0</v>
      </c>
      <c r="S19" s="252">
        <v>0</v>
      </c>
      <c r="T19" s="252">
        <v>14.73</v>
      </c>
      <c r="U19" s="253">
        <f t="shared" si="0"/>
        <v>107.849</v>
      </c>
      <c r="V19" s="252">
        <v>73.111000000000004</v>
      </c>
      <c r="W19" s="252">
        <v>104.999</v>
      </c>
    </row>
    <row r="20" spans="1:25" ht="15.75" x14ac:dyDescent="0.25">
      <c r="A20" s="254" t="s">
        <v>125</v>
      </c>
      <c r="B20" s="432"/>
      <c r="C20" s="412"/>
      <c r="D20" s="255">
        <v>0</v>
      </c>
      <c r="E20" s="255">
        <v>0</v>
      </c>
      <c r="F20" s="255">
        <v>0</v>
      </c>
      <c r="G20" s="255">
        <v>30.780999999999999</v>
      </c>
      <c r="H20" s="255">
        <v>17.510000000000002</v>
      </c>
      <c r="I20" s="255">
        <v>172.88</v>
      </c>
      <c r="J20" s="255">
        <v>0</v>
      </c>
      <c r="K20" s="255">
        <v>0</v>
      </c>
      <c r="L20" s="255">
        <v>0</v>
      </c>
      <c r="M20" s="255">
        <v>52.198999999999998</v>
      </c>
      <c r="N20" s="255">
        <v>0</v>
      </c>
      <c r="O20" s="255">
        <v>0</v>
      </c>
      <c r="P20" s="255">
        <v>0</v>
      </c>
      <c r="Q20" s="255">
        <v>0</v>
      </c>
      <c r="R20" s="255">
        <v>0</v>
      </c>
      <c r="S20" s="255">
        <v>0</v>
      </c>
      <c r="T20" s="255">
        <v>92.55</v>
      </c>
      <c r="U20" s="256">
        <f t="shared" si="0"/>
        <v>365.92</v>
      </c>
      <c r="V20" s="255">
        <v>242.209</v>
      </c>
      <c r="W20" s="255">
        <v>279.78800000000001</v>
      </c>
    </row>
    <row r="21" spans="1:25" ht="15.75" x14ac:dyDescent="0.25">
      <c r="A21" s="251" t="s">
        <v>126</v>
      </c>
      <c r="B21" s="429"/>
      <c r="C21" s="412"/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  <c r="M21" s="252">
        <v>0</v>
      </c>
      <c r="N21" s="252">
        <v>0</v>
      </c>
      <c r="O21" s="252">
        <v>0</v>
      </c>
      <c r="P21" s="252">
        <v>0</v>
      </c>
      <c r="Q21" s="252">
        <v>0</v>
      </c>
      <c r="R21" s="252">
        <v>0</v>
      </c>
      <c r="S21" s="252">
        <v>0</v>
      </c>
      <c r="T21" s="252">
        <v>0</v>
      </c>
      <c r="U21" s="253">
        <f t="shared" si="0"/>
        <v>0</v>
      </c>
      <c r="V21" s="252">
        <v>3.65</v>
      </c>
      <c r="W21" s="252">
        <v>0</v>
      </c>
    </row>
    <row r="22" spans="1:25" ht="15.75" x14ac:dyDescent="0.25">
      <c r="A22" s="254" t="s">
        <v>127</v>
      </c>
      <c r="B22" s="432"/>
      <c r="C22" s="412"/>
      <c r="D22" s="255">
        <v>0</v>
      </c>
      <c r="E22" s="255">
        <v>0</v>
      </c>
      <c r="F22" s="255">
        <v>0</v>
      </c>
      <c r="G22" s="255">
        <v>0</v>
      </c>
      <c r="H22" s="255">
        <v>0.4</v>
      </c>
      <c r="I22" s="255">
        <v>0</v>
      </c>
      <c r="J22" s="255">
        <v>0</v>
      </c>
      <c r="K22" s="255">
        <v>0</v>
      </c>
      <c r="L22" s="255">
        <v>3.1</v>
      </c>
      <c r="M22" s="255">
        <v>0</v>
      </c>
      <c r="N22" s="255">
        <v>0</v>
      </c>
      <c r="O22" s="255">
        <v>0</v>
      </c>
      <c r="P22" s="255">
        <v>0.04</v>
      </c>
      <c r="Q22" s="255">
        <v>0</v>
      </c>
      <c r="R22" s="255">
        <v>0</v>
      </c>
      <c r="S22" s="255">
        <v>0</v>
      </c>
      <c r="T22" s="255">
        <v>0</v>
      </c>
      <c r="U22" s="256">
        <f t="shared" si="0"/>
        <v>3.54</v>
      </c>
      <c r="V22" s="255">
        <v>16.399999999999999</v>
      </c>
      <c r="W22" s="255">
        <v>17.062999999999999</v>
      </c>
    </row>
    <row r="23" spans="1:25" ht="15.75" x14ac:dyDescent="0.25">
      <c r="A23" s="251" t="s">
        <v>128</v>
      </c>
      <c r="B23" s="429"/>
      <c r="C23" s="412"/>
      <c r="D23" s="252">
        <v>0</v>
      </c>
      <c r="E23" s="252">
        <v>0</v>
      </c>
      <c r="F23" s="252">
        <v>0</v>
      </c>
      <c r="G23" s="252">
        <v>0</v>
      </c>
      <c r="H23" s="252">
        <v>2.4E-2</v>
      </c>
      <c r="I23" s="252">
        <v>0</v>
      </c>
      <c r="J23" s="252">
        <v>19.417000000000002</v>
      </c>
      <c r="K23" s="252">
        <v>0</v>
      </c>
      <c r="L23" s="252">
        <v>0</v>
      </c>
      <c r="M23" s="252">
        <v>0</v>
      </c>
      <c r="N23" s="252">
        <v>0</v>
      </c>
      <c r="O23" s="252">
        <v>0</v>
      </c>
      <c r="P23" s="252">
        <v>0</v>
      </c>
      <c r="Q23" s="252">
        <v>0</v>
      </c>
      <c r="R23" s="252">
        <v>0</v>
      </c>
      <c r="S23" s="252">
        <v>0</v>
      </c>
      <c r="T23" s="252">
        <v>0</v>
      </c>
      <c r="U23" s="253">
        <f t="shared" si="0"/>
        <v>19.441000000000003</v>
      </c>
      <c r="V23" s="252">
        <v>0</v>
      </c>
      <c r="W23" s="252">
        <v>0</v>
      </c>
    </row>
    <row r="24" spans="1:25" ht="15.75" x14ac:dyDescent="0.25">
      <c r="A24" s="257" t="s">
        <v>10</v>
      </c>
      <c r="B24" s="430"/>
      <c r="C24" s="412"/>
      <c r="D24" s="258">
        <f t="shared" ref="D24:W24" si="1">SUM(D9,D10,D11,D12,D13,D14,D15,D16,D17,D18,D19,D20,D21,D22,D23)</f>
        <v>0</v>
      </c>
      <c r="E24" s="258">
        <f t="shared" si="1"/>
        <v>1032.9059999999999</v>
      </c>
      <c r="F24" s="258">
        <f t="shared" si="1"/>
        <v>1E-3</v>
      </c>
      <c r="G24" s="258">
        <f t="shared" si="1"/>
        <v>301.14299999999997</v>
      </c>
      <c r="H24" s="258">
        <f t="shared" si="1"/>
        <v>141.24600000000001</v>
      </c>
      <c r="I24" s="258">
        <f t="shared" si="1"/>
        <v>918.40700000000004</v>
      </c>
      <c r="J24" s="258">
        <f t="shared" si="1"/>
        <v>62.417000000000002</v>
      </c>
      <c r="K24" s="258">
        <f t="shared" si="1"/>
        <v>0</v>
      </c>
      <c r="L24" s="258">
        <f t="shared" si="1"/>
        <v>5.24</v>
      </c>
      <c r="M24" s="258">
        <f t="shared" si="1"/>
        <v>400.36700000000002</v>
      </c>
      <c r="N24" s="258">
        <f t="shared" si="1"/>
        <v>0</v>
      </c>
      <c r="O24" s="258">
        <f t="shared" si="1"/>
        <v>175.49099999999999</v>
      </c>
      <c r="P24" s="258">
        <f t="shared" si="1"/>
        <v>0.04</v>
      </c>
      <c r="Q24" s="258">
        <f t="shared" si="1"/>
        <v>0</v>
      </c>
      <c r="R24" s="258">
        <f t="shared" si="1"/>
        <v>0</v>
      </c>
      <c r="S24" s="258">
        <f t="shared" si="1"/>
        <v>0</v>
      </c>
      <c r="T24" s="258">
        <f t="shared" si="1"/>
        <v>149.928</v>
      </c>
      <c r="U24" s="259">
        <f t="shared" si="1"/>
        <v>3187.1860000000001</v>
      </c>
      <c r="V24" s="255">
        <f t="shared" si="1"/>
        <v>2864.7759999999998</v>
      </c>
      <c r="W24" s="255">
        <f t="shared" si="1"/>
        <v>3763.6859999999997</v>
      </c>
    </row>
    <row r="26" spans="1:25" ht="15.75" x14ac:dyDescent="0.25">
      <c r="A26" s="247" t="s">
        <v>129</v>
      </c>
      <c r="B26" s="428"/>
      <c r="C26" s="412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9"/>
      <c r="V26" s="250"/>
      <c r="W26" s="250"/>
    </row>
    <row r="27" spans="1:25" ht="15.75" x14ac:dyDescent="0.25">
      <c r="A27" s="251" t="s">
        <v>130</v>
      </c>
      <c r="B27" s="429"/>
      <c r="C27" s="412"/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214.256</v>
      </c>
      <c r="J27" s="252">
        <v>0</v>
      </c>
      <c r="K27" s="252">
        <v>0</v>
      </c>
      <c r="L27" s="252">
        <v>0</v>
      </c>
      <c r="M27" s="252">
        <v>0</v>
      </c>
      <c r="N27" s="252">
        <v>154.55000000000001</v>
      </c>
      <c r="O27" s="252">
        <v>209.291</v>
      </c>
      <c r="P27" s="252">
        <v>0</v>
      </c>
      <c r="Q27" s="252">
        <v>0</v>
      </c>
      <c r="R27" s="252">
        <v>0</v>
      </c>
      <c r="S27" s="252">
        <v>0</v>
      </c>
      <c r="T27" s="252">
        <v>0</v>
      </c>
      <c r="U27" s="253">
        <f t="shared" ref="U27:U32" si="2">SUM(D27,E27,F27,G27,H27,I27,J27,K27,L27,M27,N27,O27,P27,Q27,R27,S27,T27)</f>
        <v>578.09699999999998</v>
      </c>
      <c r="V27" s="252">
        <v>367.75099999999998</v>
      </c>
      <c r="W27" s="252">
        <v>482.673</v>
      </c>
      <c r="X27" s="429"/>
      <c r="Y27" s="412"/>
    </row>
    <row r="28" spans="1:25" ht="15.75" x14ac:dyDescent="0.25">
      <c r="A28" s="254" t="s">
        <v>131</v>
      </c>
      <c r="B28" s="432"/>
      <c r="C28" s="412"/>
      <c r="D28" s="255">
        <v>0</v>
      </c>
      <c r="E28" s="255">
        <v>0</v>
      </c>
      <c r="F28" s="255">
        <v>0</v>
      </c>
      <c r="G28" s="255">
        <v>24.44</v>
      </c>
      <c r="H28" s="255">
        <v>0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6">
        <f t="shared" si="2"/>
        <v>24.44</v>
      </c>
      <c r="V28" s="255">
        <v>40.497</v>
      </c>
      <c r="W28" s="255">
        <v>46.031999999999996</v>
      </c>
    </row>
    <row r="29" spans="1:25" ht="15.75" x14ac:dyDescent="0.25">
      <c r="A29" s="251" t="s">
        <v>132</v>
      </c>
      <c r="B29" s="429"/>
      <c r="C29" s="412"/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2">
        <v>0</v>
      </c>
      <c r="S29" s="252">
        <v>0</v>
      </c>
      <c r="T29" s="252">
        <v>0</v>
      </c>
      <c r="U29" s="253">
        <f t="shared" si="2"/>
        <v>0</v>
      </c>
      <c r="V29" s="252">
        <v>6.9000000000000006E-2</v>
      </c>
      <c r="W29" s="252">
        <v>0</v>
      </c>
    </row>
    <row r="30" spans="1:25" ht="15.75" x14ac:dyDescent="0.25">
      <c r="A30" s="254" t="s">
        <v>133</v>
      </c>
      <c r="B30" s="432"/>
      <c r="C30" s="412"/>
      <c r="D30" s="255">
        <v>0</v>
      </c>
      <c r="E30" s="255">
        <v>0</v>
      </c>
      <c r="F30" s="255">
        <v>0</v>
      </c>
      <c r="G30" s="255">
        <v>539.06100000000004</v>
      </c>
      <c r="H30" s="255">
        <v>97.88</v>
      </c>
      <c r="I30" s="255">
        <v>153.28700000000001</v>
      </c>
      <c r="J30" s="255">
        <v>0</v>
      </c>
      <c r="K30" s="255">
        <v>33.9</v>
      </c>
      <c r="L30" s="255">
        <v>68.650000000000006</v>
      </c>
      <c r="M30" s="255">
        <v>30.8</v>
      </c>
      <c r="N30" s="255">
        <v>0</v>
      </c>
      <c r="O30" s="255">
        <v>71.376000000000005</v>
      </c>
      <c r="P30" s="255">
        <v>0</v>
      </c>
      <c r="Q30" s="255">
        <v>0</v>
      </c>
      <c r="R30" s="255">
        <v>0</v>
      </c>
      <c r="S30" s="255">
        <v>0</v>
      </c>
      <c r="T30" s="255">
        <v>271.64999999999998</v>
      </c>
      <c r="U30" s="256">
        <f t="shared" si="2"/>
        <v>1266.6039999999998</v>
      </c>
      <c r="V30" s="255">
        <v>922.86800000000005</v>
      </c>
      <c r="W30" s="255">
        <v>1271.431</v>
      </c>
    </row>
    <row r="31" spans="1:25" ht="15.75" x14ac:dyDescent="0.25">
      <c r="A31" s="251" t="s">
        <v>134</v>
      </c>
      <c r="B31" s="429"/>
      <c r="C31" s="412"/>
      <c r="D31" s="252">
        <v>0</v>
      </c>
      <c r="E31" s="252">
        <v>90</v>
      </c>
      <c r="F31" s="252">
        <v>0</v>
      </c>
      <c r="G31" s="252">
        <v>0</v>
      </c>
      <c r="H31" s="252">
        <v>53.247</v>
      </c>
      <c r="I31" s="252">
        <v>125.887</v>
      </c>
      <c r="J31" s="252">
        <v>0</v>
      </c>
      <c r="K31" s="252">
        <v>0</v>
      </c>
      <c r="L31" s="252">
        <v>0</v>
      </c>
      <c r="M31" s="252">
        <v>0</v>
      </c>
      <c r="N31" s="252">
        <v>0</v>
      </c>
      <c r="O31" s="252">
        <v>86.323999999999998</v>
      </c>
      <c r="P31" s="252">
        <v>0</v>
      </c>
      <c r="Q31" s="252">
        <v>0</v>
      </c>
      <c r="R31" s="252">
        <v>0</v>
      </c>
      <c r="S31" s="252">
        <v>0</v>
      </c>
      <c r="T31" s="252">
        <v>0</v>
      </c>
      <c r="U31" s="253">
        <f t="shared" si="2"/>
        <v>355.45800000000003</v>
      </c>
      <c r="V31" s="252">
        <v>317.577</v>
      </c>
      <c r="W31" s="252">
        <v>358.93900000000002</v>
      </c>
    </row>
    <row r="32" spans="1:25" ht="15.75" x14ac:dyDescent="0.25">
      <c r="A32" s="254" t="s">
        <v>135</v>
      </c>
      <c r="B32" s="432"/>
      <c r="C32" s="412"/>
      <c r="D32" s="255">
        <v>0</v>
      </c>
      <c r="E32" s="255">
        <v>0</v>
      </c>
      <c r="F32" s="255">
        <v>0</v>
      </c>
      <c r="G32" s="255">
        <v>0</v>
      </c>
      <c r="H32" s="255">
        <v>30.329000000000001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42.6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6">
        <f t="shared" si="2"/>
        <v>72.929000000000002</v>
      </c>
      <c r="V32" s="255">
        <v>32.807000000000002</v>
      </c>
      <c r="W32" s="255">
        <v>0</v>
      </c>
    </row>
    <row r="33" spans="1:25" ht="15.75" x14ac:dyDescent="0.25">
      <c r="A33" s="257" t="s">
        <v>10</v>
      </c>
      <c r="B33" s="430"/>
      <c r="C33" s="412"/>
      <c r="D33" s="258">
        <f t="shared" ref="D33:W33" si="3">SUM(D27,D28,D29,D30,D31,D32)</f>
        <v>0</v>
      </c>
      <c r="E33" s="258">
        <f t="shared" si="3"/>
        <v>90</v>
      </c>
      <c r="F33" s="258">
        <f t="shared" si="3"/>
        <v>0</v>
      </c>
      <c r="G33" s="258">
        <f t="shared" si="3"/>
        <v>563.50100000000009</v>
      </c>
      <c r="H33" s="258">
        <f t="shared" si="3"/>
        <v>181.45600000000002</v>
      </c>
      <c r="I33" s="258">
        <f t="shared" si="3"/>
        <v>493.43</v>
      </c>
      <c r="J33" s="258">
        <f t="shared" si="3"/>
        <v>0</v>
      </c>
      <c r="K33" s="258">
        <f t="shared" si="3"/>
        <v>33.9</v>
      </c>
      <c r="L33" s="258">
        <f t="shared" si="3"/>
        <v>68.650000000000006</v>
      </c>
      <c r="M33" s="258">
        <f t="shared" si="3"/>
        <v>30.8</v>
      </c>
      <c r="N33" s="258">
        <f t="shared" si="3"/>
        <v>197.15</v>
      </c>
      <c r="O33" s="258">
        <f t="shared" si="3"/>
        <v>366.99100000000004</v>
      </c>
      <c r="P33" s="258">
        <f t="shared" si="3"/>
        <v>0</v>
      </c>
      <c r="Q33" s="258">
        <f t="shared" si="3"/>
        <v>0</v>
      </c>
      <c r="R33" s="258">
        <f t="shared" si="3"/>
        <v>0</v>
      </c>
      <c r="S33" s="258">
        <f t="shared" si="3"/>
        <v>0</v>
      </c>
      <c r="T33" s="258">
        <f t="shared" si="3"/>
        <v>271.64999999999998</v>
      </c>
      <c r="U33" s="259">
        <f t="shared" si="3"/>
        <v>2297.5279999999998</v>
      </c>
      <c r="V33" s="255">
        <f t="shared" si="3"/>
        <v>1681.569</v>
      </c>
      <c r="W33" s="255">
        <f t="shared" si="3"/>
        <v>2159.0749999999998</v>
      </c>
    </row>
    <row r="35" spans="1:25" ht="15.75" x14ac:dyDescent="0.25">
      <c r="A35" s="247" t="s">
        <v>11</v>
      </c>
      <c r="B35" s="428"/>
      <c r="C35" s="412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9"/>
      <c r="V35" s="250"/>
      <c r="W35" s="250"/>
    </row>
    <row r="36" spans="1:25" ht="15.75" x14ac:dyDescent="0.25">
      <c r="A36" s="251" t="s">
        <v>136</v>
      </c>
      <c r="B36" s="429"/>
      <c r="C36" s="412"/>
      <c r="D36" s="252">
        <v>0</v>
      </c>
      <c r="E36" s="252">
        <v>413.72300000000001</v>
      </c>
      <c r="F36" s="252">
        <v>0</v>
      </c>
      <c r="G36" s="252">
        <v>16.297000000000001</v>
      </c>
      <c r="H36" s="252">
        <v>0</v>
      </c>
      <c r="I36" s="252">
        <v>0</v>
      </c>
      <c r="J36" s="252">
        <v>0</v>
      </c>
      <c r="K36" s="252">
        <v>0</v>
      </c>
      <c r="L36" s="252">
        <v>0</v>
      </c>
      <c r="M36" s="252">
        <v>0</v>
      </c>
      <c r="N36" s="252">
        <v>0</v>
      </c>
      <c r="O36" s="252">
        <v>12.964</v>
      </c>
      <c r="P36" s="252">
        <v>0</v>
      </c>
      <c r="Q36" s="252">
        <v>0</v>
      </c>
      <c r="R36" s="252">
        <v>0</v>
      </c>
      <c r="S36" s="252">
        <v>0</v>
      </c>
      <c r="T36" s="252">
        <v>0</v>
      </c>
      <c r="U36" s="253">
        <f t="shared" ref="U36:U45" si="4">SUM(D36,E36,F36,G36,H36,I36,J36,K36,L36,M36,N36,O36,P36,Q36,R36,S36,T36)</f>
        <v>442.98400000000004</v>
      </c>
      <c r="V36" s="252">
        <v>469.34</v>
      </c>
      <c r="W36" s="252">
        <v>492.86200000000002</v>
      </c>
      <c r="X36" s="429"/>
      <c r="Y36" s="412"/>
    </row>
    <row r="37" spans="1:25" ht="15.75" x14ac:dyDescent="0.25">
      <c r="A37" s="254" t="s">
        <v>137</v>
      </c>
      <c r="B37" s="432"/>
      <c r="C37" s="412"/>
      <c r="D37" s="255">
        <v>0.13800000000000001</v>
      </c>
      <c r="E37" s="255">
        <v>0</v>
      </c>
      <c r="F37" s="255">
        <v>0</v>
      </c>
      <c r="G37" s="255">
        <v>0</v>
      </c>
      <c r="H37" s="255">
        <v>0</v>
      </c>
      <c r="I37" s="255">
        <v>0</v>
      </c>
      <c r="J37" s="255">
        <v>0</v>
      </c>
      <c r="K37" s="255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5">
        <v>0</v>
      </c>
      <c r="R37" s="255">
        <v>0</v>
      </c>
      <c r="S37" s="255">
        <v>0</v>
      </c>
      <c r="T37" s="255">
        <v>0</v>
      </c>
      <c r="U37" s="256">
        <f t="shared" si="4"/>
        <v>0.13800000000000001</v>
      </c>
      <c r="V37" s="255">
        <v>0.13800000000000001</v>
      </c>
      <c r="W37" s="255">
        <v>0</v>
      </c>
    </row>
    <row r="38" spans="1:25" ht="15.75" x14ac:dyDescent="0.25">
      <c r="A38" s="251" t="s">
        <v>138</v>
      </c>
      <c r="B38" s="429"/>
      <c r="C38" s="412"/>
      <c r="D38" s="252">
        <v>0</v>
      </c>
      <c r="E38" s="252">
        <v>0.49</v>
      </c>
      <c r="F38" s="252">
        <v>0</v>
      </c>
      <c r="G38" s="252">
        <v>0</v>
      </c>
      <c r="H38" s="252">
        <v>0</v>
      </c>
      <c r="I38" s="252">
        <v>0</v>
      </c>
      <c r="J38" s="252">
        <v>0</v>
      </c>
      <c r="K38" s="252">
        <v>0</v>
      </c>
      <c r="L38" s="252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2">
        <v>0</v>
      </c>
      <c r="S38" s="252">
        <v>0</v>
      </c>
      <c r="T38" s="252">
        <v>0</v>
      </c>
      <c r="U38" s="253">
        <f t="shared" si="4"/>
        <v>0.49</v>
      </c>
      <c r="V38" s="252">
        <v>0</v>
      </c>
      <c r="W38" s="252">
        <v>0</v>
      </c>
    </row>
    <row r="39" spans="1:25" ht="15.75" x14ac:dyDescent="0.25">
      <c r="A39" s="254" t="s">
        <v>139</v>
      </c>
      <c r="B39" s="432"/>
      <c r="C39" s="412"/>
      <c r="D39" s="255">
        <v>0</v>
      </c>
      <c r="E39" s="255">
        <v>720.19399999999996</v>
      </c>
      <c r="F39" s="255">
        <v>0</v>
      </c>
      <c r="G39" s="255">
        <v>0</v>
      </c>
      <c r="H39" s="255">
        <v>0</v>
      </c>
      <c r="I39" s="255">
        <v>486.35</v>
      </c>
      <c r="J39" s="255">
        <v>34.799999999999997</v>
      </c>
      <c r="K39" s="255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5">
        <v>0</v>
      </c>
      <c r="R39" s="255">
        <v>0</v>
      </c>
      <c r="S39" s="255">
        <v>0</v>
      </c>
      <c r="T39" s="255">
        <v>0</v>
      </c>
      <c r="U39" s="256">
        <f t="shared" si="4"/>
        <v>1241.3439999999998</v>
      </c>
      <c r="V39" s="255">
        <v>1341.6790000000001</v>
      </c>
      <c r="W39" s="255">
        <v>1012.576</v>
      </c>
    </row>
    <row r="40" spans="1:25" ht="15.75" x14ac:dyDescent="0.25">
      <c r="A40" s="251" t="s">
        <v>13</v>
      </c>
      <c r="B40" s="429"/>
      <c r="C40" s="412"/>
      <c r="D40" s="252">
        <v>7.7270000000000003</v>
      </c>
      <c r="E40" s="252">
        <v>0</v>
      </c>
      <c r="F40" s="252">
        <v>0</v>
      </c>
      <c r="G40" s="252">
        <v>0</v>
      </c>
      <c r="H40" s="252">
        <v>0</v>
      </c>
      <c r="I40" s="252">
        <v>0</v>
      </c>
      <c r="J40" s="252">
        <v>0</v>
      </c>
      <c r="K40" s="252">
        <v>27.3</v>
      </c>
      <c r="L40" s="252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2">
        <v>0</v>
      </c>
      <c r="S40" s="252">
        <v>0</v>
      </c>
      <c r="T40" s="252">
        <v>0</v>
      </c>
      <c r="U40" s="253">
        <f t="shared" si="4"/>
        <v>35.027000000000001</v>
      </c>
      <c r="V40" s="252">
        <v>274.30200000000002</v>
      </c>
      <c r="W40" s="252">
        <v>499.22699999999998</v>
      </c>
    </row>
    <row r="41" spans="1:25" ht="15.75" x14ac:dyDescent="0.25">
      <c r="A41" s="254" t="s">
        <v>140</v>
      </c>
      <c r="B41" s="432"/>
      <c r="C41" s="412"/>
      <c r="D41" s="255">
        <v>0</v>
      </c>
      <c r="E41" s="255">
        <v>0</v>
      </c>
      <c r="F41" s="255">
        <v>0</v>
      </c>
      <c r="G41" s="255">
        <v>0</v>
      </c>
      <c r="H41" s="255">
        <v>0</v>
      </c>
      <c r="I41" s="255">
        <v>0</v>
      </c>
      <c r="J41" s="255">
        <v>0</v>
      </c>
      <c r="K41" s="255">
        <v>0</v>
      </c>
      <c r="L41" s="255">
        <v>0</v>
      </c>
      <c r="M41" s="255">
        <v>0</v>
      </c>
      <c r="N41" s="255">
        <v>0</v>
      </c>
      <c r="O41" s="255">
        <v>0</v>
      </c>
      <c r="P41" s="255">
        <v>0</v>
      </c>
      <c r="Q41" s="255">
        <v>0</v>
      </c>
      <c r="R41" s="255">
        <v>0</v>
      </c>
      <c r="S41" s="255">
        <v>0</v>
      </c>
      <c r="T41" s="255">
        <v>0</v>
      </c>
      <c r="U41" s="256">
        <f t="shared" si="4"/>
        <v>0</v>
      </c>
      <c r="V41" s="255">
        <v>0</v>
      </c>
      <c r="W41" s="255">
        <v>114.995</v>
      </c>
    </row>
    <row r="42" spans="1:25" ht="15.75" x14ac:dyDescent="0.25">
      <c r="A42" s="251" t="s">
        <v>141</v>
      </c>
      <c r="B42" s="429"/>
      <c r="C42" s="412"/>
      <c r="D42" s="252">
        <v>45.567</v>
      </c>
      <c r="E42" s="252">
        <v>0</v>
      </c>
      <c r="F42" s="252">
        <v>0</v>
      </c>
      <c r="G42" s="252">
        <v>0</v>
      </c>
      <c r="H42" s="252">
        <v>0</v>
      </c>
      <c r="I42" s="252">
        <v>0</v>
      </c>
      <c r="J42" s="252">
        <v>0</v>
      </c>
      <c r="K42" s="252">
        <v>0</v>
      </c>
      <c r="L42" s="252">
        <v>0</v>
      </c>
      <c r="M42" s="252">
        <v>0</v>
      </c>
      <c r="N42" s="252">
        <v>0</v>
      </c>
      <c r="O42" s="252">
        <v>0</v>
      </c>
      <c r="P42" s="252">
        <v>0</v>
      </c>
      <c r="Q42" s="252">
        <v>0</v>
      </c>
      <c r="R42" s="252">
        <v>0</v>
      </c>
      <c r="S42" s="252">
        <v>0</v>
      </c>
      <c r="T42" s="252">
        <v>0</v>
      </c>
      <c r="U42" s="253">
        <f t="shared" si="4"/>
        <v>45.567</v>
      </c>
      <c r="V42" s="252">
        <v>53.387999999999998</v>
      </c>
      <c r="W42" s="252">
        <v>0</v>
      </c>
    </row>
    <row r="43" spans="1:25" ht="15.75" x14ac:dyDescent="0.25">
      <c r="A43" s="254" t="s">
        <v>142</v>
      </c>
      <c r="B43" s="432"/>
      <c r="C43" s="412"/>
      <c r="D43" s="255">
        <v>0</v>
      </c>
      <c r="E43" s="255">
        <v>0</v>
      </c>
      <c r="F43" s="255">
        <v>0</v>
      </c>
      <c r="G43" s="255">
        <v>190.65</v>
      </c>
      <c r="H43" s="255">
        <v>0</v>
      </c>
      <c r="I43" s="255">
        <v>0</v>
      </c>
      <c r="J43" s="255">
        <v>0</v>
      </c>
      <c r="K43" s="255">
        <v>0</v>
      </c>
      <c r="L43" s="255">
        <v>0</v>
      </c>
      <c r="M43" s="255">
        <v>0</v>
      </c>
      <c r="N43" s="255">
        <v>0</v>
      </c>
      <c r="O43" s="255">
        <v>86.27</v>
      </c>
      <c r="P43" s="255">
        <v>0</v>
      </c>
      <c r="Q43" s="255">
        <v>0</v>
      </c>
      <c r="R43" s="255">
        <v>0</v>
      </c>
      <c r="S43" s="255">
        <v>0</v>
      </c>
      <c r="T43" s="255">
        <v>0</v>
      </c>
      <c r="U43" s="256">
        <f t="shared" si="4"/>
        <v>276.92</v>
      </c>
      <c r="V43" s="255">
        <v>288.05</v>
      </c>
      <c r="W43" s="255">
        <v>577.45399999999995</v>
      </c>
    </row>
    <row r="44" spans="1:25" ht="15.75" x14ac:dyDescent="0.25">
      <c r="A44" s="251" t="s">
        <v>14</v>
      </c>
      <c r="B44" s="429"/>
      <c r="C44" s="412"/>
      <c r="D44" s="252">
        <v>30.503</v>
      </c>
      <c r="E44" s="252">
        <v>0</v>
      </c>
      <c r="F44" s="252">
        <v>0</v>
      </c>
      <c r="G44" s="252">
        <v>0</v>
      </c>
      <c r="H44" s="252">
        <v>0</v>
      </c>
      <c r="I44" s="252">
        <v>0</v>
      </c>
      <c r="J44" s="252">
        <v>0</v>
      </c>
      <c r="K44" s="252">
        <v>0</v>
      </c>
      <c r="L44" s="252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2">
        <v>0</v>
      </c>
      <c r="S44" s="252">
        <v>0</v>
      </c>
      <c r="T44" s="252">
        <v>0</v>
      </c>
      <c r="U44" s="253">
        <f t="shared" si="4"/>
        <v>30.503</v>
      </c>
      <c r="V44" s="252">
        <v>0</v>
      </c>
      <c r="W44" s="252">
        <v>0</v>
      </c>
    </row>
    <row r="45" spans="1:25" ht="15.75" x14ac:dyDescent="0.25">
      <c r="A45" s="254" t="s">
        <v>128</v>
      </c>
      <c r="B45" s="432"/>
      <c r="C45" s="412"/>
      <c r="D45" s="255">
        <v>0</v>
      </c>
      <c r="E45" s="255">
        <v>0</v>
      </c>
      <c r="F45" s="255">
        <v>0</v>
      </c>
      <c r="G45" s="255">
        <v>0</v>
      </c>
      <c r="H45" s="255">
        <v>0</v>
      </c>
      <c r="I45" s="255">
        <v>0</v>
      </c>
      <c r="J45" s="255">
        <v>0</v>
      </c>
      <c r="K45" s="255">
        <v>0</v>
      </c>
      <c r="L45" s="255">
        <v>0</v>
      </c>
      <c r="M45" s="255">
        <v>0</v>
      </c>
      <c r="N45" s="255">
        <v>0</v>
      </c>
      <c r="O45" s="255">
        <v>0</v>
      </c>
      <c r="P45" s="255">
        <v>0</v>
      </c>
      <c r="Q45" s="255">
        <v>0</v>
      </c>
      <c r="R45" s="255">
        <v>0</v>
      </c>
      <c r="S45" s="255">
        <v>0</v>
      </c>
      <c r="T45" s="255">
        <v>0</v>
      </c>
      <c r="U45" s="256">
        <f t="shared" si="4"/>
        <v>0</v>
      </c>
      <c r="V45" s="255">
        <v>28</v>
      </c>
      <c r="W45" s="255">
        <v>0</v>
      </c>
    </row>
    <row r="46" spans="1:25" ht="15.75" x14ac:dyDescent="0.25">
      <c r="A46" s="257" t="s">
        <v>10</v>
      </c>
      <c r="B46" s="430"/>
      <c r="C46" s="412"/>
      <c r="D46" s="258">
        <f t="shared" ref="D46:W46" si="5">SUM(D36,D37,D38,D39,D40,D41,D42,D43,D44,D45)</f>
        <v>83.935000000000002</v>
      </c>
      <c r="E46" s="258">
        <f t="shared" si="5"/>
        <v>1134.4069999999999</v>
      </c>
      <c r="F46" s="258">
        <f t="shared" si="5"/>
        <v>0</v>
      </c>
      <c r="G46" s="258">
        <f t="shared" si="5"/>
        <v>206.947</v>
      </c>
      <c r="H46" s="258">
        <f t="shared" si="5"/>
        <v>0</v>
      </c>
      <c r="I46" s="258">
        <f t="shared" si="5"/>
        <v>486.35</v>
      </c>
      <c r="J46" s="258">
        <f t="shared" si="5"/>
        <v>34.799999999999997</v>
      </c>
      <c r="K46" s="258">
        <f t="shared" si="5"/>
        <v>27.3</v>
      </c>
      <c r="L46" s="258">
        <f t="shared" si="5"/>
        <v>0</v>
      </c>
      <c r="M46" s="258">
        <f t="shared" si="5"/>
        <v>0</v>
      </c>
      <c r="N46" s="258">
        <f t="shared" si="5"/>
        <v>0</v>
      </c>
      <c r="O46" s="258">
        <f t="shared" si="5"/>
        <v>99.233999999999995</v>
      </c>
      <c r="P46" s="258">
        <f t="shared" si="5"/>
        <v>0</v>
      </c>
      <c r="Q46" s="258">
        <f t="shared" si="5"/>
        <v>0</v>
      </c>
      <c r="R46" s="258">
        <f t="shared" si="5"/>
        <v>0</v>
      </c>
      <c r="S46" s="258">
        <f t="shared" si="5"/>
        <v>0</v>
      </c>
      <c r="T46" s="258">
        <f t="shared" si="5"/>
        <v>0</v>
      </c>
      <c r="U46" s="259">
        <f t="shared" si="5"/>
        <v>2072.973</v>
      </c>
      <c r="V46" s="255">
        <f t="shared" si="5"/>
        <v>2454.8970000000004</v>
      </c>
      <c r="W46" s="255">
        <f t="shared" si="5"/>
        <v>2697.1139999999996</v>
      </c>
    </row>
    <row r="48" spans="1:25" ht="15.75" x14ac:dyDescent="0.25">
      <c r="A48" s="247" t="s">
        <v>15</v>
      </c>
      <c r="B48" s="428"/>
      <c r="C48" s="412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9"/>
      <c r="V48" s="250"/>
      <c r="W48" s="250"/>
    </row>
    <row r="49" spans="1:25" ht="15.75" x14ac:dyDescent="0.25">
      <c r="A49" s="251" t="s">
        <v>16</v>
      </c>
      <c r="B49" s="429"/>
      <c r="C49" s="412"/>
      <c r="D49" s="252">
        <v>0</v>
      </c>
      <c r="E49" s="252">
        <v>0</v>
      </c>
      <c r="F49" s="252">
        <v>0</v>
      </c>
      <c r="G49" s="252">
        <v>0</v>
      </c>
      <c r="H49" s="252">
        <v>0</v>
      </c>
      <c r="I49" s="252">
        <v>904.71699999999998</v>
      </c>
      <c r="J49" s="252">
        <v>0</v>
      </c>
      <c r="K49" s="252">
        <v>0</v>
      </c>
      <c r="L49" s="252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2">
        <v>0</v>
      </c>
      <c r="S49" s="252">
        <v>0</v>
      </c>
      <c r="T49" s="252">
        <v>0</v>
      </c>
      <c r="U49" s="253">
        <f>SUM(D49,E49,F49,G49,H49,I49,J49,K49,L49,M49,N49,O49,P49,Q49,R49,S49,T49)</f>
        <v>904.71699999999998</v>
      </c>
      <c r="V49" s="252">
        <v>318.23599999999999</v>
      </c>
      <c r="W49" s="252">
        <v>60.5</v>
      </c>
      <c r="X49" s="429"/>
      <c r="Y49" s="412"/>
    </row>
    <row r="50" spans="1:25" ht="15.75" x14ac:dyDescent="0.25">
      <c r="A50" s="254" t="s">
        <v>17</v>
      </c>
      <c r="B50" s="432"/>
      <c r="C50" s="412"/>
      <c r="D50" s="255">
        <v>0</v>
      </c>
      <c r="E50" s="255">
        <v>0</v>
      </c>
      <c r="F50" s="255">
        <v>962.13499999999999</v>
      </c>
      <c r="G50" s="255">
        <v>0</v>
      </c>
      <c r="H50" s="255">
        <v>0.64</v>
      </c>
      <c r="I50" s="255">
        <v>952.55200000000002</v>
      </c>
      <c r="J50" s="255">
        <v>0</v>
      </c>
      <c r="K50" s="255">
        <v>0</v>
      </c>
      <c r="L50" s="255">
        <v>0</v>
      </c>
      <c r="M50" s="255">
        <v>0</v>
      </c>
      <c r="N50" s="255">
        <v>0</v>
      </c>
      <c r="O50" s="255">
        <v>0</v>
      </c>
      <c r="P50" s="255">
        <v>0</v>
      </c>
      <c r="Q50" s="255">
        <v>0</v>
      </c>
      <c r="R50" s="255">
        <v>0</v>
      </c>
      <c r="S50" s="255">
        <v>0</v>
      </c>
      <c r="T50" s="255">
        <v>0</v>
      </c>
      <c r="U50" s="256">
        <f>SUM(D50,E50,F50,G50,H50,I50,J50,K50,L50,M50,N50,O50,P50,Q50,R50,S50,T50)</f>
        <v>1915.327</v>
      </c>
      <c r="V50" s="255">
        <v>3207.058</v>
      </c>
      <c r="W50" s="255">
        <v>3492.5790000000002</v>
      </c>
    </row>
    <row r="51" spans="1:25" ht="15.75" x14ac:dyDescent="0.25">
      <c r="A51" s="257" t="s">
        <v>10</v>
      </c>
      <c r="B51" s="430"/>
      <c r="C51" s="412"/>
      <c r="D51" s="258">
        <f t="shared" ref="D51:W51" si="6">SUM(D49,D50)</f>
        <v>0</v>
      </c>
      <c r="E51" s="258">
        <f t="shared" si="6"/>
        <v>0</v>
      </c>
      <c r="F51" s="258">
        <f t="shared" si="6"/>
        <v>962.13499999999999</v>
      </c>
      <c r="G51" s="258">
        <f t="shared" si="6"/>
        <v>0</v>
      </c>
      <c r="H51" s="258">
        <f t="shared" si="6"/>
        <v>0.64</v>
      </c>
      <c r="I51" s="258">
        <f t="shared" si="6"/>
        <v>1857.269</v>
      </c>
      <c r="J51" s="258">
        <f t="shared" si="6"/>
        <v>0</v>
      </c>
      <c r="K51" s="258">
        <f t="shared" si="6"/>
        <v>0</v>
      </c>
      <c r="L51" s="258">
        <f t="shared" si="6"/>
        <v>0</v>
      </c>
      <c r="M51" s="258">
        <f t="shared" si="6"/>
        <v>0</v>
      </c>
      <c r="N51" s="258">
        <f t="shared" si="6"/>
        <v>0</v>
      </c>
      <c r="O51" s="258">
        <f t="shared" si="6"/>
        <v>0</v>
      </c>
      <c r="P51" s="258">
        <f t="shared" si="6"/>
        <v>0</v>
      </c>
      <c r="Q51" s="258">
        <f t="shared" si="6"/>
        <v>0</v>
      </c>
      <c r="R51" s="258">
        <f t="shared" si="6"/>
        <v>0</v>
      </c>
      <c r="S51" s="258">
        <f t="shared" si="6"/>
        <v>0</v>
      </c>
      <c r="T51" s="258">
        <f t="shared" si="6"/>
        <v>0</v>
      </c>
      <c r="U51" s="259">
        <f t="shared" si="6"/>
        <v>2820.0439999999999</v>
      </c>
      <c r="V51" s="255">
        <f t="shared" si="6"/>
        <v>3525.2939999999999</v>
      </c>
      <c r="W51" s="255">
        <f t="shared" si="6"/>
        <v>3553.0790000000002</v>
      </c>
    </row>
    <row r="53" spans="1:25" ht="15.75" x14ac:dyDescent="0.25">
      <c r="A53" s="247" t="s">
        <v>18</v>
      </c>
      <c r="B53" s="428"/>
      <c r="C53" s="412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9"/>
      <c r="V53" s="250"/>
      <c r="W53" s="250"/>
    </row>
    <row r="54" spans="1:25" ht="15.75" x14ac:dyDescent="0.25">
      <c r="A54" s="251" t="s">
        <v>143</v>
      </c>
      <c r="B54" s="429"/>
      <c r="C54" s="412"/>
      <c r="D54" s="252">
        <v>0</v>
      </c>
      <c r="E54" s="252">
        <v>0</v>
      </c>
      <c r="F54" s="252">
        <v>170.63399999999999</v>
      </c>
      <c r="G54" s="252">
        <v>0</v>
      </c>
      <c r="H54" s="252">
        <v>0</v>
      </c>
      <c r="I54" s="252">
        <v>52.238</v>
      </c>
      <c r="J54" s="252">
        <v>0</v>
      </c>
      <c r="K54" s="252">
        <v>0</v>
      </c>
      <c r="L54" s="252">
        <v>0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2">
        <v>0</v>
      </c>
      <c r="S54" s="252">
        <v>0</v>
      </c>
      <c r="T54" s="252">
        <v>0</v>
      </c>
      <c r="U54" s="253">
        <f t="shared" ref="U54:U66" si="7">SUM(D54,E54,F54,G54,H54,I54,J54,K54,L54,M54,N54,O54,P54,Q54,R54,S54,T54)</f>
        <v>222.87199999999999</v>
      </c>
      <c r="V54" s="252">
        <v>132</v>
      </c>
      <c r="W54" s="252">
        <v>278.565</v>
      </c>
      <c r="X54" s="429"/>
      <c r="Y54" s="412"/>
    </row>
    <row r="55" spans="1:25" ht="15.75" x14ac:dyDescent="0.25">
      <c r="A55" s="254" t="s">
        <v>144</v>
      </c>
      <c r="B55" s="432"/>
      <c r="C55" s="412"/>
      <c r="D55" s="255">
        <v>0</v>
      </c>
      <c r="E55" s="255">
        <v>0</v>
      </c>
      <c r="F55" s="255">
        <v>2.7E-2</v>
      </c>
      <c r="G55" s="255">
        <v>0</v>
      </c>
      <c r="H55" s="255">
        <v>0</v>
      </c>
      <c r="I55" s="255">
        <v>0</v>
      </c>
      <c r="J55" s="255">
        <v>0</v>
      </c>
      <c r="K55" s="255">
        <v>0</v>
      </c>
      <c r="L55" s="255">
        <v>0</v>
      </c>
      <c r="M55" s="255">
        <v>0</v>
      </c>
      <c r="N55" s="255">
        <v>0</v>
      </c>
      <c r="O55" s="255">
        <v>0</v>
      </c>
      <c r="P55" s="255">
        <v>0</v>
      </c>
      <c r="Q55" s="255">
        <v>0</v>
      </c>
      <c r="R55" s="255">
        <v>0</v>
      </c>
      <c r="S55" s="255">
        <v>0</v>
      </c>
      <c r="T55" s="255">
        <v>0</v>
      </c>
      <c r="U55" s="256">
        <f t="shared" si="7"/>
        <v>2.7E-2</v>
      </c>
      <c r="V55" s="255">
        <v>0.02</v>
      </c>
      <c r="W55" s="255">
        <v>0</v>
      </c>
    </row>
    <row r="56" spans="1:25" ht="15.75" x14ac:dyDescent="0.25">
      <c r="A56" s="251" t="s">
        <v>19</v>
      </c>
      <c r="B56" s="429"/>
      <c r="C56" s="412"/>
      <c r="D56" s="252">
        <v>0</v>
      </c>
      <c r="E56" s="252">
        <v>0</v>
      </c>
      <c r="F56" s="252">
        <v>887.50400000000002</v>
      </c>
      <c r="G56" s="252">
        <v>118.5</v>
      </c>
      <c r="H56" s="252">
        <v>0</v>
      </c>
      <c r="I56" s="252">
        <v>631.202</v>
      </c>
      <c r="J56" s="252">
        <v>0</v>
      </c>
      <c r="K56" s="252">
        <v>0</v>
      </c>
      <c r="L56" s="252">
        <v>0</v>
      </c>
      <c r="M56" s="252">
        <v>18.356999999999999</v>
      </c>
      <c r="N56" s="252">
        <v>0</v>
      </c>
      <c r="O56" s="252">
        <v>0</v>
      </c>
      <c r="P56" s="252">
        <v>0</v>
      </c>
      <c r="Q56" s="252">
        <v>0</v>
      </c>
      <c r="R56" s="252">
        <v>0</v>
      </c>
      <c r="S56" s="252">
        <v>0</v>
      </c>
      <c r="T56" s="252">
        <v>33.17</v>
      </c>
      <c r="U56" s="253">
        <f t="shared" si="7"/>
        <v>1688.7330000000002</v>
      </c>
      <c r="V56" s="252">
        <v>1645.7760000000001</v>
      </c>
      <c r="W56" s="252">
        <v>1447.71</v>
      </c>
    </row>
    <row r="57" spans="1:25" ht="15.75" x14ac:dyDescent="0.25">
      <c r="A57" s="254" t="s">
        <v>145</v>
      </c>
      <c r="B57" s="432"/>
      <c r="C57" s="412"/>
      <c r="D57" s="255">
        <v>0</v>
      </c>
      <c r="E57" s="255">
        <v>0</v>
      </c>
      <c r="F57" s="255">
        <v>6.02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6">
        <f t="shared" si="7"/>
        <v>6.02</v>
      </c>
      <c r="V57" s="255">
        <v>12.1</v>
      </c>
      <c r="W57" s="255">
        <v>5.4989999999999997</v>
      </c>
    </row>
    <row r="58" spans="1:25" ht="15.75" x14ac:dyDescent="0.25">
      <c r="A58" s="251" t="s">
        <v>20</v>
      </c>
      <c r="B58" s="429"/>
      <c r="C58" s="412"/>
      <c r="D58" s="252">
        <v>0</v>
      </c>
      <c r="E58" s="252">
        <v>0</v>
      </c>
      <c r="F58" s="252">
        <v>1.96</v>
      </c>
      <c r="G58" s="252">
        <v>0</v>
      </c>
      <c r="H58" s="252">
        <v>0</v>
      </c>
      <c r="I58" s="252">
        <v>68.25</v>
      </c>
      <c r="J58" s="252">
        <v>0</v>
      </c>
      <c r="K58" s="252">
        <v>0</v>
      </c>
      <c r="L58" s="252">
        <v>0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2">
        <v>0</v>
      </c>
      <c r="S58" s="252">
        <v>0</v>
      </c>
      <c r="T58" s="252">
        <v>0</v>
      </c>
      <c r="U58" s="253">
        <f t="shared" si="7"/>
        <v>70.209999999999994</v>
      </c>
      <c r="V58" s="252">
        <v>68.125</v>
      </c>
      <c r="W58" s="252">
        <v>68.974999999999994</v>
      </c>
    </row>
    <row r="59" spans="1:25" ht="15.75" x14ac:dyDescent="0.25">
      <c r="A59" s="254" t="s">
        <v>146</v>
      </c>
      <c r="B59" s="432"/>
      <c r="C59" s="412"/>
      <c r="D59" s="255">
        <v>0</v>
      </c>
      <c r="E59" s="255">
        <v>0</v>
      </c>
      <c r="F59" s="255">
        <v>0</v>
      </c>
      <c r="G59" s="255">
        <v>0</v>
      </c>
      <c r="H59" s="255">
        <v>0.28999999999999998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6">
        <f t="shared" si="7"/>
        <v>0.28999999999999998</v>
      </c>
      <c r="V59" s="255">
        <v>0</v>
      </c>
      <c r="W59" s="255">
        <v>0</v>
      </c>
    </row>
    <row r="60" spans="1:25" ht="15.75" x14ac:dyDescent="0.25">
      <c r="A60" s="251" t="s">
        <v>147</v>
      </c>
      <c r="B60" s="429"/>
      <c r="C60" s="412"/>
      <c r="D60" s="252">
        <v>0</v>
      </c>
      <c r="E60" s="252">
        <v>0</v>
      </c>
      <c r="F60" s="252">
        <v>1.605</v>
      </c>
      <c r="G60" s="252">
        <v>0</v>
      </c>
      <c r="H60" s="252">
        <v>0</v>
      </c>
      <c r="I60" s="252">
        <v>0</v>
      </c>
      <c r="J60" s="252">
        <v>0</v>
      </c>
      <c r="K60" s="252">
        <v>0</v>
      </c>
      <c r="L60" s="252">
        <v>0</v>
      </c>
      <c r="M60" s="252">
        <v>0</v>
      </c>
      <c r="N60" s="252">
        <v>0</v>
      </c>
      <c r="O60" s="252">
        <v>0</v>
      </c>
      <c r="P60" s="252">
        <v>0</v>
      </c>
      <c r="Q60" s="252">
        <v>0</v>
      </c>
      <c r="R60" s="252">
        <v>0</v>
      </c>
      <c r="S60" s="252">
        <v>0</v>
      </c>
      <c r="T60" s="252">
        <v>0</v>
      </c>
      <c r="U60" s="253">
        <f t="shared" si="7"/>
        <v>1.605</v>
      </c>
      <c r="V60" s="252">
        <v>1.4550000000000001</v>
      </c>
      <c r="W60" s="252">
        <v>2.4729999999999999</v>
      </c>
    </row>
    <row r="61" spans="1:25" ht="15.75" x14ac:dyDescent="0.25">
      <c r="A61" s="254" t="s">
        <v>148</v>
      </c>
      <c r="B61" s="432"/>
      <c r="C61" s="412"/>
      <c r="D61" s="255">
        <v>0</v>
      </c>
      <c r="E61" s="255">
        <v>0</v>
      </c>
      <c r="F61" s="255">
        <v>0</v>
      </c>
      <c r="G61" s="255">
        <v>0</v>
      </c>
      <c r="H61" s="255">
        <v>0</v>
      </c>
      <c r="I61" s="255">
        <v>8.7119999999999997</v>
      </c>
      <c r="J61" s="255">
        <v>0</v>
      </c>
      <c r="K61" s="255">
        <v>0</v>
      </c>
      <c r="L61" s="255">
        <v>0</v>
      </c>
      <c r="M61" s="255">
        <v>0</v>
      </c>
      <c r="N61" s="255">
        <v>0</v>
      </c>
      <c r="O61" s="255">
        <v>0</v>
      </c>
      <c r="P61" s="255">
        <v>0</v>
      </c>
      <c r="Q61" s="255">
        <v>0</v>
      </c>
      <c r="R61" s="255">
        <v>0</v>
      </c>
      <c r="S61" s="255">
        <v>0</v>
      </c>
      <c r="T61" s="255">
        <v>0</v>
      </c>
      <c r="U61" s="256">
        <f t="shared" si="7"/>
        <v>8.7119999999999997</v>
      </c>
      <c r="V61" s="255">
        <v>0</v>
      </c>
      <c r="W61" s="255">
        <v>16.315999999999999</v>
      </c>
    </row>
    <row r="62" spans="1:25" ht="15.75" x14ac:dyDescent="0.25">
      <c r="A62" s="251" t="s">
        <v>21</v>
      </c>
      <c r="B62" s="429"/>
      <c r="C62" s="412"/>
      <c r="D62" s="252">
        <v>0</v>
      </c>
      <c r="E62" s="252">
        <v>0</v>
      </c>
      <c r="F62" s="252">
        <v>193.779</v>
      </c>
      <c r="G62" s="252">
        <v>0</v>
      </c>
      <c r="H62" s="252">
        <v>0</v>
      </c>
      <c r="I62" s="252">
        <v>628.14700000000005</v>
      </c>
      <c r="J62" s="252">
        <v>0</v>
      </c>
      <c r="K62" s="252">
        <v>0</v>
      </c>
      <c r="L62" s="252">
        <v>0</v>
      </c>
      <c r="M62" s="252">
        <v>0</v>
      </c>
      <c r="N62" s="252">
        <v>0</v>
      </c>
      <c r="O62" s="252">
        <v>0</v>
      </c>
      <c r="P62" s="252">
        <v>0</v>
      </c>
      <c r="Q62" s="252">
        <v>0</v>
      </c>
      <c r="R62" s="252">
        <v>0</v>
      </c>
      <c r="S62" s="252">
        <v>0</v>
      </c>
      <c r="T62" s="252">
        <v>0</v>
      </c>
      <c r="U62" s="253">
        <f t="shared" si="7"/>
        <v>821.92600000000004</v>
      </c>
      <c r="V62" s="252">
        <v>843.49699999999996</v>
      </c>
      <c r="W62" s="252">
        <v>835.48299999999995</v>
      </c>
    </row>
    <row r="63" spans="1:25" ht="15.75" x14ac:dyDescent="0.25">
      <c r="A63" s="254" t="s">
        <v>149</v>
      </c>
      <c r="B63" s="432"/>
      <c r="C63" s="412"/>
      <c r="D63" s="255">
        <v>0</v>
      </c>
      <c r="E63" s="255">
        <v>0</v>
      </c>
      <c r="F63" s="255">
        <v>0.3</v>
      </c>
      <c r="G63" s="255">
        <v>0</v>
      </c>
      <c r="H63" s="255">
        <v>0</v>
      </c>
      <c r="I63" s="255">
        <v>0</v>
      </c>
      <c r="J63" s="255">
        <v>0</v>
      </c>
      <c r="K63" s="255">
        <v>0</v>
      </c>
      <c r="L63" s="255">
        <v>0</v>
      </c>
      <c r="M63" s="255">
        <v>0</v>
      </c>
      <c r="N63" s="255">
        <v>0</v>
      </c>
      <c r="O63" s="255">
        <v>0</v>
      </c>
      <c r="P63" s="255">
        <v>0</v>
      </c>
      <c r="Q63" s="255">
        <v>0</v>
      </c>
      <c r="R63" s="255">
        <v>0</v>
      </c>
      <c r="S63" s="255">
        <v>0</v>
      </c>
      <c r="T63" s="255">
        <v>0</v>
      </c>
      <c r="U63" s="256">
        <f t="shared" si="7"/>
        <v>0.3</v>
      </c>
      <c r="V63" s="255">
        <v>2.4E-2</v>
      </c>
      <c r="W63" s="255">
        <v>0</v>
      </c>
    </row>
    <row r="64" spans="1:25" ht="15.75" x14ac:dyDescent="0.25">
      <c r="A64" s="251" t="s">
        <v>22</v>
      </c>
      <c r="B64" s="429"/>
      <c r="C64" s="412"/>
      <c r="D64" s="252">
        <v>0</v>
      </c>
      <c r="E64" s="252">
        <v>0</v>
      </c>
      <c r="F64" s="252">
        <v>0</v>
      </c>
      <c r="G64" s="252">
        <v>0</v>
      </c>
      <c r="H64" s="252">
        <v>0</v>
      </c>
      <c r="I64" s="252">
        <v>115.634</v>
      </c>
      <c r="J64" s="252">
        <v>0</v>
      </c>
      <c r="K64" s="252">
        <v>0</v>
      </c>
      <c r="L64" s="252">
        <v>0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2">
        <v>0</v>
      </c>
      <c r="S64" s="252">
        <v>0</v>
      </c>
      <c r="T64" s="252">
        <v>0</v>
      </c>
      <c r="U64" s="253">
        <f t="shared" si="7"/>
        <v>115.634</v>
      </c>
      <c r="V64" s="252">
        <v>116.928</v>
      </c>
      <c r="W64" s="252">
        <v>131.77799999999999</v>
      </c>
    </row>
    <row r="65" spans="1:25" ht="15.75" x14ac:dyDescent="0.25">
      <c r="A65" s="254" t="s">
        <v>150</v>
      </c>
      <c r="B65" s="432"/>
      <c r="C65" s="412"/>
      <c r="D65" s="255">
        <v>0</v>
      </c>
      <c r="E65" s="255">
        <v>0</v>
      </c>
      <c r="F65" s="255">
        <v>0</v>
      </c>
      <c r="G65" s="255">
        <v>14.7</v>
      </c>
      <c r="H65" s="255">
        <v>0</v>
      </c>
      <c r="I65" s="255">
        <v>0</v>
      </c>
      <c r="J65" s="255">
        <v>0</v>
      </c>
      <c r="K65" s="255">
        <v>53.75</v>
      </c>
      <c r="L65" s="255">
        <v>0</v>
      </c>
      <c r="M65" s="255">
        <v>0</v>
      </c>
      <c r="N65" s="255">
        <v>0</v>
      </c>
      <c r="O65" s="255">
        <v>0</v>
      </c>
      <c r="P65" s="255">
        <v>0</v>
      </c>
      <c r="Q65" s="255">
        <v>0</v>
      </c>
      <c r="R65" s="255">
        <v>0</v>
      </c>
      <c r="S65" s="255">
        <v>0</v>
      </c>
      <c r="T65" s="255">
        <v>0</v>
      </c>
      <c r="U65" s="256">
        <f t="shared" si="7"/>
        <v>68.45</v>
      </c>
      <c r="V65" s="255">
        <v>100.2</v>
      </c>
      <c r="W65" s="255">
        <v>142.29400000000001</v>
      </c>
    </row>
    <row r="66" spans="1:25" ht="15.75" x14ac:dyDescent="0.25">
      <c r="A66" s="251" t="s">
        <v>23</v>
      </c>
      <c r="B66" s="429"/>
      <c r="C66" s="412"/>
      <c r="D66" s="252">
        <v>0</v>
      </c>
      <c r="E66" s="252">
        <v>0</v>
      </c>
      <c r="F66" s="252">
        <v>0</v>
      </c>
      <c r="G66" s="252">
        <v>0</v>
      </c>
      <c r="H66" s="252">
        <v>0</v>
      </c>
      <c r="I66" s="252">
        <v>65.2</v>
      </c>
      <c r="J66" s="252">
        <v>0</v>
      </c>
      <c r="K66" s="252">
        <v>0</v>
      </c>
      <c r="L66" s="252">
        <v>0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2">
        <v>0</v>
      </c>
      <c r="S66" s="252">
        <v>0</v>
      </c>
      <c r="T66" s="252">
        <v>0</v>
      </c>
      <c r="U66" s="253">
        <f t="shared" si="7"/>
        <v>65.2</v>
      </c>
      <c r="V66" s="252">
        <v>73.581000000000003</v>
      </c>
      <c r="W66" s="252">
        <v>110.9</v>
      </c>
    </row>
    <row r="67" spans="1:25" ht="15.75" x14ac:dyDescent="0.25">
      <c r="A67" s="257" t="s">
        <v>10</v>
      </c>
      <c r="B67" s="430"/>
      <c r="C67" s="412"/>
      <c r="D67" s="258">
        <f t="shared" ref="D67:W67" si="8">SUM(D54,D55,D56,D57,D58,D59,D60,D61,D62,D63,D64,D65,D66)</f>
        <v>0</v>
      </c>
      <c r="E67" s="258">
        <f t="shared" si="8"/>
        <v>0</v>
      </c>
      <c r="F67" s="258">
        <f t="shared" si="8"/>
        <v>1261.829</v>
      </c>
      <c r="G67" s="258">
        <f t="shared" si="8"/>
        <v>133.19999999999999</v>
      </c>
      <c r="H67" s="258">
        <f t="shared" si="8"/>
        <v>0.28999999999999998</v>
      </c>
      <c r="I67" s="258">
        <f t="shared" si="8"/>
        <v>1569.383</v>
      </c>
      <c r="J67" s="258">
        <f t="shared" si="8"/>
        <v>0</v>
      </c>
      <c r="K67" s="258">
        <f t="shared" si="8"/>
        <v>53.75</v>
      </c>
      <c r="L67" s="258">
        <f t="shared" si="8"/>
        <v>0</v>
      </c>
      <c r="M67" s="258">
        <f t="shared" si="8"/>
        <v>18.356999999999999</v>
      </c>
      <c r="N67" s="258">
        <f t="shared" si="8"/>
        <v>0</v>
      </c>
      <c r="O67" s="258">
        <f t="shared" si="8"/>
        <v>0</v>
      </c>
      <c r="P67" s="258">
        <f t="shared" si="8"/>
        <v>0</v>
      </c>
      <c r="Q67" s="258">
        <f t="shared" si="8"/>
        <v>0</v>
      </c>
      <c r="R67" s="258">
        <f t="shared" si="8"/>
        <v>0</v>
      </c>
      <c r="S67" s="258">
        <f t="shared" si="8"/>
        <v>0</v>
      </c>
      <c r="T67" s="258">
        <f t="shared" si="8"/>
        <v>33.17</v>
      </c>
      <c r="U67" s="259">
        <f t="shared" si="8"/>
        <v>3069.9789999999998</v>
      </c>
      <c r="V67" s="255">
        <f t="shared" si="8"/>
        <v>2993.7059999999997</v>
      </c>
      <c r="W67" s="255">
        <f t="shared" si="8"/>
        <v>3039.9929999999995</v>
      </c>
    </row>
    <row r="69" spans="1:25" ht="15.75" x14ac:dyDescent="0.25">
      <c r="A69" s="247" t="s">
        <v>24</v>
      </c>
      <c r="B69" s="428"/>
      <c r="C69" s="412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9"/>
      <c r="V69" s="250"/>
      <c r="W69" s="250"/>
    </row>
    <row r="70" spans="1:25" ht="15.75" x14ac:dyDescent="0.25">
      <c r="A70" s="251" t="s">
        <v>151</v>
      </c>
      <c r="B70" s="429"/>
      <c r="C70" s="412"/>
      <c r="D70" s="252">
        <v>0</v>
      </c>
      <c r="E70" s="252">
        <v>0</v>
      </c>
      <c r="F70" s="252">
        <v>0</v>
      </c>
      <c r="G70" s="252">
        <v>0</v>
      </c>
      <c r="H70" s="252">
        <v>0</v>
      </c>
      <c r="I70" s="252">
        <v>0</v>
      </c>
      <c r="J70" s="252">
        <v>0</v>
      </c>
      <c r="K70" s="252">
        <v>0</v>
      </c>
      <c r="L70" s="252">
        <v>0</v>
      </c>
      <c r="M70" s="252">
        <v>0</v>
      </c>
      <c r="N70" s="252">
        <v>0</v>
      </c>
      <c r="O70" s="252">
        <v>0</v>
      </c>
      <c r="P70" s="252">
        <v>0</v>
      </c>
      <c r="Q70" s="252">
        <v>0</v>
      </c>
      <c r="R70" s="252">
        <v>0</v>
      </c>
      <c r="S70" s="252">
        <v>0</v>
      </c>
      <c r="T70" s="252">
        <v>0.2</v>
      </c>
      <c r="U70" s="253">
        <f t="shared" ref="U70:U89" si="9">SUM(D70,E70,F70,G70,H70,I70,J70,K70,L70,M70,N70,O70,P70,Q70,R70,S70,T70)</f>
        <v>0.2</v>
      </c>
      <c r="V70" s="252">
        <v>0.6</v>
      </c>
      <c r="W70" s="252">
        <v>0</v>
      </c>
      <c r="X70" s="429"/>
      <c r="Y70" s="412"/>
    </row>
    <row r="71" spans="1:25" ht="15.75" x14ac:dyDescent="0.25">
      <c r="A71" s="254" t="s">
        <v>152</v>
      </c>
      <c r="B71" s="432"/>
      <c r="C71" s="412"/>
      <c r="D71" s="255">
        <v>0</v>
      </c>
      <c r="E71" s="255">
        <v>0</v>
      </c>
      <c r="F71" s="255">
        <v>0</v>
      </c>
      <c r="G71" s="255">
        <v>0</v>
      </c>
      <c r="H71" s="255">
        <v>0</v>
      </c>
      <c r="I71" s="255">
        <v>0</v>
      </c>
      <c r="J71" s="255">
        <v>0</v>
      </c>
      <c r="K71" s="255">
        <v>0</v>
      </c>
      <c r="L71" s="255">
        <v>0</v>
      </c>
      <c r="M71" s="255">
        <v>0</v>
      </c>
      <c r="N71" s="255">
        <v>0</v>
      </c>
      <c r="O71" s="255">
        <v>0</v>
      </c>
      <c r="P71" s="255">
        <v>0</v>
      </c>
      <c r="Q71" s="255">
        <v>0</v>
      </c>
      <c r="R71" s="255">
        <v>0</v>
      </c>
      <c r="S71" s="255">
        <v>0</v>
      </c>
      <c r="T71" s="255">
        <v>0</v>
      </c>
      <c r="U71" s="256">
        <f t="shared" si="9"/>
        <v>0</v>
      </c>
      <c r="V71" s="255">
        <v>0</v>
      </c>
      <c r="W71" s="255">
        <v>3.7999999999999999E-2</v>
      </c>
    </row>
    <row r="72" spans="1:25" ht="15.75" x14ac:dyDescent="0.25">
      <c r="A72" s="251" t="s">
        <v>153</v>
      </c>
      <c r="B72" s="429"/>
      <c r="C72" s="412"/>
      <c r="D72" s="252">
        <v>0</v>
      </c>
      <c r="E72" s="252">
        <v>0</v>
      </c>
      <c r="F72" s="252">
        <v>0</v>
      </c>
      <c r="G72" s="252">
        <v>0</v>
      </c>
      <c r="H72" s="252">
        <v>1</v>
      </c>
      <c r="I72" s="252">
        <v>0</v>
      </c>
      <c r="J72" s="252">
        <v>0</v>
      </c>
      <c r="K72" s="252">
        <v>0</v>
      </c>
      <c r="L72" s="252">
        <v>0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2">
        <v>0</v>
      </c>
      <c r="S72" s="252">
        <v>0</v>
      </c>
      <c r="T72" s="252">
        <v>0.67500000000000004</v>
      </c>
      <c r="U72" s="253">
        <f t="shared" si="9"/>
        <v>1.675</v>
      </c>
      <c r="V72" s="252">
        <v>0.3</v>
      </c>
      <c r="W72" s="252">
        <v>0</v>
      </c>
    </row>
    <row r="73" spans="1:25" ht="15.75" x14ac:dyDescent="0.25">
      <c r="A73" s="254" t="s">
        <v>154</v>
      </c>
      <c r="B73" s="432"/>
      <c r="C73" s="412"/>
      <c r="D73" s="255">
        <v>0</v>
      </c>
      <c r="E73" s="255">
        <v>0</v>
      </c>
      <c r="F73" s="255">
        <v>0</v>
      </c>
      <c r="G73" s="255">
        <v>0</v>
      </c>
      <c r="H73" s="255">
        <v>0</v>
      </c>
      <c r="I73" s="255">
        <v>0</v>
      </c>
      <c r="J73" s="255">
        <v>0</v>
      </c>
      <c r="K73" s="255">
        <v>0</v>
      </c>
      <c r="L73" s="255">
        <v>0</v>
      </c>
      <c r="M73" s="255">
        <v>0</v>
      </c>
      <c r="N73" s="255">
        <v>0</v>
      </c>
      <c r="O73" s="255">
        <v>0</v>
      </c>
      <c r="P73" s="255">
        <v>0</v>
      </c>
      <c r="Q73" s="255">
        <v>0</v>
      </c>
      <c r="R73" s="255">
        <v>0</v>
      </c>
      <c r="S73" s="255">
        <v>0</v>
      </c>
      <c r="T73" s="255">
        <v>0</v>
      </c>
      <c r="U73" s="256">
        <f t="shared" si="9"/>
        <v>0</v>
      </c>
      <c r="V73" s="255">
        <v>0.08</v>
      </c>
      <c r="W73" s="255">
        <v>0</v>
      </c>
    </row>
    <row r="74" spans="1:25" ht="15.75" x14ac:dyDescent="0.25">
      <c r="A74" s="251" t="s">
        <v>155</v>
      </c>
      <c r="B74" s="429"/>
      <c r="C74" s="412"/>
      <c r="D74" s="252">
        <v>0</v>
      </c>
      <c r="E74" s="252">
        <v>0</v>
      </c>
      <c r="F74" s="252">
        <v>0</v>
      </c>
      <c r="G74" s="252">
        <v>0</v>
      </c>
      <c r="H74" s="252">
        <v>0</v>
      </c>
      <c r="I74" s="252">
        <v>13.885</v>
      </c>
      <c r="J74" s="252">
        <v>0</v>
      </c>
      <c r="K74" s="252">
        <v>0</v>
      </c>
      <c r="L74" s="252">
        <v>0</v>
      </c>
      <c r="M74" s="252">
        <v>0</v>
      </c>
      <c r="N74" s="252">
        <v>0</v>
      </c>
      <c r="O74" s="252">
        <v>0</v>
      </c>
      <c r="P74" s="252">
        <v>0</v>
      </c>
      <c r="Q74" s="252">
        <v>0</v>
      </c>
      <c r="R74" s="252">
        <v>0</v>
      </c>
      <c r="S74" s="252">
        <v>0</v>
      </c>
      <c r="T74" s="252">
        <v>2.57</v>
      </c>
      <c r="U74" s="253">
        <f t="shared" si="9"/>
        <v>16.454999999999998</v>
      </c>
      <c r="V74" s="252">
        <v>7.9669999999999996</v>
      </c>
      <c r="W74" s="252">
        <v>2.625</v>
      </c>
    </row>
    <row r="75" spans="1:25" ht="15.75" x14ac:dyDescent="0.25">
      <c r="A75" s="254" t="s">
        <v>156</v>
      </c>
      <c r="B75" s="432"/>
      <c r="C75" s="412"/>
      <c r="D75" s="255">
        <v>0</v>
      </c>
      <c r="E75" s="255">
        <v>0</v>
      </c>
      <c r="F75" s="255">
        <v>0</v>
      </c>
      <c r="G75" s="255">
        <v>0</v>
      </c>
      <c r="H75" s="255">
        <v>1.7490000000000001</v>
      </c>
      <c r="I75" s="255">
        <v>0</v>
      </c>
      <c r="J75" s="255">
        <v>0</v>
      </c>
      <c r="K75" s="255">
        <v>0</v>
      </c>
      <c r="L75" s="255">
        <v>0</v>
      </c>
      <c r="M75" s="255">
        <v>0</v>
      </c>
      <c r="N75" s="255">
        <v>0</v>
      </c>
      <c r="O75" s="255">
        <v>0</v>
      </c>
      <c r="P75" s="255">
        <v>0</v>
      </c>
      <c r="Q75" s="255">
        <v>0</v>
      </c>
      <c r="R75" s="255">
        <v>0</v>
      </c>
      <c r="S75" s="255">
        <v>0</v>
      </c>
      <c r="T75" s="255">
        <v>0</v>
      </c>
      <c r="U75" s="256">
        <f t="shared" si="9"/>
        <v>1.7490000000000001</v>
      </c>
      <c r="V75" s="255">
        <v>1.93</v>
      </c>
      <c r="W75" s="255">
        <v>0</v>
      </c>
    </row>
    <row r="76" spans="1:25" ht="15.75" x14ac:dyDescent="0.25">
      <c r="A76" s="251" t="s">
        <v>157</v>
      </c>
      <c r="B76" s="429"/>
      <c r="C76" s="412"/>
      <c r="D76" s="252">
        <v>0</v>
      </c>
      <c r="E76" s="252">
        <v>0</v>
      </c>
      <c r="F76" s="252">
        <v>0</v>
      </c>
      <c r="G76" s="252">
        <v>0</v>
      </c>
      <c r="H76" s="252">
        <v>0</v>
      </c>
      <c r="I76" s="252">
        <v>0.2</v>
      </c>
      <c r="J76" s="252">
        <v>0</v>
      </c>
      <c r="K76" s="252">
        <v>0</v>
      </c>
      <c r="L76" s="252">
        <v>0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2">
        <v>0</v>
      </c>
      <c r="S76" s="252">
        <v>0</v>
      </c>
      <c r="T76" s="252">
        <v>1</v>
      </c>
      <c r="U76" s="253">
        <f t="shared" si="9"/>
        <v>1.2</v>
      </c>
      <c r="V76" s="252">
        <v>2.2999999999999998</v>
      </c>
      <c r="W76" s="252">
        <v>0.5</v>
      </c>
    </row>
    <row r="77" spans="1:25" ht="15.75" x14ac:dyDescent="0.25">
      <c r="A77" s="254" t="s">
        <v>158</v>
      </c>
      <c r="B77" s="432"/>
      <c r="C77" s="412"/>
      <c r="D77" s="255">
        <v>0</v>
      </c>
      <c r="E77" s="255">
        <v>0</v>
      </c>
      <c r="F77" s="255">
        <v>0</v>
      </c>
      <c r="G77" s="255">
        <v>0</v>
      </c>
      <c r="H77" s="255">
        <v>0.34300000000000003</v>
      </c>
      <c r="I77" s="255">
        <v>0</v>
      </c>
      <c r="J77" s="255">
        <v>0</v>
      </c>
      <c r="K77" s="255">
        <v>0</v>
      </c>
      <c r="L77" s="255">
        <v>0</v>
      </c>
      <c r="M77" s="255">
        <v>0</v>
      </c>
      <c r="N77" s="255">
        <v>0</v>
      </c>
      <c r="O77" s="255">
        <v>0</v>
      </c>
      <c r="P77" s="255">
        <v>0</v>
      </c>
      <c r="Q77" s="255">
        <v>0</v>
      </c>
      <c r="R77" s="255">
        <v>0</v>
      </c>
      <c r="S77" s="255">
        <v>0</v>
      </c>
      <c r="T77" s="255">
        <v>0</v>
      </c>
      <c r="U77" s="256">
        <f t="shared" si="9"/>
        <v>0.34300000000000003</v>
      </c>
      <c r="V77" s="255">
        <v>0</v>
      </c>
      <c r="W77" s="255">
        <v>0.43</v>
      </c>
    </row>
    <row r="78" spans="1:25" ht="15.75" x14ac:dyDescent="0.25">
      <c r="A78" s="251" t="s">
        <v>159</v>
      </c>
      <c r="B78" s="429"/>
      <c r="C78" s="412"/>
      <c r="D78" s="252">
        <v>0</v>
      </c>
      <c r="E78" s="252">
        <v>0</v>
      </c>
      <c r="F78" s="252">
        <v>0</v>
      </c>
      <c r="G78" s="252">
        <v>0</v>
      </c>
      <c r="H78" s="252">
        <v>0</v>
      </c>
      <c r="I78" s="252">
        <v>0</v>
      </c>
      <c r="J78" s="252">
        <v>0</v>
      </c>
      <c r="K78" s="252">
        <v>0</v>
      </c>
      <c r="L78" s="252">
        <v>0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2">
        <v>0</v>
      </c>
      <c r="S78" s="252">
        <v>0</v>
      </c>
      <c r="T78" s="252">
        <v>0.79500000000000004</v>
      </c>
      <c r="U78" s="253">
        <f t="shared" si="9"/>
        <v>0.79500000000000004</v>
      </c>
      <c r="V78" s="252">
        <v>0.95</v>
      </c>
      <c r="W78" s="252">
        <v>0</v>
      </c>
    </row>
    <row r="79" spans="1:25" ht="15.75" x14ac:dyDescent="0.25">
      <c r="A79" s="254" t="s">
        <v>160</v>
      </c>
      <c r="B79" s="432"/>
      <c r="C79" s="412"/>
      <c r="D79" s="255">
        <v>0</v>
      </c>
      <c r="E79" s="255">
        <v>0</v>
      </c>
      <c r="F79" s="255">
        <v>0</v>
      </c>
      <c r="G79" s="255">
        <v>0</v>
      </c>
      <c r="H79" s="255">
        <v>0</v>
      </c>
      <c r="I79" s="255">
        <v>0</v>
      </c>
      <c r="J79" s="255">
        <v>0</v>
      </c>
      <c r="K79" s="255">
        <v>0</v>
      </c>
      <c r="L79" s="255">
        <v>0</v>
      </c>
      <c r="M79" s="255">
        <v>0</v>
      </c>
      <c r="N79" s="255">
        <v>0</v>
      </c>
      <c r="O79" s="255">
        <v>0</v>
      </c>
      <c r="P79" s="255">
        <v>0</v>
      </c>
      <c r="Q79" s="255">
        <v>0</v>
      </c>
      <c r="R79" s="255">
        <v>0</v>
      </c>
      <c r="S79" s="255">
        <v>0</v>
      </c>
      <c r="T79" s="255">
        <v>0.2</v>
      </c>
      <c r="U79" s="256">
        <f t="shared" si="9"/>
        <v>0.2</v>
      </c>
      <c r="V79" s="255">
        <v>2.2999999999999998</v>
      </c>
      <c r="W79" s="255">
        <v>0</v>
      </c>
    </row>
    <row r="80" spans="1:25" ht="15.75" x14ac:dyDescent="0.25">
      <c r="A80" s="251" t="s">
        <v>161</v>
      </c>
      <c r="B80" s="429"/>
      <c r="C80" s="412"/>
      <c r="D80" s="252">
        <v>0</v>
      </c>
      <c r="E80" s="252">
        <v>0</v>
      </c>
      <c r="F80" s="252">
        <v>0</v>
      </c>
      <c r="G80" s="252">
        <v>0</v>
      </c>
      <c r="H80" s="252">
        <v>0</v>
      </c>
      <c r="I80" s="252">
        <v>0</v>
      </c>
      <c r="J80" s="252">
        <v>0</v>
      </c>
      <c r="K80" s="252">
        <v>0</v>
      </c>
      <c r="L80" s="252">
        <v>0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2">
        <v>0</v>
      </c>
      <c r="S80" s="252">
        <v>0</v>
      </c>
      <c r="T80" s="252">
        <v>0.12</v>
      </c>
      <c r="U80" s="253">
        <f t="shared" si="9"/>
        <v>0.12</v>
      </c>
      <c r="V80" s="252">
        <v>13.164999999999999</v>
      </c>
      <c r="W80" s="252">
        <v>0</v>
      </c>
    </row>
    <row r="81" spans="1:25" ht="15.75" x14ac:dyDescent="0.25">
      <c r="A81" s="254" t="s">
        <v>27</v>
      </c>
      <c r="B81" s="432"/>
      <c r="C81" s="412"/>
      <c r="D81" s="255">
        <v>0</v>
      </c>
      <c r="E81" s="255">
        <v>0</v>
      </c>
      <c r="F81" s="255">
        <v>0</v>
      </c>
      <c r="G81" s="255">
        <v>0</v>
      </c>
      <c r="H81" s="255">
        <v>0</v>
      </c>
      <c r="I81" s="255">
        <v>0</v>
      </c>
      <c r="J81" s="255">
        <v>0</v>
      </c>
      <c r="K81" s="255">
        <v>0</v>
      </c>
      <c r="L81" s="255">
        <v>0</v>
      </c>
      <c r="M81" s="255">
        <v>0</v>
      </c>
      <c r="N81" s="255">
        <v>0</v>
      </c>
      <c r="O81" s="255">
        <v>0</v>
      </c>
      <c r="P81" s="255">
        <v>0</v>
      </c>
      <c r="Q81" s="255">
        <v>0</v>
      </c>
      <c r="R81" s="255">
        <v>0</v>
      </c>
      <c r="S81" s="255">
        <v>0</v>
      </c>
      <c r="T81" s="255">
        <v>0</v>
      </c>
      <c r="U81" s="256">
        <f t="shared" si="9"/>
        <v>0</v>
      </c>
      <c r="V81" s="255">
        <v>18.3</v>
      </c>
      <c r="W81" s="255">
        <v>0</v>
      </c>
    </row>
    <row r="82" spans="1:25" ht="15.75" x14ac:dyDescent="0.25">
      <c r="A82" s="251" t="s">
        <v>162</v>
      </c>
      <c r="B82" s="429"/>
      <c r="C82" s="412"/>
      <c r="D82" s="252">
        <v>0</v>
      </c>
      <c r="E82" s="252">
        <v>0</v>
      </c>
      <c r="F82" s="252">
        <v>0</v>
      </c>
      <c r="G82" s="252">
        <v>0</v>
      </c>
      <c r="H82" s="252">
        <v>0.3</v>
      </c>
      <c r="I82" s="252">
        <v>0</v>
      </c>
      <c r="J82" s="252">
        <v>0</v>
      </c>
      <c r="K82" s="252">
        <v>0</v>
      </c>
      <c r="L82" s="252">
        <v>0</v>
      </c>
      <c r="M82" s="252">
        <v>0</v>
      </c>
      <c r="N82" s="252">
        <v>0</v>
      </c>
      <c r="O82" s="252">
        <v>0</v>
      </c>
      <c r="P82" s="252">
        <v>0</v>
      </c>
      <c r="Q82" s="252">
        <v>0</v>
      </c>
      <c r="R82" s="252">
        <v>0</v>
      </c>
      <c r="S82" s="252">
        <v>0</v>
      </c>
      <c r="T82" s="252">
        <v>0</v>
      </c>
      <c r="U82" s="253">
        <f t="shared" si="9"/>
        <v>0.3</v>
      </c>
      <c r="V82" s="252">
        <v>0</v>
      </c>
      <c r="W82" s="252">
        <v>0</v>
      </c>
    </row>
    <row r="83" spans="1:25" ht="15.75" x14ac:dyDescent="0.25">
      <c r="A83" s="254" t="s">
        <v>163</v>
      </c>
      <c r="B83" s="432"/>
      <c r="C83" s="412"/>
      <c r="D83" s="255">
        <v>0</v>
      </c>
      <c r="E83" s="255">
        <v>0</v>
      </c>
      <c r="F83" s="255">
        <v>0</v>
      </c>
      <c r="G83" s="255">
        <v>0</v>
      </c>
      <c r="H83" s="255">
        <v>0.375</v>
      </c>
      <c r="I83" s="255">
        <v>0</v>
      </c>
      <c r="J83" s="255">
        <v>0</v>
      </c>
      <c r="K83" s="255">
        <v>0</v>
      </c>
      <c r="L83" s="255">
        <v>0</v>
      </c>
      <c r="M83" s="255">
        <v>0</v>
      </c>
      <c r="N83" s="255">
        <v>0</v>
      </c>
      <c r="O83" s="255">
        <v>0</v>
      </c>
      <c r="P83" s="255">
        <v>0</v>
      </c>
      <c r="Q83" s="255">
        <v>0</v>
      </c>
      <c r="R83" s="255">
        <v>0</v>
      </c>
      <c r="S83" s="255">
        <v>0</v>
      </c>
      <c r="T83" s="255">
        <v>0</v>
      </c>
      <c r="U83" s="256">
        <f t="shared" si="9"/>
        <v>0.375</v>
      </c>
      <c r="V83" s="255">
        <v>0.1</v>
      </c>
      <c r="W83" s="255">
        <v>0</v>
      </c>
    </row>
    <row r="84" spans="1:25" ht="15.75" x14ac:dyDescent="0.25">
      <c r="A84" s="251" t="s">
        <v>164</v>
      </c>
      <c r="B84" s="429"/>
      <c r="C84" s="412"/>
      <c r="D84" s="252">
        <v>0</v>
      </c>
      <c r="E84" s="252">
        <v>0</v>
      </c>
      <c r="F84" s="252">
        <v>0</v>
      </c>
      <c r="G84" s="252">
        <v>0</v>
      </c>
      <c r="H84" s="252">
        <v>0</v>
      </c>
      <c r="I84" s="252">
        <v>0.20100000000000001</v>
      </c>
      <c r="J84" s="252">
        <v>0</v>
      </c>
      <c r="K84" s="252">
        <v>0</v>
      </c>
      <c r="L84" s="252">
        <v>0</v>
      </c>
      <c r="M84" s="252">
        <v>0</v>
      </c>
      <c r="N84" s="252">
        <v>0</v>
      </c>
      <c r="O84" s="252">
        <v>0</v>
      </c>
      <c r="P84" s="252">
        <v>0</v>
      </c>
      <c r="Q84" s="252">
        <v>0</v>
      </c>
      <c r="R84" s="252">
        <v>0</v>
      </c>
      <c r="S84" s="252">
        <v>0</v>
      </c>
      <c r="T84" s="252">
        <v>0.32500000000000001</v>
      </c>
      <c r="U84" s="253">
        <f t="shared" si="9"/>
        <v>0.52600000000000002</v>
      </c>
      <c r="V84" s="252">
        <v>0.375</v>
      </c>
      <c r="W84" s="252">
        <v>0</v>
      </c>
    </row>
    <row r="85" spans="1:25" ht="15.75" x14ac:dyDescent="0.25">
      <c r="A85" s="254" t="s">
        <v>29</v>
      </c>
      <c r="B85" s="432"/>
      <c r="C85" s="412"/>
      <c r="D85" s="255">
        <v>0</v>
      </c>
      <c r="E85" s="255">
        <v>0</v>
      </c>
      <c r="F85" s="255">
        <v>0</v>
      </c>
      <c r="G85" s="255">
        <v>0</v>
      </c>
      <c r="H85" s="255">
        <v>0</v>
      </c>
      <c r="I85" s="255">
        <v>0</v>
      </c>
      <c r="J85" s="255">
        <v>0</v>
      </c>
      <c r="K85" s="255">
        <v>0</v>
      </c>
      <c r="L85" s="255">
        <v>0</v>
      </c>
      <c r="M85" s="255">
        <v>0</v>
      </c>
      <c r="N85" s="255">
        <v>0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6">
        <f t="shared" si="9"/>
        <v>0</v>
      </c>
      <c r="V85" s="255">
        <v>11.673</v>
      </c>
      <c r="W85" s="255">
        <v>4.9029999999999996</v>
      </c>
    </row>
    <row r="86" spans="1:25" ht="15.75" x14ac:dyDescent="0.25">
      <c r="A86" s="251" t="s">
        <v>165</v>
      </c>
      <c r="B86" s="429"/>
      <c r="C86" s="412"/>
      <c r="D86" s="252">
        <v>0</v>
      </c>
      <c r="E86" s="252">
        <v>0</v>
      </c>
      <c r="F86" s="252">
        <v>0</v>
      </c>
      <c r="G86" s="252">
        <v>0</v>
      </c>
      <c r="H86" s="252">
        <v>0</v>
      </c>
      <c r="I86" s="252">
        <v>0</v>
      </c>
      <c r="J86" s="252">
        <v>0</v>
      </c>
      <c r="K86" s="252">
        <v>0</v>
      </c>
      <c r="L86" s="252">
        <v>0</v>
      </c>
      <c r="M86" s="252">
        <v>0</v>
      </c>
      <c r="N86" s="252">
        <v>0</v>
      </c>
      <c r="O86" s="252">
        <v>0</v>
      </c>
      <c r="P86" s="252">
        <v>0</v>
      </c>
      <c r="Q86" s="252">
        <v>0</v>
      </c>
      <c r="R86" s="252">
        <v>0</v>
      </c>
      <c r="S86" s="252">
        <v>0</v>
      </c>
      <c r="T86" s="252">
        <v>0</v>
      </c>
      <c r="U86" s="253">
        <f t="shared" si="9"/>
        <v>0</v>
      </c>
      <c r="V86" s="252">
        <v>0.2</v>
      </c>
      <c r="W86" s="252">
        <v>0</v>
      </c>
    </row>
    <row r="87" spans="1:25" ht="15.75" x14ac:dyDescent="0.25">
      <c r="A87" s="254" t="s">
        <v>30</v>
      </c>
      <c r="B87" s="432"/>
      <c r="C87" s="412"/>
      <c r="D87" s="255">
        <v>0</v>
      </c>
      <c r="E87" s="255">
        <v>0</v>
      </c>
      <c r="F87" s="255">
        <v>0</v>
      </c>
      <c r="G87" s="255">
        <v>0</v>
      </c>
      <c r="H87" s="255">
        <v>0.30399999999999999</v>
      </c>
      <c r="I87" s="255">
        <v>0</v>
      </c>
      <c r="J87" s="255">
        <v>0</v>
      </c>
      <c r="K87" s="255">
        <v>0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6">
        <f t="shared" si="9"/>
        <v>0.30399999999999999</v>
      </c>
      <c r="V87" s="255">
        <v>0</v>
      </c>
      <c r="W87" s="255">
        <v>0</v>
      </c>
    </row>
    <row r="88" spans="1:25" ht="15.75" x14ac:dyDescent="0.25">
      <c r="A88" s="251" t="s">
        <v>31</v>
      </c>
      <c r="B88" s="429"/>
      <c r="C88" s="412"/>
      <c r="D88" s="252">
        <v>0</v>
      </c>
      <c r="E88" s="252">
        <v>0</v>
      </c>
      <c r="F88" s="252">
        <v>0</v>
      </c>
      <c r="G88" s="252">
        <v>0</v>
      </c>
      <c r="H88" s="252">
        <v>0</v>
      </c>
      <c r="I88" s="252">
        <v>0</v>
      </c>
      <c r="J88" s="252">
        <v>0</v>
      </c>
      <c r="K88" s="252">
        <v>0</v>
      </c>
      <c r="L88" s="252">
        <v>0</v>
      </c>
      <c r="M88" s="252">
        <v>0</v>
      </c>
      <c r="N88" s="252">
        <v>0</v>
      </c>
      <c r="O88" s="252">
        <v>0</v>
      </c>
      <c r="P88" s="252">
        <v>0</v>
      </c>
      <c r="Q88" s="252">
        <v>0</v>
      </c>
      <c r="R88" s="252">
        <v>0</v>
      </c>
      <c r="S88" s="252">
        <v>0</v>
      </c>
      <c r="T88" s="252">
        <v>0</v>
      </c>
      <c r="U88" s="253">
        <f t="shared" si="9"/>
        <v>0</v>
      </c>
      <c r="V88" s="252">
        <v>0.2</v>
      </c>
      <c r="W88" s="252">
        <v>0</v>
      </c>
    </row>
    <row r="89" spans="1:25" ht="15.75" x14ac:dyDescent="0.25">
      <c r="A89" s="254" t="s">
        <v>128</v>
      </c>
      <c r="B89" s="432"/>
      <c r="C89" s="412"/>
      <c r="D89" s="255">
        <v>0</v>
      </c>
      <c r="E89" s="255">
        <v>0</v>
      </c>
      <c r="F89" s="255">
        <v>0</v>
      </c>
      <c r="G89" s="255">
        <v>0</v>
      </c>
      <c r="H89" s="255">
        <v>0</v>
      </c>
      <c r="I89" s="255">
        <v>0</v>
      </c>
      <c r="J89" s="255">
        <v>0</v>
      </c>
      <c r="K89" s="255">
        <v>0</v>
      </c>
      <c r="L89" s="255">
        <v>0</v>
      </c>
      <c r="M89" s="255">
        <v>0</v>
      </c>
      <c r="N89" s="255">
        <v>0</v>
      </c>
      <c r="O89" s="255">
        <v>0</v>
      </c>
      <c r="P89" s="255">
        <v>0</v>
      </c>
      <c r="Q89" s="255">
        <v>0</v>
      </c>
      <c r="R89" s="255">
        <v>0</v>
      </c>
      <c r="S89" s="255">
        <v>0</v>
      </c>
      <c r="T89" s="255">
        <v>0</v>
      </c>
      <c r="U89" s="256">
        <f t="shared" si="9"/>
        <v>0</v>
      </c>
      <c r="V89" s="255">
        <v>0</v>
      </c>
      <c r="W89" s="255">
        <v>0.25900000000000001</v>
      </c>
    </row>
    <row r="90" spans="1:25" ht="15.75" x14ac:dyDescent="0.25">
      <c r="A90" s="257" t="s">
        <v>10</v>
      </c>
      <c r="B90" s="430"/>
      <c r="C90" s="412"/>
      <c r="D90" s="258">
        <f t="shared" ref="D90:W90" si="10">SUM(D70,D71,D72,D73,D74,D75,D76,D77,D78,D79,D80,D81,D82,D83,D84,D85,D86,D87,D88,D89)</f>
        <v>0</v>
      </c>
      <c r="E90" s="258">
        <f t="shared" si="10"/>
        <v>0</v>
      </c>
      <c r="F90" s="258">
        <f t="shared" si="10"/>
        <v>0</v>
      </c>
      <c r="G90" s="258">
        <f t="shared" si="10"/>
        <v>0</v>
      </c>
      <c r="H90" s="258">
        <f t="shared" si="10"/>
        <v>4.0709999999999997</v>
      </c>
      <c r="I90" s="258">
        <f t="shared" si="10"/>
        <v>14.286</v>
      </c>
      <c r="J90" s="258">
        <f t="shared" si="10"/>
        <v>0</v>
      </c>
      <c r="K90" s="258">
        <f t="shared" si="10"/>
        <v>0</v>
      </c>
      <c r="L90" s="258">
        <f t="shared" si="10"/>
        <v>0</v>
      </c>
      <c r="M90" s="258">
        <f t="shared" si="10"/>
        <v>0</v>
      </c>
      <c r="N90" s="258">
        <f t="shared" si="10"/>
        <v>0</v>
      </c>
      <c r="O90" s="258">
        <f t="shared" si="10"/>
        <v>0</v>
      </c>
      <c r="P90" s="258">
        <f t="shared" si="10"/>
        <v>0</v>
      </c>
      <c r="Q90" s="258">
        <f t="shared" si="10"/>
        <v>0</v>
      </c>
      <c r="R90" s="258">
        <f t="shared" si="10"/>
        <v>0</v>
      </c>
      <c r="S90" s="258">
        <f t="shared" si="10"/>
        <v>0</v>
      </c>
      <c r="T90" s="258">
        <f t="shared" si="10"/>
        <v>5.8850000000000007</v>
      </c>
      <c r="U90" s="259">
        <f t="shared" si="10"/>
        <v>24.241999999999997</v>
      </c>
      <c r="V90" s="255">
        <f t="shared" si="10"/>
        <v>60.440000000000005</v>
      </c>
      <c r="W90" s="255">
        <f t="shared" si="10"/>
        <v>8.754999999999999</v>
      </c>
    </row>
    <row r="92" spans="1:25" ht="15.75" x14ac:dyDescent="0.25">
      <c r="A92" s="247" t="s">
        <v>34</v>
      </c>
      <c r="B92" s="428"/>
      <c r="C92" s="412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9"/>
      <c r="V92" s="250"/>
      <c r="W92" s="250"/>
    </row>
    <row r="93" spans="1:25" ht="15.75" x14ac:dyDescent="0.25">
      <c r="A93" s="251" t="s">
        <v>166</v>
      </c>
      <c r="B93" s="429"/>
      <c r="C93" s="412"/>
      <c r="D93" s="252">
        <v>0</v>
      </c>
      <c r="E93" s="252">
        <v>0</v>
      </c>
      <c r="F93" s="252">
        <v>0</v>
      </c>
      <c r="G93" s="252">
        <v>0</v>
      </c>
      <c r="H93" s="252">
        <v>0.91900000000000004</v>
      </c>
      <c r="I93" s="252">
        <v>0</v>
      </c>
      <c r="J93" s="252">
        <v>0</v>
      </c>
      <c r="K93" s="252">
        <v>0</v>
      </c>
      <c r="L93" s="252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2">
        <v>0</v>
      </c>
      <c r="S93" s="252">
        <v>0</v>
      </c>
      <c r="T93" s="252">
        <v>35</v>
      </c>
      <c r="U93" s="253">
        <f t="shared" ref="U93:U100" si="11">SUM(D93,E93,F93,G93,H93,I93,J93,K93,L93,M93,N93,O93,P93,Q93,R93,S93,T93)</f>
        <v>35.918999999999997</v>
      </c>
      <c r="V93" s="252">
        <v>3.4</v>
      </c>
      <c r="W93" s="252">
        <v>0.3</v>
      </c>
      <c r="X93" s="429"/>
      <c r="Y93" s="412"/>
    </row>
    <row r="94" spans="1:25" ht="15.75" x14ac:dyDescent="0.25">
      <c r="A94" s="254" t="s">
        <v>167</v>
      </c>
      <c r="B94" s="432"/>
      <c r="C94" s="412"/>
      <c r="D94" s="255">
        <v>0</v>
      </c>
      <c r="E94" s="255">
        <v>0</v>
      </c>
      <c r="F94" s="255">
        <v>0</v>
      </c>
      <c r="G94" s="255">
        <v>0</v>
      </c>
      <c r="H94" s="255">
        <v>0</v>
      </c>
      <c r="I94" s="255">
        <v>0</v>
      </c>
      <c r="J94" s="255">
        <v>0</v>
      </c>
      <c r="K94" s="255">
        <v>0</v>
      </c>
      <c r="L94" s="255">
        <v>0</v>
      </c>
      <c r="M94" s="255">
        <v>0</v>
      </c>
      <c r="N94" s="255">
        <v>0</v>
      </c>
      <c r="O94" s="255">
        <v>0</v>
      </c>
      <c r="P94" s="255">
        <v>0</v>
      </c>
      <c r="Q94" s="255">
        <v>0</v>
      </c>
      <c r="R94" s="255">
        <v>0</v>
      </c>
      <c r="S94" s="255">
        <v>0</v>
      </c>
      <c r="T94" s="255">
        <v>0</v>
      </c>
      <c r="U94" s="256">
        <f t="shared" si="11"/>
        <v>0</v>
      </c>
      <c r="V94" s="255">
        <v>0.1</v>
      </c>
      <c r="W94" s="255">
        <v>0</v>
      </c>
    </row>
    <row r="95" spans="1:25" ht="15.75" x14ac:dyDescent="0.25">
      <c r="A95" s="251" t="s">
        <v>35</v>
      </c>
      <c r="B95" s="429"/>
      <c r="C95" s="412"/>
      <c r="D95" s="252">
        <v>0</v>
      </c>
      <c r="E95" s="252">
        <v>0</v>
      </c>
      <c r="F95" s="252">
        <v>0</v>
      </c>
      <c r="G95" s="252">
        <v>0</v>
      </c>
      <c r="H95" s="252">
        <v>0</v>
      </c>
      <c r="I95" s="252">
        <v>0</v>
      </c>
      <c r="J95" s="252">
        <v>0</v>
      </c>
      <c r="K95" s="252">
        <v>0</v>
      </c>
      <c r="L95" s="252">
        <v>0</v>
      </c>
      <c r="M95" s="252">
        <v>0</v>
      </c>
      <c r="N95" s="252">
        <v>65.099999999999994</v>
      </c>
      <c r="O95" s="252">
        <v>0</v>
      </c>
      <c r="P95" s="252">
        <v>0</v>
      </c>
      <c r="Q95" s="252">
        <v>0</v>
      </c>
      <c r="R95" s="252">
        <v>0</v>
      </c>
      <c r="S95" s="252">
        <v>0</v>
      </c>
      <c r="T95" s="252">
        <v>0</v>
      </c>
      <c r="U95" s="253">
        <f t="shared" si="11"/>
        <v>65.099999999999994</v>
      </c>
      <c r="V95" s="252">
        <v>31.4</v>
      </c>
      <c r="W95" s="252">
        <v>30</v>
      </c>
    </row>
    <row r="96" spans="1:25" ht="15.75" x14ac:dyDescent="0.25">
      <c r="A96" s="254" t="s">
        <v>168</v>
      </c>
      <c r="B96" s="432"/>
      <c r="C96" s="412"/>
      <c r="D96" s="255">
        <v>0</v>
      </c>
      <c r="E96" s="255">
        <v>0</v>
      </c>
      <c r="F96" s="255">
        <v>0</v>
      </c>
      <c r="G96" s="255">
        <v>0</v>
      </c>
      <c r="H96" s="255">
        <v>0</v>
      </c>
      <c r="I96" s="255">
        <v>202.828</v>
      </c>
      <c r="J96" s="255">
        <v>0</v>
      </c>
      <c r="K96" s="255">
        <v>0</v>
      </c>
      <c r="L96" s="255">
        <v>0</v>
      </c>
      <c r="M96" s="255">
        <v>0</v>
      </c>
      <c r="N96" s="255">
        <v>0</v>
      </c>
      <c r="O96" s="255">
        <v>348.63600000000002</v>
      </c>
      <c r="P96" s="255">
        <v>0</v>
      </c>
      <c r="Q96" s="255">
        <v>0</v>
      </c>
      <c r="R96" s="255">
        <v>0</v>
      </c>
      <c r="S96" s="255">
        <v>0</v>
      </c>
      <c r="T96" s="255">
        <v>0</v>
      </c>
      <c r="U96" s="256">
        <f t="shared" si="11"/>
        <v>551.46400000000006</v>
      </c>
      <c r="V96" s="255">
        <v>403.779</v>
      </c>
      <c r="W96" s="255">
        <v>447.32600000000002</v>
      </c>
    </row>
    <row r="97" spans="1:25" ht="15.75" x14ac:dyDescent="0.25">
      <c r="A97" s="251" t="s">
        <v>39</v>
      </c>
      <c r="B97" s="429"/>
      <c r="C97" s="412"/>
      <c r="D97" s="252">
        <v>0</v>
      </c>
      <c r="E97" s="252">
        <v>0</v>
      </c>
      <c r="F97" s="252">
        <v>0</v>
      </c>
      <c r="G97" s="252">
        <v>0</v>
      </c>
      <c r="H97" s="252">
        <v>1.246</v>
      </c>
      <c r="I97" s="252">
        <v>0</v>
      </c>
      <c r="J97" s="252">
        <v>0</v>
      </c>
      <c r="K97" s="252">
        <v>0</v>
      </c>
      <c r="L97" s="252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2">
        <v>0</v>
      </c>
      <c r="S97" s="252">
        <v>0</v>
      </c>
      <c r="T97" s="252">
        <v>0</v>
      </c>
      <c r="U97" s="253">
        <f t="shared" si="11"/>
        <v>1.246</v>
      </c>
      <c r="V97" s="252">
        <v>0</v>
      </c>
      <c r="W97" s="252">
        <v>0</v>
      </c>
    </row>
    <row r="98" spans="1:25" ht="15.75" x14ac:dyDescent="0.25">
      <c r="A98" s="254" t="s">
        <v>40</v>
      </c>
      <c r="B98" s="432"/>
      <c r="C98" s="412"/>
      <c r="D98" s="255">
        <v>0</v>
      </c>
      <c r="E98" s="255">
        <v>0</v>
      </c>
      <c r="F98" s="255">
        <v>0</v>
      </c>
      <c r="G98" s="255">
        <v>0</v>
      </c>
      <c r="H98" s="255">
        <v>1.4</v>
      </c>
      <c r="I98" s="255">
        <v>0</v>
      </c>
      <c r="J98" s="255">
        <v>0</v>
      </c>
      <c r="K98" s="255">
        <v>0</v>
      </c>
      <c r="L98" s="255">
        <v>0</v>
      </c>
      <c r="M98" s="255">
        <v>0</v>
      </c>
      <c r="N98" s="255">
        <v>0</v>
      </c>
      <c r="O98" s="255">
        <v>0</v>
      </c>
      <c r="P98" s="255">
        <v>0</v>
      </c>
      <c r="Q98" s="255">
        <v>0</v>
      </c>
      <c r="R98" s="255">
        <v>0</v>
      </c>
      <c r="S98" s="255">
        <v>0</v>
      </c>
      <c r="T98" s="255">
        <v>0</v>
      </c>
      <c r="U98" s="256">
        <f t="shared" si="11"/>
        <v>1.4</v>
      </c>
      <c r="V98" s="255">
        <v>0</v>
      </c>
      <c r="W98" s="255">
        <v>0</v>
      </c>
    </row>
    <row r="99" spans="1:25" ht="15.75" x14ac:dyDescent="0.25">
      <c r="A99" s="251" t="s">
        <v>169</v>
      </c>
      <c r="B99" s="429"/>
      <c r="C99" s="412"/>
      <c r="D99" s="252">
        <v>0</v>
      </c>
      <c r="E99" s="252">
        <v>0</v>
      </c>
      <c r="F99" s="252">
        <v>0</v>
      </c>
      <c r="G99" s="252">
        <v>69.938000000000002</v>
      </c>
      <c r="H99" s="252">
        <v>1.907</v>
      </c>
      <c r="I99" s="252">
        <v>512.30200000000002</v>
      </c>
      <c r="J99" s="252">
        <v>0</v>
      </c>
      <c r="K99" s="252">
        <v>63.15</v>
      </c>
      <c r="L99" s="252">
        <v>0</v>
      </c>
      <c r="M99" s="252">
        <v>226.20699999999999</v>
      </c>
      <c r="N99" s="252">
        <v>0</v>
      </c>
      <c r="O99" s="252">
        <v>30.936</v>
      </c>
      <c r="P99" s="252">
        <v>0</v>
      </c>
      <c r="Q99" s="252">
        <v>0</v>
      </c>
      <c r="R99" s="252">
        <v>0</v>
      </c>
      <c r="S99" s="252">
        <v>0</v>
      </c>
      <c r="T99" s="252">
        <v>0</v>
      </c>
      <c r="U99" s="253">
        <f t="shared" si="11"/>
        <v>904.44</v>
      </c>
      <c r="V99" s="252">
        <v>599.54999999999995</v>
      </c>
      <c r="W99" s="252">
        <v>636.65499999999997</v>
      </c>
    </row>
    <row r="100" spans="1:25" ht="15.75" x14ac:dyDescent="0.25">
      <c r="A100" s="254" t="s">
        <v>128</v>
      </c>
      <c r="B100" s="432"/>
      <c r="C100" s="412"/>
      <c r="D100" s="255">
        <v>0</v>
      </c>
      <c r="E100" s="255">
        <v>0</v>
      </c>
      <c r="F100" s="255">
        <v>0</v>
      </c>
      <c r="G100" s="255">
        <v>0</v>
      </c>
      <c r="H100" s="255">
        <v>0</v>
      </c>
      <c r="I100" s="255">
        <v>0</v>
      </c>
      <c r="J100" s="255">
        <v>0</v>
      </c>
      <c r="K100" s="255">
        <v>0</v>
      </c>
      <c r="L100" s="255">
        <v>0</v>
      </c>
      <c r="M100" s="255">
        <v>0</v>
      </c>
      <c r="N100" s="255">
        <v>0</v>
      </c>
      <c r="O100" s="255">
        <v>0</v>
      </c>
      <c r="P100" s="255">
        <v>0</v>
      </c>
      <c r="Q100" s="255">
        <v>0</v>
      </c>
      <c r="R100" s="255">
        <v>0</v>
      </c>
      <c r="S100" s="255">
        <v>0</v>
      </c>
      <c r="T100" s="255">
        <v>0</v>
      </c>
      <c r="U100" s="256">
        <f t="shared" si="11"/>
        <v>0</v>
      </c>
      <c r="V100" s="255">
        <v>1.02</v>
      </c>
      <c r="W100" s="255">
        <v>1.7110000000000001</v>
      </c>
    </row>
    <row r="101" spans="1:25" ht="15.75" x14ac:dyDescent="0.25">
      <c r="A101" s="257" t="s">
        <v>10</v>
      </c>
      <c r="B101" s="430"/>
      <c r="C101" s="412"/>
      <c r="D101" s="258">
        <f t="shared" ref="D101:W101" si="12">SUM(D93,D94,D95,D96,D97,D98,D99,D100)</f>
        <v>0</v>
      </c>
      <c r="E101" s="258">
        <f t="shared" si="12"/>
        <v>0</v>
      </c>
      <c r="F101" s="258">
        <f t="shared" si="12"/>
        <v>0</v>
      </c>
      <c r="G101" s="258">
        <f t="shared" si="12"/>
        <v>69.938000000000002</v>
      </c>
      <c r="H101" s="258">
        <f t="shared" si="12"/>
        <v>5.4719999999999995</v>
      </c>
      <c r="I101" s="258">
        <f t="shared" si="12"/>
        <v>715.13</v>
      </c>
      <c r="J101" s="258">
        <f t="shared" si="12"/>
        <v>0</v>
      </c>
      <c r="K101" s="258">
        <f t="shared" si="12"/>
        <v>63.15</v>
      </c>
      <c r="L101" s="258">
        <f t="shared" si="12"/>
        <v>0</v>
      </c>
      <c r="M101" s="258">
        <f t="shared" si="12"/>
        <v>226.20699999999999</v>
      </c>
      <c r="N101" s="258">
        <f t="shared" si="12"/>
        <v>65.099999999999994</v>
      </c>
      <c r="O101" s="258">
        <f t="shared" si="12"/>
        <v>379.572</v>
      </c>
      <c r="P101" s="258">
        <f t="shared" si="12"/>
        <v>0</v>
      </c>
      <c r="Q101" s="258">
        <f t="shared" si="12"/>
        <v>0</v>
      </c>
      <c r="R101" s="258">
        <f t="shared" si="12"/>
        <v>0</v>
      </c>
      <c r="S101" s="258">
        <f t="shared" si="12"/>
        <v>0</v>
      </c>
      <c r="T101" s="258">
        <f t="shared" si="12"/>
        <v>35</v>
      </c>
      <c r="U101" s="259">
        <f t="shared" si="12"/>
        <v>1559.569</v>
      </c>
      <c r="V101" s="255">
        <f t="shared" si="12"/>
        <v>1039.2489999999998</v>
      </c>
      <c r="W101" s="255">
        <f t="shared" si="12"/>
        <v>1115.992</v>
      </c>
    </row>
    <row r="103" spans="1:25" ht="15.75" x14ac:dyDescent="0.25">
      <c r="A103" s="247" t="s">
        <v>41</v>
      </c>
      <c r="B103" s="428"/>
      <c r="C103" s="412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9"/>
      <c r="V103" s="250"/>
      <c r="W103" s="250"/>
    </row>
    <row r="104" spans="1:25" ht="15.75" x14ac:dyDescent="0.25">
      <c r="A104" s="251" t="s">
        <v>170</v>
      </c>
      <c r="B104" s="429"/>
      <c r="C104" s="412"/>
      <c r="D104" s="252">
        <v>0</v>
      </c>
      <c r="E104" s="252">
        <v>0</v>
      </c>
      <c r="F104" s="252">
        <v>0</v>
      </c>
      <c r="G104" s="252">
        <v>0</v>
      </c>
      <c r="H104" s="252">
        <v>0</v>
      </c>
      <c r="I104" s="252">
        <v>94.194999999999993</v>
      </c>
      <c r="J104" s="252">
        <v>0</v>
      </c>
      <c r="K104" s="252">
        <v>0</v>
      </c>
      <c r="L104" s="252">
        <v>0</v>
      </c>
      <c r="M104" s="252">
        <v>0</v>
      </c>
      <c r="N104" s="252">
        <v>16.5</v>
      </c>
      <c r="O104" s="252">
        <v>0</v>
      </c>
      <c r="P104" s="252">
        <v>0</v>
      </c>
      <c r="Q104" s="252">
        <v>0</v>
      </c>
      <c r="R104" s="252">
        <v>0</v>
      </c>
      <c r="S104" s="252">
        <v>0</v>
      </c>
      <c r="T104" s="252">
        <v>0</v>
      </c>
      <c r="U104" s="253">
        <f>SUM(D104,E104,F104,G104,H104,I104,J104,K104,L104,M104,N104,O104,P104,Q104,R104,S104,T104)</f>
        <v>110.69499999999999</v>
      </c>
      <c r="V104" s="252">
        <v>114.67</v>
      </c>
      <c r="W104" s="252">
        <v>53.304000000000002</v>
      </c>
      <c r="X104" s="429"/>
      <c r="Y104" s="412"/>
    </row>
    <row r="105" spans="1:25" ht="15.75" x14ac:dyDescent="0.25">
      <c r="A105" s="254" t="s">
        <v>42</v>
      </c>
      <c r="B105" s="432"/>
      <c r="C105" s="412"/>
      <c r="D105" s="255">
        <v>0</v>
      </c>
      <c r="E105" s="255">
        <v>0</v>
      </c>
      <c r="F105" s="255">
        <v>750.38400000000001</v>
      </c>
      <c r="G105" s="255">
        <v>27.5</v>
      </c>
      <c r="H105" s="255">
        <v>1877.2629999999999</v>
      </c>
      <c r="I105" s="255">
        <v>1249.886</v>
      </c>
      <c r="J105" s="255">
        <v>21.122</v>
      </c>
      <c r="K105" s="255">
        <v>853.14300000000003</v>
      </c>
      <c r="L105" s="255">
        <v>0</v>
      </c>
      <c r="M105" s="255">
        <v>204.76499999999999</v>
      </c>
      <c r="N105" s="255">
        <v>3284.9780000000001</v>
      </c>
      <c r="O105" s="255">
        <v>0</v>
      </c>
      <c r="P105" s="255">
        <v>0</v>
      </c>
      <c r="Q105" s="255">
        <v>0</v>
      </c>
      <c r="R105" s="255">
        <v>0</v>
      </c>
      <c r="S105" s="255">
        <v>53.304000000000002</v>
      </c>
      <c r="T105" s="255">
        <v>30.55</v>
      </c>
      <c r="U105" s="256">
        <f>SUM(D105,E105,F105,G105,H105,I105,J105,K105,L105,M105,N105,O105,P105,Q105,R105,S105,T105)</f>
        <v>8352.8950000000004</v>
      </c>
      <c r="V105" s="255">
        <v>6560.4660000000003</v>
      </c>
      <c r="W105" s="255">
        <v>7316.0450000000001</v>
      </c>
    </row>
    <row r="106" spans="1:25" ht="15.75" x14ac:dyDescent="0.25">
      <c r="A106" s="251" t="s">
        <v>43</v>
      </c>
      <c r="B106" s="429"/>
      <c r="C106" s="412"/>
      <c r="D106" s="252">
        <v>0</v>
      </c>
      <c r="E106" s="252">
        <v>0</v>
      </c>
      <c r="F106" s="252">
        <v>0</v>
      </c>
      <c r="G106" s="252">
        <v>0</v>
      </c>
      <c r="H106" s="252">
        <v>22.5</v>
      </c>
      <c r="I106" s="252">
        <v>239.10400000000001</v>
      </c>
      <c r="J106" s="252">
        <v>0</v>
      </c>
      <c r="K106" s="252">
        <v>0</v>
      </c>
      <c r="L106" s="252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2">
        <v>0</v>
      </c>
      <c r="S106" s="252">
        <v>0</v>
      </c>
      <c r="T106" s="252">
        <v>0</v>
      </c>
      <c r="U106" s="253">
        <f>SUM(D106,E106,F106,G106,H106,I106,J106,K106,L106,M106,N106,O106,P106,Q106,R106,S106,T106)</f>
        <v>261.60400000000004</v>
      </c>
      <c r="V106" s="252">
        <v>292.43900000000002</v>
      </c>
      <c r="W106" s="252">
        <v>372.17700000000002</v>
      </c>
    </row>
    <row r="107" spans="1:25" ht="15.75" x14ac:dyDescent="0.25">
      <c r="A107" s="257" t="s">
        <v>10</v>
      </c>
      <c r="B107" s="430"/>
      <c r="C107" s="412"/>
      <c r="D107" s="258">
        <f t="shared" ref="D107:W107" si="13">SUM(D104,D105,D106)</f>
        <v>0</v>
      </c>
      <c r="E107" s="258">
        <f t="shared" si="13"/>
        <v>0</v>
      </c>
      <c r="F107" s="258">
        <f t="shared" si="13"/>
        <v>750.38400000000001</v>
      </c>
      <c r="G107" s="258">
        <f t="shared" si="13"/>
        <v>27.5</v>
      </c>
      <c r="H107" s="258">
        <f t="shared" si="13"/>
        <v>1899.7629999999999</v>
      </c>
      <c r="I107" s="258">
        <f t="shared" si="13"/>
        <v>1583.1849999999999</v>
      </c>
      <c r="J107" s="258">
        <f t="shared" si="13"/>
        <v>21.122</v>
      </c>
      <c r="K107" s="258">
        <f t="shared" si="13"/>
        <v>853.14300000000003</v>
      </c>
      <c r="L107" s="258">
        <f t="shared" si="13"/>
        <v>0</v>
      </c>
      <c r="M107" s="258">
        <f t="shared" si="13"/>
        <v>204.76499999999999</v>
      </c>
      <c r="N107" s="258">
        <f t="shared" si="13"/>
        <v>3301.4780000000001</v>
      </c>
      <c r="O107" s="258">
        <f t="shared" si="13"/>
        <v>0</v>
      </c>
      <c r="P107" s="258">
        <f t="shared" si="13"/>
        <v>0</v>
      </c>
      <c r="Q107" s="258">
        <f t="shared" si="13"/>
        <v>0</v>
      </c>
      <c r="R107" s="258">
        <f t="shared" si="13"/>
        <v>0</v>
      </c>
      <c r="S107" s="258">
        <f t="shared" si="13"/>
        <v>53.304000000000002</v>
      </c>
      <c r="T107" s="258">
        <f t="shared" si="13"/>
        <v>30.55</v>
      </c>
      <c r="U107" s="259">
        <f t="shared" si="13"/>
        <v>8725.1939999999995</v>
      </c>
      <c r="V107" s="255">
        <f t="shared" si="13"/>
        <v>6967.5750000000007</v>
      </c>
      <c r="W107" s="255">
        <f t="shared" si="13"/>
        <v>7741.5259999999998</v>
      </c>
    </row>
    <row r="109" spans="1:25" ht="15.75" x14ac:dyDescent="0.25">
      <c r="A109" s="247" t="s">
        <v>45</v>
      </c>
      <c r="B109" s="428"/>
      <c r="C109" s="412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9"/>
      <c r="V109" s="250"/>
      <c r="W109" s="250"/>
    </row>
    <row r="110" spans="1:25" ht="15.75" x14ac:dyDescent="0.25">
      <c r="A110" s="251" t="s">
        <v>46</v>
      </c>
      <c r="B110" s="429"/>
      <c r="C110" s="412"/>
      <c r="D110" s="252">
        <v>0</v>
      </c>
      <c r="E110" s="252">
        <v>0</v>
      </c>
      <c r="F110" s="252">
        <v>0</v>
      </c>
      <c r="G110" s="252">
        <v>0</v>
      </c>
      <c r="H110" s="252">
        <v>0</v>
      </c>
      <c r="I110" s="252">
        <v>0</v>
      </c>
      <c r="J110" s="252">
        <v>0</v>
      </c>
      <c r="K110" s="252">
        <v>0</v>
      </c>
      <c r="L110" s="252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2">
        <v>0</v>
      </c>
      <c r="S110" s="252">
        <v>0</v>
      </c>
      <c r="T110" s="252">
        <v>0</v>
      </c>
      <c r="U110" s="253">
        <f t="shared" ref="U110:U119" si="14">SUM(D110,E110,F110,G110,H110,I110,J110,K110,L110,M110,N110,O110,P110,Q110,R110,S110,T110)</f>
        <v>0</v>
      </c>
      <c r="V110" s="252">
        <v>0</v>
      </c>
      <c r="W110" s="252">
        <v>2.9140000000000001</v>
      </c>
      <c r="X110" s="429"/>
      <c r="Y110" s="412"/>
    </row>
    <row r="111" spans="1:25" ht="15.75" x14ac:dyDescent="0.25">
      <c r="A111" s="254" t="s">
        <v>171</v>
      </c>
      <c r="B111" s="432"/>
      <c r="C111" s="412"/>
      <c r="D111" s="255">
        <v>0</v>
      </c>
      <c r="E111" s="255">
        <v>0</v>
      </c>
      <c r="F111" s="255">
        <v>113.167</v>
      </c>
      <c r="G111" s="255">
        <v>0</v>
      </c>
      <c r="H111" s="255">
        <v>305.33</v>
      </c>
      <c r="I111" s="255">
        <v>366.505</v>
      </c>
      <c r="J111" s="255">
        <v>0</v>
      </c>
      <c r="K111" s="255">
        <v>0</v>
      </c>
      <c r="L111" s="255">
        <v>0</v>
      </c>
      <c r="M111" s="255">
        <v>0</v>
      </c>
      <c r="N111" s="255">
        <v>732.82</v>
      </c>
      <c r="O111" s="255">
        <v>0</v>
      </c>
      <c r="P111" s="255">
        <v>0</v>
      </c>
      <c r="Q111" s="255">
        <v>0</v>
      </c>
      <c r="R111" s="255">
        <v>327.21800000000002</v>
      </c>
      <c r="S111" s="255">
        <v>0</v>
      </c>
      <c r="T111" s="255">
        <v>0</v>
      </c>
      <c r="U111" s="256">
        <f t="shared" si="14"/>
        <v>1845.0400000000002</v>
      </c>
      <c r="V111" s="255">
        <v>1478.4880000000001</v>
      </c>
      <c r="W111" s="255">
        <v>1766.845</v>
      </c>
    </row>
    <row r="112" spans="1:25" ht="15.75" x14ac:dyDescent="0.25">
      <c r="A112" s="251" t="s">
        <v>172</v>
      </c>
      <c r="B112" s="429"/>
      <c r="C112" s="412"/>
      <c r="D112" s="252">
        <v>0</v>
      </c>
      <c r="E112" s="252">
        <v>0</v>
      </c>
      <c r="F112" s="252">
        <v>0</v>
      </c>
      <c r="G112" s="252">
        <v>0</v>
      </c>
      <c r="H112" s="252">
        <v>0</v>
      </c>
      <c r="I112" s="252">
        <v>65.052000000000007</v>
      </c>
      <c r="J112" s="252">
        <v>58.944000000000003</v>
      </c>
      <c r="K112" s="252">
        <v>0</v>
      </c>
      <c r="L112" s="252">
        <v>0</v>
      </c>
      <c r="M112" s="252">
        <v>7.7</v>
      </c>
      <c r="N112" s="252">
        <v>78.8</v>
      </c>
      <c r="O112" s="252">
        <v>0</v>
      </c>
      <c r="P112" s="252">
        <v>83.064999999999998</v>
      </c>
      <c r="Q112" s="252">
        <v>17.407</v>
      </c>
      <c r="R112" s="252">
        <v>0</v>
      </c>
      <c r="S112" s="252">
        <v>14.6</v>
      </c>
      <c r="T112" s="252">
        <v>0</v>
      </c>
      <c r="U112" s="253">
        <f t="shared" si="14"/>
        <v>325.56799999999998</v>
      </c>
      <c r="V112" s="252">
        <v>375.44400000000002</v>
      </c>
      <c r="W112" s="252">
        <v>308.36399999999998</v>
      </c>
    </row>
    <row r="113" spans="1:25" ht="15.75" x14ac:dyDescent="0.25">
      <c r="A113" s="254" t="s">
        <v>173</v>
      </c>
      <c r="B113" s="432"/>
      <c r="C113" s="412"/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6">
        <f t="shared" si="14"/>
        <v>0</v>
      </c>
      <c r="V113" s="255">
        <v>2.7E-2</v>
      </c>
      <c r="W113" s="255">
        <v>0</v>
      </c>
    </row>
    <row r="114" spans="1:25" ht="15.75" x14ac:dyDescent="0.25">
      <c r="A114" s="251" t="s">
        <v>174</v>
      </c>
      <c r="B114" s="429"/>
      <c r="C114" s="412"/>
      <c r="D114" s="252">
        <v>0</v>
      </c>
      <c r="E114" s="252">
        <v>0</v>
      </c>
      <c r="F114" s="252">
        <v>0</v>
      </c>
      <c r="G114" s="252">
        <v>0</v>
      </c>
      <c r="H114" s="252">
        <v>0</v>
      </c>
      <c r="I114" s="252">
        <v>94.33</v>
      </c>
      <c r="J114" s="252">
        <v>0</v>
      </c>
      <c r="K114" s="252">
        <v>90.8</v>
      </c>
      <c r="L114" s="252">
        <v>0</v>
      </c>
      <c r="M114" s="252">
        <v>73.5</v>
      </c>
      <c r="N114" s="252">
        <v>22</v>
      </c>
      <c r="O114" s="252">
        <v>0</v>
      </c>
      <c r="P114" s="252">
        <v>250.89400000000001</v>
      </c>
      <c r="Q114" s="252">
        <v>1.9</v>
      </c>
      <c r="R114" s="252">
        <v>0</v>
      </c>
      <c r="S114" s="252">
        <v>23.15</v>
      </c>
      <c r="T114" s="252">
        <v>0</v>
      </c>
      <c r="U114" s="253">
        <f t="shared" si="14"/>
        <v>556.57399999999996</v>
      </c>
      <c r="V114" s="252">
        <v>430.04300000000001</v>
      </c>
      <c r="W114" s="252">
        <v>567.34100000000001</v>
      </c>
    </row>
    <row r="115" spans="1:25" ht="15.75" x14ac:dyDescent="0.25">
      <c r="A115" s="254" t="s">
        <v>175</v>
      </c>
      <c r="B115" s="432"/>
      <c r="C115" s="412"/>
      <c r="D115" s="255">
        <v>0</v>
      </c>
      <c r="E115" s="255">
        <v>0</v>
      </c>
      <c r="F115" s="255">
        <v>82.498000000000005</v>
      </c>
      <c r="G115" s="255">
        <v>0</v>
      </c>
      <c r="H115" s="255">
        <v>244.29599999999999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314.28500000000003</v>
      </c>
      <c r="S115" s="255">
        <v>0</v>
      </c>
      <c r="T115" s="255">
        <v>36.369999999999997</v>
      </c>
      <c r="U115" s="256">
        <f t="shared" si="14"/>
        <v>677.44899999999996</v>
      </c>
      <c r="V115" s="255">
        <v>572.678</v>
      </c>
      <c r="W115" s="255">
        <v>837.31299999999999</v>
      </c>
    </row>
    <row r="116" spans="1:25" ht="15.75" x14ac:dyDescent="0.25">
      <c r="A116" s="251" t="s">
        <v>176</v>
      </c>
      <c r="B116" s="429"/>
      <c r="C116" s="412"/>
      <c r="D116" s="252">
        <v>0</v>
      </c>
      <c r="E116" s="252">
        <v>0</v>
      </c>
      <c r="F116" s="252">
        <v>0</v>
      </c>
      <c r="G116" s="252">
        <v>0</v>
      </c>
      <c r="H116" s="252">
        <v>0.28000000000000003</v>
      </c>
      <c r="I116" s="252">
        <v>0</v>
      </c>
      <c r="J116" s="252">
        <v>0</v>
      </c>
      <c r="K116" s="252">
        <v>0</v>
      </c>
      <c r="L116" s="252">
        <v>0</v>
      </c>
      <c r="M116" s="252">
        <v>0</v>
      </c>
      <c r="N116" s="252">
        <v>0</v>
      </c>
      <c r="O116" s="252">
        <v>0</v>
      </c>
      <c r="P116" s="252">
        <v>0.77400000000000002</v>
      </c>
      <c r="Q116" s="252">
        <v>0</v>
      </c>
      <c r="R116" s="252">
        <v>0</v>
      </c>
      <c r="S116" s="252">
        <v>0</v>
      </c>
      <c r="T116" s="252">
        <v>0</v>
      </c>
      <c r="U116" s="253">
        <f t="shared" si="14"/>
        <v>1.054</v>
      </c>
      <c r="V116" s="252">
        <v>386.93700000000001</v>
      </c>
      <c r="W116" s="252">
        <v>464.096</v>
      </c>
    </row>
    <row r="117" spans="1:25" ht="15.75" x14ac:dyDescent="0.25">
      <c r="A117" s="254" t="s">
        <v>177</v>
      </c>
      <c r="B117" s="432"/>
      <c r="C117" s="412"/>
      <c r="D117" s="255">
        <v>0</v>
      </c>
      <c r="E117" s="255">
        <v>0</v>
      </c>
      <c r="F117" s="255">
        <v>0</v>
      </c>
      <c r="G117" s="255">
        <v>0</v>
      </c>
      <c r="H117" s="255">
        <v>0.20200000000000001</v>
      </c>
      <c r="I117" s="255">
        <v>3.0219999999999998</v>
      </c>
      <c r="J117" s="255">
        <v>0</v>
      </c>
      <c r="K117" s="255">
        <v>0</v>
      </c>
      <c r="L117" s="255">
        <v>0</v>
      </c>
      <c r="M117" s="255">
        <v>56</v>
      </c>
      <c r="N117" s="255">
        <v>96</v>
      </c>
      <c r="O117" s="255">
        <v>0</v>
      </c>
      <c r="P117" s="255">
        <v>0</v>
      </c>
      <c r="Q117" s="255">
        <v>0</v>
      </c>
      <c r="R117" s="255">
        <v>0</v>
      </c>
      <c r="S117" s="255">
        <v>0</v>
      </c>
      <c r="T117" s="255">
        <v>0</v>
      </c>
      <c r="U117" s="256">
        <f t="shared" si="14"/>
        <v>155.22399999999999</v>
      </c>
      <c r="V117" s="255">
        <v>125.324</v>
      </c>
      <c r="W117" s="255">
        <v>194.72399999999999</v>
      </c>
    </row>
    <row r="118" spans="1:25" ht="15.75" x14ac:dyDescent="0.25">
      <c r="A118" s="251" t="s">
        <v>178</v>
      </c>
      <c r="B118" s="429"/>
      <c r="C118" s="412"/>
      <c r="D118" s="252">
        <v>0</v>
      </c>
      <c r="E118" s="252">
        <v>0</v>
      </c>
      <c r="F118" s="252">
        <v>0</v>
      </c>
      <c r="G118" s="252">
        <v>0</v>
      </c>
      <c r="H118" s="252">
        <v>0</v>
      </c>
      <c r="I118" s="252">
        <v>0</v>
      </c>
      <c r="J118" s="252">
        <v>0</v>
      </c>
      <c r="K118" s="252">
        <v>0</v>
      </c>
      <c r="L118" s="252">
        <v>0</v>
      </c>
      <c r="M118" s="252">
        <v>0</v>
      </c>
      <c r="N118" s="252">
        <v>0</v>
      </c>
      <c r="O118" s="252">
        <v>0</v>
      </c>
      <c r="P118" s="252">
        <v>0</v>
      </c>
      <c r="Q118" s="252">
        <v>0</v>
      </c>
      <c r="R118" s="252">
        <v>0</v>
      </c>
      <c r="S118" s="252">
        <v>0</v>
      </c>
      <c r="T118" s="252">
        <v>0</v>
      </c>
      <c r="U118" s="253">
        <f t="shared" si="14"/>
        <v>0</v>
      </c>
      <c r="V118" s="252">
        <v>0</v>
      </c>
      <c r="W118" s="252">
        <v>20</v>
      </c>
    </row>
    <row r="119" spans="1:25" ht="15.75" x14ac:dyDescent="0.25">
      <c r="A119" s="254" t="s">
        <v>47</v>
      </c>
      <c r="B119" s="432"/>
      <c r="C119" s="412"/>
      <c r="D119" s="255">
        <v>0</v>
      </c>
      <c r="E119" s="255">
        <v>0</v>
      </c>
      <c r="F119" s="255">
        <v>0</v>
      </c>
      <c r="G119" s="255">
        <v>0</v>
      </c>
      <c r="H119" s="255">
        <v>1.603</v>
      </c>
      <c r="I119" s="255">
        <v>0</v>
      </c>
      <c r="J119" s="255">
        <v>0</v>
      </c>
      <c r="K119" s="255">
        <v>0</v>
      </c>
      <c r="L119" s="255">
        <v>0</v>
      </c>
      <c r="M119" s="255">
        <v>0</v>
      </c>
      <c r="N119" s="255">
        <v>0</v>
      </c>
      <c r="O119" s="255">
        <v>0</v>
      </c>
      <c r="P119" s="255">
        <v>0</v>
      </c>
      <c r="Q119" s="255">
        <v>0</v>
      </c>
      <c r="R119" s="255">
        <v>0</v>
      </c>
      <c r="S119" s="255">
        <v>0</v>
      </c>
      <c r="T119" s="255">
        <v>0</v>
      </c>
      <c r="U119" s="256">
        <f t="shared" si="14"/>
        <v>1.603</v>
      </c>
      <c r="V119" s="255">
        <v>4</v>
      </c>
      <c r="W119" s="255">
        <v>5.3689999999999998</v>
      </c>
    </row>
    <row r="120" spans="1:25" ht="15.75" x14ac:dyDescent="0.25">
      <c r="A120" s="257" t="s">
        <v>10</v>
      </c>
      <c r="B120" s="430"/>
      <c r="C120" s="412"/>
      <c r="D120" s="258">
        <f t="shared" ref="D120:W120" si="15">SUM(D110,D111,D112,D113,D114,D115,D116,D117,D118,D119)</f>
        <v>0</v>
      </c>
      <c r="E120" s="258">
        <f t="shared" si="15"/>
        <v>0</v>
      </c>
      <c r="F120" s="258">
        <f t="shared" si="15"/>
        <v>195.66500000000002</v>
      </c>
      <c r="G120" s="258">
        <f t="shared" si="15"/>
        <v>0</v>
      </c>
      <c r="H120" s="258">
        <f t="shared" si="15"/>
        <v>551.7109999999999</v>
      </c>
      <c r="I120" s="258">
        <f t="shared" si="15"/>
        <v>528.90900000000011</v>
      </c>
      <c r="J120" s="258">
        <f t="shared" si="15"/>
        <v>58.944000000000003</v>
      </c>
      <c r="K120" s="258">
        <f t="shared" si="15"/>
        <v>90.8</v>
      </c>
      <c r="L120" s="258">
        <f t="shared" si="15"/>
        <v>0</v>
      </c>
      <c r="M120" s="258">
        <f t="shared" si="15"/>
        <v>137.19999999999999</v>
      </c>
      <c r="N120" s="258">
        <f t="shared" si="15"/>
        <v>929.62</v>
      </c>
      <c r="O120" s="258">
        <f t="shared" si="15"/>
        <v>0</v>
      </c>
      <c r="P120" s="258">
        <f t="shared" si="15"/>
        <v>334.733</v>
      </c>
      <c r="Q120" s="258">
        <f t="shared" si="15"/>
        <v>19.306999999999999</v>
      </c>
      <c r="R120" s="258">
        <f t="shared" si="15"/>
        <v>641.50300000000004</v>
      </c>
      <c r="S120" s="258">
        <f t="shared" si="15"/>
        <v>37.75</v>
      </c>
      <c r="T120" s="258">
        <f t="shared" si="15"/>
        <v>36.369999999999997</v>
      </c>
      <c r="U120" s="259">
        <f t="shared" si="15"/>
        <v>3562.5120000000006</v>
      </c>
      <c r="V120" s="255">
        <f t="shared" si="15"/>
        <v>3372.9409999999998</v>
      </c>
      <c r="W120" s="255">
        <f t="shared" si="15"/>
        <v>4166.9659999999994</v>
      </c>
    </row>
    <row r="122" spans="1:25" ht="15.75" x14ac:dyDescent="0.25">
      <c r="A122" s="247" t="s">
        <v>48</v>
      </c>
      <c r="B122" s="428"/>
      <c r="C122" s="412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9"/>
      <c r="V122" s="250"/>
      <c r="W122" s="250"/>
    </row>
    <row r="123" spans="1:25" ht="15.75" x14ac:dyDescent="0.25">
      <c r="A123" s="251" t="s">
        <v>49</v>
      </c>
      <c r="B123" s="429"/>
      <c r="C123" s="412"/>
      <c r="D123" s="252">
        <v>0</v>
      </c>
      <c r="E123" s="252">
        <v>0</v>
      </c>
      <c r="F123" s="252">
        <v>22</v>
      </c>
      <c r="G123" s="252">
        <v>26.35</v>
      </c>
      <c r="H123" s="252">
        <v>0</v>
      </c>
      <c r="I123" s="252">
        <v>103.68899999999999</v>
      </c>
      <c r="J123" s="252">
        <v>0</v>
      </c>
      <c r="K123" s="252">
        <v>60</v>
      </c>
      <c r="L123" s="252">
        <v>0</v>
      </c>
      <c r="M123" s="252">
        <v>16.940000000000001</v>
      </c>
      <c r="N123" s="252">
        <v>64.2</v>
      </c>
      <c r="O123" s="252">
        <v>0</v>
      </c>
      <c r="P123" s="252">
        <v>0.54</v>
      </c>
      <c r="Q123" s="252">
        <v>33</v>
      </c>
      <c r="R123" s="252">
        <v>51.6</v>
      </c>
      <c r="S123" s="252">
        <v>40</v>
      </c>
      <c r="T123" s="252">
        <v>0</v>
      </c>
      <c r="U123" s="253">
        <f>SUM(D123,E123,F123,G123,H123,I123,J123,K123,L123,M123,N123,O123,P123,Q123,R123,S123,T123)</f>
        <v>418.31900000000002</v>
      </c>
      <c r="V123" s="252">
        <v>351.50700000000001</v>
      </c>
      <c r="W123" s="252">
        <v>389.44099999999997</v>
      </c>
      <c r="X123" s="429"/>
      <c r="Y123" s="412"/>
    </row>
    <row r="124" spans="1:25" ht="15.75" x14ac:dyDescent="0.25">
      <c r="A124" s="254" t="s">
        <v>179</v>
      </c>
      <c r="B124" s="432"/>
      <c r="C124" s="412"/>
      <c r="D124" s="255">
        <v>0</v>
      </c>
      <c r="E124" s="255">
        <v>0</v>
      </c>
      <c r="F124" s="255">
        <v>28.2</v>
      </c>
      <c r="G124" s="255">
        <v>0</v>
      </c>
      <c r="H124" s="255">
        <v>0.32100000000000001</v>
      </c>
      <c r="I124" s="255">
        <v>465.21699999999998</v>
      </c>
      <c r="J124" s="255">
        <v>30.452000000000002</v>
      </c>
      <c r="K124" s="255">
        <v>0</v>
      </c>
      <c r="L124" s="255">
        <v>10</v>
      </c>
      <c r="M124" s="255">
        <v>0</v>
      </c>
      <c r="N124" s="255">
        <v>58.402000000000001</v>
      </c>
      <c r="O124" s="255">
        <v>0</v>
      </c>
      <c r="P124" s="255">
        <v>0</v>
      </c>
      <c r="Q124" s="255">
        <v>65.379000000000005</v>
      </c>
      <c r="R124" s="255">
        <v>28.5</v>
      </c>
      <c r="S124" s="255">
        <v>48.482999999999997</v>
      </c>
      <c r="T124" s="255">
        <v>0</v>
      </c>
      <c r="U124" s="256">
        <f>SUM(D124,E124,F124,G124,H124,I124,J124,K124,L124,M124,N124,O124,P124,Q124,R124,S124,T124)</f>
        <v>734.95400000000006</v>
      </c>
      <c r="V124" s="255">
        <v>601.79499999999996</v>
      </c>
      <c r="W124" s="255">
        <v>619.12099999999998</v>
      </c>
    </row>
    <row r="125" spans="1:25" ht="15.75" x14ac:dyDescent="0.25">
      <c r="A125" s="257" t="s">
        <v>10</v>
      </c>
      <c r="B125" s="430"/>
      <c r="C125" s="412"/>
      <c r="D125" s="258">
        <f t="shared" ref="D125:W125" si="16">SUM(D123,D124)</f>
        <v>0</v>
      </c>
      <c r="E125" s="258">
        <f t="shared" si="16"/>
        <v>0</v>
      </c>
      <c r="F125" s="258">
        <f t="shared" si="16"/>
        <v>50.2</v>
      </c>
      <c r="G125" s="258">
        <f t="shared" si="16"/>
        <v>26.35</v>
      </c>
      <c r="H125" s="258">
        <f t="shared" si="16"/>
        <v>0.32100000000000001</v>
      </c>
      <c r="I125" s="258">
        <f t="shared" si="16"/>
        <v>568.90599999999995</v>
      </c>
      <c r="J125" s="258">
        <f t="shared" si="16"/>
        <v>30.452000000000002</v>
      </c>
      <c r="K125" s="258">
        <f t="shared" si="16"/>
        <v>60</v>
      </c>
      <c r="L125" s="258">
        <f t="shared" si="16"/>
        <v>10</v>
      </c>
      <c r="M125" s="258">
        <f t="shared" si="16"/>
        <v>16.940000000000001</v>
      </c>
      <c r="N125" s="258">
        <f t="shared" si="16"/>
        <v>122.602</v>
      </c>
      <c r="O125" s="258">
        <f t="shared" si="16"/>
        <v>0</v>
      </c>
      <c r="P125" s="258">
        <f t="shared" si="16"/>
        <v>0.54</v>
      </c>
      <c r="Q125" s="258">
        <f t="shared" si="16"/>
        <v>98.379000000000005</v>
      </c>
      <c r="R125" s="258">
        <f t="shared" si="16"/>
        <v>80.099999999999994</v>
      </c>
      <c r="S125" s="258">
        <f t="shared" si="16"/>
        <v>88.483000000000004</v>
      </c>
      <c r="T125" s="258">
        <f t="shared" si="16"/>
        <v>0</v>
      </c>
      <c r="U125" s="259">
        <f t="shared" si="16"/>
        <v>1153.2730000000001</v>
      </c>
      <c r="V125" s="255">
        <f t="shared" si="16"/>
        <v>953.30199999999991</v>
      </c>
      <c r="W125" s="255">
        <f t="shared" si="16"/>
        <v>1008.5619999999999</v>
      </c>
    </row>
    <row r="127" spans="1:25" ht="15.75" x14ac:dyDescent="0.25">
      <c r="A127" s="247" t="s">
        <v>128</v>
      </c>
      <c r="B127" s="428"/>
      <c r="C127" s="412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9"/>
      <c r="V127" s="250"/>
      <c r="W127" s="250"/>
    </row>
    <row r="128" spans="1:25" ht="15.75" x14ac:dyDescent="0.25">
      <c r="A128" s="251" t="s">
        <v>180</v>
      </c>
      <c r="B128" s="429"/>
      <c r="C128" s="412"/>
      <c r="D128" s="252">
        <v>0</v>
      </c>
      <c r="E128" s="252">
        <v>0</v>
      </c>
      <c r="F128" s="252">
        <v>0</v>
      </c>
      <c r="G128" s="252">
        <v>0</v>
      </c>
      <c r="H128" s="252">
        <v>584.73800000000006</v>
      </c>
      <c r="I128" s="252">
        <v>0</v>
      </c>
      <c r="J128" s="252">
        <v>19.614999999999998</v>
      </c>
      <c r="K128" s="252">
        <v>0</v>
      </c>
      <c r="L128" s="252">
        <v>0</v>
      </c>
      <c r="M128" s="252">
        <v>0</v>
      </c>
      <c r="N128" s="252">
        <v>0</v>
      </c>
      <c r="O128" s="252">
        <v>0</v>
      </c>
      <c r="P128" s="252">
        <v>0</v>
      </c>
      <c r="Q128" s="252">
        <v>12.138</v>
      </c>
      <c r="R128" s="252">
        <v>0</v>
      </c>
      <c r="S128" s="252">
        <v>0</v>
      </c>
      <c r="T128" s="252">
        <v>0</v>
      </c>
      <c r="U128" s="253">
        <f>SUM(D128,E128,F128,G128,H128,I128,J128,K128,L128,M128,N128,O128,P128,Q128,R128,S128,T128)</f>
        <v>616.4910000000001</v>
      </c>
      <c r="V128" s="252">
        <v>68.192999999999998</v>
      </c>
      <c r="W128" s="252">
        <v>914.46400000000006</v>
      </c>
      <c r="X128" s="429"/>
      <c r="Y128" s="412"/>
    </row>
    <row r="129" spans="1:23" ht="15.75" x14ac:dyDescent="0.25">
      <c r="A129" s="257" t="s">
        <v>10</v>
      </c>
      <c r="B129" s="430"/>
      <c r="C129" s="412"/>
      <c r="D129" s="258">
        <f t="shared" ref="D129:W129" si="17">D128</f>
        <v>0</v>
      </c>
      <c r="E129" s="258">
        <f t="shared" si="17"/>
        <v>0</v>
      </c>
      <c r="F129" s="258">
        <f t="shared" si="17"/>
        <v>0</v>
      </c>
      <c r="G129" s="258">
        <f t="shared" si="17"/>
        <v>0</v>
      </c>
      <c r="H129" s="258">
        <f t="shared" si="17"/>
        <v>584.73800000000006</v>
      </c>
      <c r="I129" s="258">
        <f t="shared" si="17"/>
        <v>0</v>
      </c>
      <c r="J129" s="258">
        <f t="shared" si="17"/>
        <v>19.614999999999998</v>
      </c>
      <c r="K129" s="258">
        <f t="shared" si="17"/>
        <v>0</v>
      </c>
      <c r="L129" s="258">
        <f t="shared" si="17"/>
        <v>0</v>
      </c>
      <c r="M129" s="258">
        <f t="shared" si="17"/>
        <v>0</v>
      </c>
      <c r="N129" s="258">
        <f t="shared" si="17"/>
        <v>0</v>
      </c>
      <c r="O129" s="258">
        <f t="shared" si="17"/>
        <v>0</v>
      </c>
      <c r="P129" s="258">
        <f t="shared" si="17"/>
        <v>0</v>
      </c>
      <c r="Q129" s="258">
        <f t="shared" si="17"/>
        <v>12.138</v>
      </c>
      <c r="R129" s="258">
        <f t="shared" si="17"/>
        <v>0</v>
      </c>
      <c r="S129" s="258">
        <f t="shared" si="17"/>
        <v>0</v>
      </c>
      <c r="T129" s="258">
        <f t="shared" si="17"/>
        <v>0</v>
      </c>
      <c r="U129" s="259">
        <f t="shared" si="17"/>
        <v>616.4910000000001</v>
      </c>
      <c r="V129" s="255">
        <f t="shared" si="17"/>
        <v>68.192999999999998</v>
      </c>
      <c r="W129" s="255">
        <f t="shared" si="17"/>
        <v>914.46400000000006</v>
      </c>
    </row>
    <row r="131" spans="1:23" ht="33.950000000000003" customHeight="1" x14ac:dyDescent="0.25">
      <c r="A131" s="260" t="s">
        <v>187</v>
      </c>
      <c r="B131" s="431"/>
      <c r="C131" s="412"/>
      <c r="D131" s="261">
        <f t="shared" ref="D131:W131" si="18">SUM(D24,D33,D46,D51,D67,D90,D101,D107,D120,D125,D129)</f>
        <v>83.935000000000002</v>
      </c>
      <c r="E131" s="261">
        <f t="shared" si="18"/>
        <v>2257.3130000000001</v>
      </c>
      <c r="F131" s="261">
        <f t="shared" si="18"/>
        <v>3220.2139999999999</v>
      </c>
      <c r="G131" s="261">
        <f t="shared" si="18"/>
        <v>1328.579</v>
      </c>
      <c r="H131" s="261">
        <f t="shared" si="18"/>
        <v>3369.7079999999996</v>
      </c>
      <c r="I131" s="261">
        <f t="shared" si="18"/>
        <v>8735.255000000001</v>
      </c>
      <c r="J131" s="261">
        <f t="shared" si="18"/>
        <v>227.35000000000002</v>
      </c>
      <c r="K131" s="261">
        <f t="shared" si="18"/>
        <v>1182.0429999999999</v>
      </c>
      <c r="L131" s="261">
        <f t="shared" si="18"/>
        <v>83.89</v>
      </c>
      <c r="M131" s="261">
        <f t="shared" si="18"/>
        <v>1034.636</v>
      </c>
      <c r="N131" s="261">
        <f t="shared" si="18"/>
        <v>4615.95</v>
      </c>
      <c r="O131" s="261">
        <f t="shared" si="18"/>
        <v>1021.288</v>
      </c>
      <c r="P131" s="261">
        <f t="shared" si="18"/>
        <v>335.31300000000005</v>
      </c>
      <c r="Q131" s="261">
        <f t="shared" si="18"/>
        <v>129.82400000000001</v>
      </c>
      <c r="R131" s="261">
        <f t="shared" si="18"/>
        <v>721.60300000000007</v>
      </c>
      <c r="S131" s="261">
        <f t="shared" si="18"/>
        <v>179.53700000000001</v>
      </c>
      <c r="T131" s="261">
        <f t="shared" si="18"/>
        <v>562.553</v>
      </c>
      <c r="U131" s="261">
        <f t="shared" si="18"/>
        <v>29088.991000000002</v>
      </c>
      <c r="V131" s="261">
        <f t="shared" si="18"/>
        <v>25981.941999999999</v>
      </c>
      <c r="W131" s="262">
        <f t="shared" si="18"/>
        <v>30169.212</v>
      </c>
    </row>
    <row r="133" spans="1:23" x14ac:dyDescent="0.25">
      <c r="A133" s="263" t="s">
        <v>102</v>
      </c>
      <c r="B133" s="426"/>
      <c r="C133" s="412"/>
      <c r="D133" s="264">
        <v>246.10400000000001</v>
      </c>
      <c r="E133" s="264">
        <v>2185.8539999999998</v>
      </c>
      <c r="F133" s="264">
        <v>3445.0549999999998</v>
      </c>
      <c r="G133" s="264">
        <v>1069.9639999999999</v>
      </c>
      <c r="H133" s="264">
        <v>2417.317</v>
      </c>
      <c r="I133" s="264">
        <v>8602.2479999999996</v>
      </c>
      <c r="J133" s="264">
        <v>187.03100000000001</v>
      </c>
      <c r="K133" s="264">
        <v>1142.692</v>
      </c>
      <c r="L133" s="264">
        <v>30.51</v>
      </c>
      <c r="M133" s="264">
        <v>945.68100000000004</v>
      </c>
      <c r="N133" s="264">
        <v>3241.2060000000001</v>
      </c>
      <c r="O133" s="264">
        <v>778.95</v>
      </c>
      <c r="P133" s="264">
        <v>357.77800000000002</v>
      </c>
      <c r="Q133" s="264">
        <v>114.39</v>
      </c>
      <c r="R133" s="264">
        <v>556.44000000000005</v>
      </c>
      <c r="S133" s="264">
        <v>347.18400000000003</v>
      </c>
      <c r="T133" s="264">
        <v>313.53800000000001</v>
      </c>
      <c r="V133" s="265" t="s">
        <v>188</v>
      </c>
      <c r="W133" s="265" t="s">
        <v>188</v>
      </c>
    </row>
    <row r="134" spans="1:23" x14ac:dyDescent="0.25">
      <c r="A134" s="266" t="s">
        <v>189</v>
      </c>
      <c r="B134" s="427"/>
      <c r="C134" s="412"/>
      <c r="D134" s="267">
        <f t="shared" ref="D134:T134" si="19">IF(OR(D133=0,D133="-"),"-",IF(D131="-",(0-D133)/D133,(D131-D133)/D133))</f>
        <v>-0.65894499886226965</v>
      </c>
      <c r="E134" s="267">
        <f t="shared" si="19"/>
        <v>3.2691570434256037E-2</v>
      </c>
      <c r="F134" s="267">
        <f t="shared" si="19"/>
        <v>-6.5264850633734411E-2</v>
      </c>
      <c r="G134" s="267">
        <f t="shared" si="19"/>
        <v>0.24170439379268838</v>
      </c>
      <c r="H134" s="267">
        <f t="shared" si="19"/>
        <v>0.39398680437857325</v>
      </c>
      <c r="I134" s="267">
        <f t="shared" si="19"/>
        <v>1.5461888566802705E-2</v>
      </c>
      <c r="J134" s="267">
        <f t="shared" si="19"/>
        <v>0.21557388882056994</v>
      </c>
      <c r="K134" s="267">
        <f t="shared" si="19"/>
        <v>3.4437101161117679E-2</v>
      </c>
      <c r="L134" s="267">
        <f t="shared" si="19"/>
        <v>1.7495902982628644</v>
      </c>
      <c r="M134" s="267">
        <f t="shared" si="19"/>
        <v>9.4064488976726743E-2</v>
      </c>
      <c r="N134" s="267">
        <f t="shared" si="19"/>
        <v>0.42414582720135641</v>
      </c>
      <c r="O134" s="267">
        <f t="shared" si="19"/>
        <v>0.31110854355221768</v>
      </c>
      <c r="P134" s="267">
        <f t="shared" si="19"/>
        <v>-6.2790333670600135E-2</v>
      </c>
      <c r="Q134" s="267">
        <f t="shared" si="19"/>
        <v>0.13492438150187963</v>
      </c>
      <c r="R134" s="267">
        <f t="shared" si="19"/>
        <v>0.29682086118898715</v>
      </c>
      <c r="S134" s="267">
        <f t="shared" si="19"/>
        <v>-0.48287651504677637</v>
      </c>
      <c r="T134" s="267">
        <f t="shared" si="19"/>
        <v>0.79420995222269697</v>
      </c>
      <c r="V134" s="268" t="s">
        <v>190</v>
      </c>
      <c r="W134" s="268" t="s">
        <v>191</v>
      </c>
    </row>
    <row r="135" spans="1:23" x14ac:dyDescent="0.25">
      <c r="A135" s="263" t="s">
        <v>103</v>
      </c>
      <c r="B135" s="426"/>
      <c r="C135" s="412"/>
      <c r="D135" s="264">
        <v>505.36700000000002</v>
      </c>
      <c r="E135" s="264">
        <v>1601.771</v>
      </c>
      <c r="F135" s="264">
        <v>3218.3</v>
      </c>
      <c r="G135" s="264">
        <v>1196.5640000000001</v>
      </c>
      <c r="H135" s="264">
        <v>4072.567</v>
      </c>
      <c r="I135" s="264">
        <v>9592.5580000000009</v>
      </c>
      <c r="J135" s="264">
        <v>415.18799999999999</v>
      </c>
      <c r="K135" s="264">
        <v>1032.8720000000001</v>
      </c>
      <c r="L135" s="264">
        <v>85.238</v>
      </c>
      <c r="M135" s="264">
        <v>885.28</v>
      </c>
      <c r="N135" s="264">
        <v>4336.4170000000004</v>
      </c>
      <c r="O135" s="264">
        <v>1245.1559999999999</v>
      </c>
      <c r="P135" s="264">
        <v>489.34800000000001</v>
      </c>
      <c r="Q135" s="264">
        <v>0</v>
      </c>
      <c r="R135" s="264">
        <v>753.67</v>
      </c>
      <c r="S135" s="264">
        <v>523.08600000000001</v>
      </c>
      <c r="T135" s="264">
        <v>215.83</v>
      </c>
      <c r="V135" s="269">
        <f>IF(OR(V131=0,V131="-"),"-",IF(U131="-",(0-V131)/V131,(U131-V131)/V131))</f>
        <v>0.11958494095629968</v>
      </c>
      <c r="W135" s="269">
        <f>IF(OR(W131=0,W131="-"),"-",IF(V131="-",(0-W131)/W131,(V131-W131)/W131))</f>
        <v>-0.13879281964673126</v>
      </c>
    </row>
    <row r="136" spans="1:23" x14ac:dyDescent="0.25">
      <c r="A136" s="270" t="s">
        <v>192</v>
      </c>
      <c r="B136" s="427"/>
      <c r="C136" s="412"/>
      <c r="D136" s="267">
        <f t="shared" ref="D136:T136" si="20">IF(OR(D135=0,D135="-"),"-",IF(D133="-",(0-D135)/D135,(D133-D135)/D135))</f>
        <v>-0.51301925135594528</v>
      </c>
      <c r="E136" s="267">
        <f t="shared" si="20"/>
        <v>0.36464825496278797</v>
      </c>
      <c r="F136" s="267">
        <f t="shared" si="20"/>
        <v>7.0458005779448662E-2</v>
      </c>
      <c r="G136" s="267">
        <f t="shared" si="20"/>
        <v>-0.10580294911095448</v>
      </c>
      <c r="H136" s="267">
        <f t="shared" si="20"/>
        <v>-0.40643898553418517</v>
      </c>
      <c r="I136" s="267">
        <f t="shared" si="20"/>
        <v>-0.10323732209906901</v>
      </c>
      <c r="J136" s="267">
        <f t="shared" si="20"/>
        <v>-0.54952696128019107</v>
      </c>
      <c r="K136" s="267">
        <f t="shared" si="20"/>
        <v>0.10632488827269974</v>
      </c>
      <c r="L136" s="267">
        <f t="shared" si="20"/>
        <v>-0.6420610525821816</v>
      </c>
      <c r="M136" s="267">
        <f t="shared" si="20"/>
        <v>6.8228131212723739E-2</v>
      </c>
      <c r="N136" s="267">
        <f t="shared" si="20"/>
        <v>-0.25256127351221069</v>
      </c>
      <c r="O136" s="267">
        <f t="shared" si="20"/>
        <v>-0.37441573585960308</v>
      </c>
      <c r="P136" s="267">
        <f t="shared" si="20"/>
        <v>-0.26886796308557509</v>
      </c>
      <c r="Q136" s="267" t="str">
        <f t="shared" si="20"/>
        <v>-</v>
      </c>
      <c r="R136" s="267">
        <f t="shared" si="20"/>
        <v>-0.26169278331365176</v>
      </c>
      <c r="S136" s="267">
        <f t="shared" si="20"/>
        <v>-0.33627739989217831</v>
      </c>
      <c r="T136" s="267">
        <f t="shared" si="20"/>
        <v>0.45270814993281744</v>
      </c>
    </row>
  </sheetData>
  <sheetProtection formatCells="0" formatColumns="0" formatRows="0" insertColumns="0" insertRows="0" insertHyperlinks="0" deleteColumns="0" deleteRows="0" sort="0" autoFilter="0" pivotTables="0"/>
  <mergeCells count="153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X9:Y9"/>
    <mergeCell ref="B9:C9"/>
    <mergeCell ref="B10:C10"/>
    <mergeCell ref="B11:C11"/>
    <mergeCell ref="B12:C12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28:C28"/>
    <mergeCell ref="B29:C29"/>
    <mergeCell ref="B30:C30"/>
    <mergeCell ref="B31:C31"/>
    <mergeCell ref="B32:C32"/>
    <mergeCell ref="B23:C23"/>
    <mergeCell ref="B24:C24"/>
    <mergeCell ref="B26:C26"/>
    <mergeCell ref="X27:Y27"/>
    <mergeCell ref="B27:C27"/>
    <mergeCell ref="B38:C38"/>
    <mergeCell ref="B39:C39"/>
    <mergeCell ref="B40:C40"/>
    <mergeCell ref="B41:C41"/>
    <mergeCell ref="B42:C42"/>
    <mergeCell ref="B33:C33"/>
    <mergeCell ref="B35:C35"/>
    <mergeCell ref="X36:Y36"/>
    <mergeCell ref="B36:C36"/>
    <mergeCell ref="B37:C37"/>
    <mergeCell ref="X49:Y49"/>
    <mergeCell ref="B49:C49"/>
    <mergeCell ref="B50:C50"/>
    <mergeCell ref="B51:C51"/>
    <mergeCell ref="B53:C53"/>
    <mergeCell ref="B43:C43"/>
    <mergeCell ref="B44:C44"/>
    <mergeCell ref="B45:C45"/>
    <mergeCell ref="B46:C46"/>
    <mergeCell ref="B48:C48"/>
    <mergeCell ref="B58:C58"/>
    <mergeCell ref="B59:C59"/>
    <mergeCell ref="B60:C60"/>
    <mergeCell ref="B61:C61"/>
    <mergeCell ref="B62:C62"/>
    <mergeCell ref="X54:Y54"/>
    <mergeCell ref="B54:C54"/>
    <mergeCell ref="B55:C55"/>
    <mergeCell ref="B56:C56"/>
    <mergeCell ref="B57:C57"/>
    <mergeCell ref="B69:C69"/>
    <mergeCell ref="X70:Y70"/>
    <mergeCell ref="B70:C70"/>
    <mergeCell ref="B71:C71"/>
    <mergeCell ref="B72:C72"/>
    <mergeCell ref="B63:C63"/>
    <mergeCell ref="B64:C64"/>
    <mergeCell ref="B65:C65"/>
    <mergeCell ref="B66:C66"/>
    <mergeCell ref="B67:C6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88:C88"/>
    <mergeCell ref="B89:C89"/>
    <mergeCell ref="B90:C90"/>
    <mergeCell ref="B92:C92"/>
    <mergeCell ref="X93:Y93"/>
    <mergeCell ref="B93:C93"/>
    <mergeCell ref="B83:C83"/>
    <mergeCell ref="B84:C84"/>
    <mergeCell ref="B85:C85"/>
    <mergeCell ref="B86:C86"/>
    <mergeCell ref="B87:C87"/>
    <mergeCell ref="X110:Y110"/>
    <mergeCell ref="B110:C110"/>
    <mergeCell ref="B99:C99"/>
    <mergeCell ref="B100:C100"/>
    <mergeCell ref="B101:C101"/>
    <mergeCell ref="B103:C103"/>
    <mergeCell ref="X104:Y104"/>
    <mergeCell ref="B104:C104"/>
    <mergeCell ref="B94:C94"/>
    <mergeCell ref="B95:C95"/>
    <mergeCell ref="B96:C96"/>
    <mergeCell ref="B97:C97"/>
    <mergeCell ref="B98:C98"/>
    <mergeCell ref="B111:C111"/>
    <mergeCell ref="B112:C112"/>
    <mergeCell ref="B113:C113"/>
    <mergeCell ref="B114:C114"/>
    <mergeCell ref="B115:C115"/>
    <mergeCell ref="B105:C105"/>
    <mergeCell ref="B106:C106"/>
    <mergeCell ref="B107:C107"/>
    <mergeCell ref="B109:C109"/>
    <mergeCell ref="B122:C122"/>
    <mergeCell ref="X123:Y123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133:C133"/>
    <mergeCell ref="B134:C134"/>
    <mergeCell ref="B135:C135"/>
    <mergeCell ref="B136:C136"/>
    <mergeCell ref="B127:C127"/>
    <mergeCell ref="X128:Y128"/>
    <mergeCell ref="B128:C128"/>
    <mergeCell ref="B129:C129"/>
    <mergeCell ref="B131:C131"/>
  </mergeCells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23" width="8.140625" customWidth="1"/>
    <col min="24" max="25" width="9.140625" customWidth="1"/>
  </cols>
  <sheetData>
    <row r="1" spans="1:25" ht="23.25" x14ac:dyDescent="0.25">
      <c r="A1" s="416" t="s">
        <v>193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271" t="s">
        <v>1</v>
      </c>
    </row>
    <row r="2" spans="1:25" ht="18" x14ac:dyDescent="0.25">
      <c r="A2" s="417">
        <v>2014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271"/>
    </row>
    <row r="3" spans="1:25" ht="18" x14ac:dyDescent="0.25">
      <c r="A3" s="417" t="s">
        <v>94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271"/>
    </row>
    <row r="5" spans="1:25" ht="51" customHeight="1" x14ac:dyDescent="0.25">
      <c r="A5" s="272">
        <v>2014</v>
      </c>
      <c r="B5" s="435" t="s">
        <v>182</v>
      </c>
      <c r="C5" s="435" t="s">
        <v>183</v>
      </c>
      <c r="D5" s="433" t="s">
        <v>12</v>
      </c>
      <c r="E5" s="433" t="s">
        <v>13</v>
      </c>
      <c r="F5" s="433" t="s">
        <v>22</v>
      </c>
      <c r="G5" s="433" t="s">
        <v>25</v>
      </c>
      <c r="H5" s="433" t="s">
        <v>26</v>
      </c>
      <c r="I5" s="433" t="s">
        <v>27</v>
      </c>
      <c r="J5" s="433" t="s">
        <v>29</v>
      </c>
      <c r="K5" s="433" t="s">
        <v>31</v>
      </c>
      <c r="L5" s="433" t="s">
        <v>32</v>
      </c>
      <c r="M5" s="433" t="s">
        <v>37</v>
      </c>
      <c r="N5" s="433" t="s">
        <v>38</v>
      </c>
      <c r="O5" s="433" t="s">
        <v>40</v>
      </c>
      <c r="P5" s="433" t="s">
        <v>46</v>
      </c>
      <c r="Q5" s="433" t="s">
        <v>47</v>
      </c>
      <c r="R5" s="433" t="s">
        <v>50</v>
      </c>
      <c r="S5" s="433" t="s">
        <v>51</v>
      </c>
      <c r="T5" s="433" t="s">
        <v>128</v>
      </c>
      <c r="U5" s="434" t="s">
        <v>184</v>
      </c>
      <c r="V5" s="434" t="s">
        <v>184</v>
      </c>
      <c r="W5" s="434" t="s">
        <v>184</v>
      </c>
    </row>
    <row r="6" spans="1:25" x14ac:dyDescent="0.25">
      <c r="A6" s="274" t="s">
        <v>185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</row>
    <row r="7" spans="1:25" ht="15.75" x14ac:dyDescent="0.25">
      <c r="A7" s="274" t="s">
        <v>186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273">
        <v>2014</v>
      </c>
      <c r="V7" s="273">
        <v>2013</v>
      </c>
      <c r="W7" s="273">
        <v>2012</v>
      </c>
    </row>
    <row r="8" spans="1:25" ht="15.75" x14ac:dyDescent="0.25">
      <c r="A8" s="275" t="s">
        <v>8</v>
      </c>
      <c r="B8" s="428"/>
      <c r="C8" s="412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7"/>
      <c r="V8" s="278"/>
      <c r="W8" s="278"/>
    </row>
    <row r="9" spans="1:25" ht="15.75" x14ac:dyDescent="0.25">
      <c r="A9" s="279" t="s">
        <v>115</v>
      </c>
      <c r="B9" s="429"/>
      <c r="C9" s="412"/>
      <c r="D9" s="280">
        <v>0</v>
      </c>
      <c r="E9" s="280">
        <v>0</v>
      </c>
      <c r="F9" s="280">
        <v>0</v>
      </c>
      <c r="G9" s="280">
        <v>0</v>
      </c>
      <c r="H9" s="280">
        <v>9.8209999999999997</v>
      </c>
      <c r="I9" s="280">
        <v>0</v>
      </c>
      <c r="J9" s="280">
        <v>0</v>
      </c>
      <c r="K9" s="280">
        <v>0</v>
      </c>
      <c r="L9" s="280">
        <v>0</v>
      </c>
      <c r="M9" s="280">
        <v>0</v>
      </c>
      <c r="N9" s="280">
        <v>0</v>
      </c>
      <c r="O9" s="280">
        <v>0</v>
      </c>
      <c r="P9" s="280">
        <v>0</v>
      </c>
      <c r="Q9" s="280">
        <v>0</v>
      </c>
      <c r="R9" s="280">
        <v>0</v>
      </c>
      <c r="S9" s="280">
        <v>0</v>
      </c>
      <c r="T9" s="280">
        <v>0</v>
      </c>
      <c r="U9" s="281">
        <f t="shared" ref="U9:U19" si="0">SUM(D9,E9,F9,G9,H9,I9,J9,K9,L9,M9,N9,O9,P9,Q9,R9,S9,T9)</f>
        <v>9.8209999999999997</v>
      </c>
      <c r="V9" s="280">
        <v>0</v>
      </c>
      <c r="W9" s="280">
        <v>36.270000000000003</v>
      </c>
      <c r="X9" s="429"/>
      <c r="Y9" s="412"/>
    </row>
    <row r="10" spans="1:25" ht="15.75" x14ac:dyDescent="0.25">
      <c r="A10" s="282" t="s">
        <v>116</v>
      </c>
      <c r="B10" s="432"/>
      <c r="C10" s="412"/>
      <c r="D10" s="283">
        <v>0</v>
      </c>
      <c r="E10" s="283">
        <v>0</v>
      </c>
      <c r="F10" s="283">
        <v>0</v>
      </c>
      <c r="G10" s="283">
        <v>26.206</v>
      </c>
      <c r="H10" s="283">
        <v>5.5380000000000003</v>
      </c>
      <c r="I10" s="283">
        <v>35.258000000000003</v>
      </c>
      <c r="J10" s="283">
        <v>0</v>
      </c>
      <c r="K10" s="283">
        <v>0</v>
      </c>
      <c r="L10" s="283">
        <v>0</v>
      </c>
      <c r="M10" s="283">
        <v>0</v>
      </c>
      <c r="N10" s="283">
        <v>0</v>
      </c>
      <c r="O10" s="283">
        <v>0</v>
      </c>
      <c r="P10" s="283">
        <v>0</v>
      </c>
      <c r="Q10" s="283">
        <v>0</v>
      </c>
      <c r="R10" s="283">
        <v>0</v>
      </c>
      <c r="S10" s="283">
        <v>0</v>
      </c>
      <c r="T10" s="283">
        <v>0</v>
      </c>
      <c r="U10" s="284">
        <f t="shared" si="0"/>
        <v>67.00200000000001</v>
      </c>
      <c r="V10" s="283">
        <v>73.323999999999998</v>
      </c>
      <c r="W10" s="283">
        <v>46.698999999999998</v>
      </c>
    </row>
    <row r="11" spans="1:25" ht="15.75" x14ac:dyDescent="0.25">
      <c r="A11" s="279" t="s">
        <v>117</v>
      </c>
      <c r="B11" s="429"/>
      <c r="C11" s="412"/>
      <c r="D11" s="280">
        <v>0</v>
      </c>
      <c r="E11" s="280">
        <v>0</v>
      </c>
      <c r="F11" s="280">
        <v>0</v>
      </c>
      <c r="G11" s="280">
        <v>106.994</v>
      </c>
      <c r="H11" s="280">
        <v>17.881</v>
      </c>
      <c r="I11" s="280">
        <v>102.70399999999999</v>
      </c>
      <c r="J11" s="280">
        <v>0</v>
      </c>
      <c r="K11" s="280">
        <v>0</v>
      </c>
      <c r="L11" s="280">
        <v>0</v>
      </c>
      <c r="M11" s="280">
        <v>0</v>
      </c>
      <c r="N11" s="280">
        <v>0</v>
      </c>
      <c r="O11" s="280">
        <v>0</v>
      </c>
      <c r="P11" s="280">
        <v>0</v>
      </c>
      <c r="Q11" s="280">
        <v>0</v>
      </c>
      <c r="R11" s="280">
        <v>0</v>
      </c>
      <c r="S11" s="280">
        <v>0</v>
      </c>
      <c r="T11" s="280">
        <v>0</v>
      </c>
      <c r="U11" s="281">
        <f t="shared" si="0"/>
        <v>227.57900000000001</v>
      </c>
      <c r="V11" s="280">
        <v>201.56200000000001</v>
      </c>
      <c r="W11" s="280">
        <v>118.416</v>
      </c>
    </row>
    <row r="12" spans="1:25" ht="15.75" x14ac:dyDescent="0.25">
      <c r="A12" s="282" t="s">
        <v>119</v>
      </c>
      <c r="B12" s="432"/>
      <c r="C12" s="412"/>
      <c r="D12" s="283">
        <v>0</v>
      </c>
      <c r="E12" s="283">
        <v>0</v>
      </c>
      <c r="F12" s="283">
        <v>0</v>
      </c>
      <c r="G12" s="283">
        <v>0</v>
      </c>
      <c r="H12" s="283">
        <v>0.77500000000000002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>
        <v>0</v>
      </c>
      <c r="O12" s="283">
        <v>143.941</v>
      </c>
      <c r="P12" s="283">
        <v>0</v>
      </c>
      <c r="Q12" s="283">
        <v>0</v>
      </c>
      <c r="R12" s="283">
        <v>0</v>
      </c>
      <c r="S12" s="283">
        <v>0</v>
      </c>
      <c r="T12" s="283">
        <v>0</v>
      </c>
      <c r="U12" s="284">
        <f t="shared" si="0"/>
        <v>144.71600000000001</v>
      </c>
      <c r="V12" s="283">
        <v>60.854999999999997</v>
      </c>
      <c r="W12" s="283">
        <v>105.244</v>
      </c>
    </row>
    <row r="13" spans="1:25" ht="15.75" x14ac:dyDescent="0.25">
      <c r="A13" s="279" t="s">
        <v>120</v>
      </c>
      <c r="B13" s="429"/>
      <c r="C13" s="412"/>
      <c r="D13" s="280">
        <v>0</v>
      </c>
      <c r="E13" s="280">
        <v>0</v>
      </c>
      <c r="F13" s="280">
        <v>0</v>
      </c>
      <c r="G13" s="280">
        <v>0</v>
      </c>
      <c r="H13" s="280">
        <v>0</v>
      </c>
      <c r="I13" s="280">
        <v>0</v>
      </c>
      <c r="J13" s="280">
        <v>0</v>
      </c>
      <c r="K13" s="280">
        <v>0</v>
      </c>
      <c r="L13" s="280">
        <v>2.14</v>
      </c>
      <c r="M13" s="280">
        <v>0</v>
      </c>
      <c r="N13" s="280">
        <v>0</v>
      </c>
      <c r="O13" s="280">
        <v>0</v>
      </c>
      <c r="P13" s="280">
        <v>0</v>
      </c>
      <c r="Q13" s="280">
        <v>0</v>
      </c>
      <c r="R13" s="280">
        <v>0</v>
      </c>
      <c r="S13" s="280">
        <v>0</v>
      </c>
      <c r="T13" s="280">
        <v>0</v>
      </c>
      <c r="U13" s="281">
        <f t="shared" si="0"/>
        <v>2.14</v>
      </c>
      <c r="V13" s="280">
        <v>0</v>
      </c>
      <c r="W13" s="280">
        <v>2</v>
      </c>
    </row>
    <row r="14" spans="1:25" ht="15.75" x14ac:dyDescent="0.25">
      <c r="A14" s="282" t="s">
        <v>121</v>
      </c>
      <c r="B14" s="432"/>
      <c r="C14" s="412"/>
      <c r="D14" s="283">
        <v>0</v>
      </c>
      <c r="E14" s="283">
        <v>0</v>
      </c>
      <c r="F14" s="283">
        <v>0</v>
      </c>
      <c r="G14" s="283">
        <v>79.572999999999993</v>
      </c>
      <c r="H14" s="283">
        <v>58.835999999999999</v>
      </c>
      <c r="I14" s="283">
        <v>0</v>
      </c>
      <c r="J14" s="283">
        <v>0</v>
      </c>
      <c r="K14" s="283">
        <v>0</v>
      </c>
      <c r="L14" s="283">
        <v>0</v>
      </c>
      <c r="M14" s="283">
        <v>0</v>
      </c>
      <c r="N14" s="283">
        <v>0</v>
      </c>
      <c r="O14" s="283">
        <v>18.350000000000001</v>
      </c>
      <c r="P14" s="283">
        <v>0</v>
      </c>
      <c r="Q14" s="283">
        <v>0</v>
      </c>
      <c r="R14" s="283">
        <v>0</v>
      </c>
      <c r="S14" s="283">
        <v>0</v>
      </c>
      <c r="T14" s="283">
        <v>6.8</v>
      </c>
      <c r="U14" s="284">
        <f t="shared" si="0"/>
        <v>163.559</v>
      </c>
      <c r="V14" s="283">
        <v>89.054000000000002</v>
      </c>
      <c r="W14" s="283">
        <v>149.88800000000001</v>
      </c>
    </row>
    <row r="15" spans="1:25" ht="15.75" x14ac:dyDescent="0.25">
      <c r="A15" s="279" t="s">
        <v>122</v>
      </c>
      <c r="B15" s="429"/>
      <c r="C15" s="412"/>
      <c r="D15" s="280">
        <v>0</v>
      </c>
      <c r="E15" s="280">
        <v>0</v>
      </c>
      <c r="F15" s="280">
        <v>0</v>
      </c>
      <c r="G15" s="280">
        <v>0</v>
      </c>
      <c r="H15" s="280">
        <v>0</v>
      </c>
      <c r="I15" s="280">
        <v>0</v>
      </c>
      <c r="J15" s="280">
        <v>0</v>
      </c>
      <c r="K15" s="280">
        <v>0</v>
      </c>
      <c r="L15" s="280">
        <v>0</v>
      </c>
      <c r="M15" s="280">
        <v>0</v>
      </c>
      <c r="N15" s="280">
        <v>0</v>
      </c>
      <c r="O15" s="280">
        <v>0</v>
      </c>
      <c r="P15" s="280">
        <v>0</v>
      </c>
      <c r="Q15" s="280">
        <v>0</v>
      </c>
      <c r="R15" s="280">
        <v>0</v>
      </c>
      <c r="S15" s="280">
        <v>0</v>
      </c>
      <c r="T15" s="280">
        <v>0</v>
      </c>
      <c r="U15" s="281">
        <f t="shared" si="0"/>
        <v>0</v>
      </c>
      <c r="V15" s="280">
        <v>0</v>
      </c>
      <c r="W15" s="280">
        <v>86.525999999999996</v>
      </c>
    </row>
    <row r="16" spans="1:25" ht="15.75" x14ac:dyDescent="0.25">
      <c r="A16" s="282" t="s">
        <v>124</v>
      </c>
      <c r="B16" s="432"/>
      <c r="C16" s="412"/>
      <c r="D16" s="283">
        <v>0</v>
      </c>
      <c r="E16" s="283">
        <v>0</v>
      </c>
      <c r="F16" s="283">
        <v>0</v>
      </c>
      <c r="G16" s="283">
        <v>0</v>
      </c>
      <c r="H16" s="283">
        <v>0.90300000000000002</v>
      </c>
      <c r="I16" s="283">
        <v>0</v>
      </c>
      <c r="J16" s="283">
        <v>0</v>
      </c>
      <c r="K16" s="283">
        <v>0</v>
      </c>
      <c r="L16" s="283">
        <v>0</v>
      </c>
      <c r="M16" s="283">
        <v>0</v>
      </c>
      <c r="N16" s="283">
        <v>0</v>
      </c>
      <c r="O16" s="283">
        <v>0</v>
      </c>
      <c r="P16" s="283">
        <v>0</v>
      </c>
      <c r="Q16" s="283">
        <v>0</v>
      </c>
      <c r="R16" s="283">
        <v>0</v>
      </c>
      <c r="S16" s="283">
        <v>0</v>
      </c>
      <c r="T16" s="283">
        <v>0</v>
      </c>
      <c r="U16" s="284">
        <f t="shared" si="0"/>
        <v>0.90300000000000002</v>
      </c>
      <c r="V16" s="283">
        <v>0</v>
      </c>
      <c r="W16" s="283">
        <v>11.061999999999999</v>
      </c>
    </row>
    <row r="17" spans="1:25" ht="15.75" x14ac:dyDescent="0.25">
      <c r="A17" s="279" t="s">
        <v>125</v>
      </c>
      <c r="B17" s="429"/>
      <c r="C17" s="412"/>
      <c r="D17" s="280">
        <v>0</v>
      </c>
      <c r="E17" s="280">
        <v>0</v>
      </c>
      <c r="F17" s="280">
        <v>0</v>
      </c>
      <c r="G17" s="280">
        <v>30.780999999999999</v>
      </c>
      <c r="H17" s="280">
        <v>17.510000000000002</v>
      </c>
      <c r="I17" s="280">
        <v>92.408000000000001</v>
      </c>
      <c r="J17" s="280">
        <v>0</v>
      </c>
      <c r="K17" s="280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80">
        <v>0</v>
      </c>
      <c r="S17" s="280">
        <v>0</v>
      </c>
      <c r="T17" s="280">
        <v>17.274999999999999</v>
      </c>
      <c r="U17" s="281">
        <f t="shared" si="0"/>
        <v>157.97400000000002</v>
      </c>
      <c r="V17" s="280">
        <v>77.989000000000004</v>
      </c>
      <c r="W17" s="280">
        <v>66.712999999999994</v>
      </c>
    </row>
    <row r="18" spans="1:25" ht="15.75" x14ac:dyDescent="0.25">
      <c r="A18" s="282" t="s">
        <v>127</v>
      </c>
      <c r="B18" s="432"/>
      <c r="C18" s="412"/>
      <c r="D18" s="283">
        <v>0</v>
      </c>
      <c r="E18" s="283">
        <v>0</v>
      </c>
      <c r="F18" s="283">
        <v>0</v>
      </c>
      <c r="G18" s="283">
        <v>0</v>
      </c>
      <c r="H18" s="283">
        <v>0.4</v>
      </c>
      <c r="I18" s="283">
        <v>0</v>
      </c>
      <c r="J18" s="283">
        <v>0</v>
      </c>
      <c r="K18" s="283">
        <v>0</v>
      </c>
      <c r="L18" s="283">
        <v>3.1</v>
      </c>
      <c r="M18" s="283">
        <v>0</v>
      </c>
      <c r="N18" s="283">
        <v>0</v>
      </c>
      <c r="O18" s="283">
        <v>0</v>
      </c>
      <c r="P18" s="283">
        <v>0</v>
      </c>
      <c r="Q18" s="283">
        <v>0</v>
      </c>
      <c r="R18" s="283">
        <v>0</v>
      </c>
      <c r="S18" s="283">
        <v>0</v>
      </c>
      <c r="T18" s="283">
        <v>0</v>
      </c>
      <c r="U18" s="284">
        <f t="shared" si="0"/>
        <v>3.5</v>
      </c>
      <c r="V18" s="283">
        <v>2</v>
      </c>
      <c r="W18" s="283">
        <v>5.0679999999999996</v>
      </c>
    </row>
    <row r="19" spans="1:25" ht="15.75" x14ac:dyDescent="0.25">
      <c r="A19" s="279" t="s">
        <v>128</v>
      </c>
      <c r="B19" s="429"/>
      <c r="C19" s="412"/>
      <c r="D19" s="280">
        <v>0</v>
      </c>
      <c r="E19" s="280">
        <v>0</v>
      </c>
      <c r="F19" s="280">
        <v>0</v>
      </c>
      <c r="G19" s="280">
        <v>0</v>
      </c>
      <c r="H19" s="280">
        <v>2.4E-2</v>
      </c>
      <c r="I19" s="280">
        <v>0</v>
      </c>
      <c r="J19" s="280">
        <v>0</v>
      </c>
      <c r="K19" s="280">
        <v>0</v>
      </c>
      <c r="L19" s="280">
        <v>0</v>
      </c>
      <c r="M19" s="280">
        <v>0</v>
      </c>
      <c r="N19" s="280">
        <v>0</v>
      </c>
      <c r="O19" s="280">
        <v>0</v>
      </c>
      <c r="P19" s="280">
        <v>0</v>
      </c>
      <c r="Q19" s="280">
        <v>0</v>
      </c>
      <c r="R19" s="280">
        <v>0</v>
      </c>
      <c r="S19" s="280">
        <v>0</v>
      </c>
      <c r="T19" s="280">
        <v>0</v>
      </c>
      <c r="U19" s="281">
        <f t="shared" si="0"/>
        <v>2.4E-2</v>
      </c>
      <c r="V19" s="280">
        <v>0</v>
      </c>
      <c r="W19" s="280">
        <v>0</v>
      </c>
    </row>
    <row r="20" spans="1:25" ht="15.75" x14ac:dyDescent="0.25">
      <c r="A20" s="285" t="s">
        <v>10</v>
      </c>
      <c r="B20" s="430"/>
      <c r="C20" s="412"/>
      <c r="D20" s="286">
        <f t="shared" ref="D20:W20" si="1">SUM(D9,D10,D11,D12,D13,D14,D15,D16,D17,D18,D19)</f>
        <v>0</v>
      </c>
      <c r="E20" s="286">
        <f t="shared" si="1"/>
        <v>0</v>
      </c>
      <c r="F20" s="286">
        <f t="shared" si="1"/>
        <v>0</v>
      </c>
      <c r="G20" s="286">
        <f t="shared" si="1"/>
        <v>243.55399999999997</v>
      </c>
      <c r="H20" s="286">
        <f t="shared" si="1"/>
        <v>111.68800000000002</v>
      </c>
      <c r="I20" s="286">
        <f t="shared" si="1"/>
        <v>230.37</v>
      </c>
      <c r="J20" s="286">
        <f t="shared" si="1"/>
        <v>0</v>
      </c>
      <c r="K20" s="286">
        <f t="shared" si="1"/>
        <v>0</v>
      </c>
      <c r="L20" s="286">
        <f t="shared" si="1"/>
        <v>5.24</v>
      </c>
      <c r="M20" s="286">
        <f t="shared" si="1"/>
        <v>0</v>
      </c>
      <c r="N20" s="286">
        <f t="shared" si="1"/>
        <v>0</v>
      </c>
      <c r="O20" s="286">
        <f t="shared" si="1"/>
        <v>162.291</v>
      </c>
      <c r="P20" s="286">
        <f t="shared" si="1"/>
        <v>0</v>
      </c>
      <c r="Q20" s="286">
        <f t="shared" si="1"/>
        <v>0</v>
      </c>
      <c r="R20" s="286">
        <f t="shared" si="1"/>
        <v>0</v>
      </c>
      <c r="S20" s="286">
        <f t="shared" si="1"/>
        <v>0</v>
      </c>
      <c r="T20" s="286">
        <f t="shared" si="1"/>
        <v>24.074999999999999</v>
      </c>
      <c r="U20" s="287">
        <f t="shared" si="1"/>
        <v>777.21800000000007</v>
      </c>
      <c r="V20" s="283">
        <f t="shared" si="1"/>
        <v>504.78400000000011</v>
      </c>
      <c r="W20" s="283">
        <f t="shared" si="1"/>
        <v>627.88599999999997</v>
      </c>
    </row>
    <row r="22" spans="1:25" ht="15.75" x14ac:dyDescent="0.25">
      <c r="A22" s="275" t="s">
        <v>129</v>
      </c>
      <c r="B22" s="428"/>
      <c r="C22" s="412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7"/>
      <c r="V22" s="278"/>
      <c r="W22" s="278"/>
    </row>
    <row r="23" spans="1:25" ht="15.75" x14ac:dyDescent="0.25">
      <c r="A23" s="279" t="s">
        <v>130</v>
      </c>
      <c r="B23" s="429"/>
      <c r="C23" s="412"/>
      <c r="D23" s="280">
        <v>0</v>
      </c>
      <c r="E23" s="280">
        <v>0</v>
      </c>
      <c r="F23" s="280">
        <v>0</v>
      </c>
      <c r="G23" s="280">
        <v>0</v>
      </c>
      <c r="H23" s="280">
        <v>0</v>
      </c>
      <c r="I23" s="280">
        <v>0</v>
      </c>
      <c r="J23" s="280">
        <v>0</v>
      </c>
      <c r="K23" s="280">
        <v>0</v>
      </c>
      <c r="L23" s="280">
        <v>0</v>
      </c>
      <c r="M23" s="280">
        <v>0</v>
      </c>
      <c r="N23" s="280">
        <v>0</v>
      </c>
      <c r="O23" s="280">
        <v>209.291</v>
      </c>
      <c r="P23" s="280">
        <v>0</v>
      </c>
      <c r="Q23" s="280">
        <v>0</v>
      </c>
      <c r="R23" s="280">
        <v>0</v>
      </c>
      <c r="S23" s="280">
        <v>0</v>
      </c>
      <c r="T23" s="280">
        <v>0</v>
      </c>
      <c r="U23" s="281">
        <f t="shared" ref="U23:U28" si="2">SUM(D23,E23,F23,G23,H23,I23,J23,K23,L23,M23,N23,O23,P23,Q23,R23,S23,T23)</f>
        <v>209.291</v>
      </c>
      <c r="V23" s="280">
        <v>240.45099999999999</v>
      </c>
      <c r="W23" s="280">
        <v>160.01300000000001</v>
      </c>
      <c r="X23" s="429"/>
      <c r="Y23" s="412"/>
    </row>
    <row r="24" spans="1:25" ht="15.75" x14ac:dyDescent="0.25">
      <c r="A24" s="282" t="s">
        <v>131</v>
      </c>
      <c r="B24" s="432"/>
      <c r="C24" s="412"/>
      <c r="D24" s="283">
        <v>0</v>
      </c>
      <c r="E24" s="283">
        <v>0</v>
      </c>
      <c r="F24" s="283">
        <v>0</v>
      </c>
      <c r="G24" s="283">
        <v>0</v>
      </c>
      <c r="H24" s="283">
        <v>0</v>
      </c>
      <c r="I24" s="283">
        <v>0</v>
      </c>
      <c r="J24" s="283">
        <v>0</v>
      </c>
      <c r="K24" s="283">
        <v>0</v>
      </c>
      <c r="L24" s="283">
        <v>0</v>
      </c>
      <c r="M24" s="283">
        <v>0</v>
      </c>
      <c r="N24" s="283">
        <v>0</v>
      </c>
      <c r="O24" s="283">
        <v>0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284">
        <f t="shared" si="2"/>
        <v>0</v>
      </c>
      <c r="V24" s="283">
        <v>5.6509999999999998</v>
      </c>
      <c r="W24" s="283">
        <v>15.15</v>
      </c>
    </row>
    <row r="25" spans="1:25" ht="15.75" x14ac:dyDescent="0.25">
      <c r="A25" s="279" t="s">
        <v>132</v>
      </c>
      <c r="B25" s="429"/>
      <c r="C25" s="412"/>
      <c r="D25" s="280">
        <v>0</v>
      </c>
      <c r="E25" s="280">
        <v>0</v>
      </c>
      <c r="F25" s="280">
        <v>0</v>
      </c>
      <c r="G25" s="280">
        <v>0</v>
      </c>
      <c r="H25" s="280">
        <v>0</v>
      </c>
      <c r="I25" s="280">
        <v>0</v>
      </c>
      <c r="J25" s="280">
        <v>0</v>
      </c>
      <c r="K25" s="280">
        <v>0</v>
      </c>
      <c r="L25" s="280">
        <v>0</v>
      </c>
      <c r="M25" s="280">
        <v>0</v>
      </c>
      <c r="N25" s="280">
        <v>0</v>
      </c>
      <c r="O25" s="280">
        <v>0</v>
      </c>
      <c r="P25" s="280">
        <v>0</v>
      </c>
      <c r="Q25" s="280">
        <v>0</v>
      </c>
      <c r="R25" s="280">
        <v>0</v>
      </c>
      <c r="S25" s="280">
        <v>0</v>
      </c>
      <c r="T25" s="280">
        <v>0</v>
      </c>
      <c r="U25" s="281">
        <f t="shared" si="2"/>
        <v>0</v>
      </c>
      <c r="V25" s="280">
        <v>6.9000000000000006E-2</v>
      </c>
      <c r="W25" s="280">
        <v>0</v>
      </c>
    </row>
    <row r="26" spans="1:25" ht="15.75" x14ac:dyDescent="0.25">
      <c r="A26" s="282" t="s">
        <v>133</v>
      </c>
      <c r="B26" s="432"/>
      <c r="C26" s="412"/>
      <c r="D26" s="283">
        <v>0</v>
      </c>
      <c r="E26" s="283">
        <v>0</v>
      </c>
      <c r="F26" s="283">
        <v>0</v>
      </c>
      <c r="G26" s="283">
        <v>354.755</v>
      </c>
      <c r="H26" s="283">
        <v>97.88</v>
      </c>
      <c r="I26" s="283">
        <v>21.814</v>
      </c>
      <c r="J26" s="283">
        <v>0</v>
      </c>
      <c r="K26" s="283">
        <v>0</v>
      </c>
      <c r="L26" s="283">
        <v>68.650000000000006</v>
      </c>
      <c r="M26" s="283">
        <v>0</v>
      </c>
      <c r="N26" s="283">
        <v>0</v>
      </c>
      <c r="O26" s="283">
        <v>35.941000000000003</v>
      </c>
      <c r="P26" s="283">
        <v>0</v>
      </c>
      <c r="Q26" s="283">
        <v>0</v>
      </c>
      <c r="R26" s="283">
        <v>0</v>
      </c>
      <c r="S26" s="283">
        <v>0</v>
      </c>
      <c r="T26" s="283">
        <v>0</v>
      </c>
      <c r="U26" s="284">
        <f t="shared" si="2"/>
        <v>579.04000000000008</v>
      </c>
      <c r="V26" s="283">
        <v>436.19200000000001</v>
      </c>
      <c r="W26" s="283">
        <v>462.32799999999997</v>
      </c>
    </row>
    <row r="27" spans="1:25" ht="15.75" x14ac:dyDescent="0.25">
      <c r="A27" s="279" t="s">
        <v>134</v>
      </c>
      <c r="B27" s="429"/>
      <c r="C27" s="412"/>
      <c r="D27" s="280">
        <v>0</v>
      </c>
      <c r="E27" s="280">
        <v>0</v>
      </c>
      <c r="F27" s="280">
        <v>0</v>
      </c>
      <c r="G27" s="280">
        <v>0</v>
      </c>
      <c r="H27" s="280">
        <v>53.247</v>
      </c>
      <c r="I27" s="280">
        <v>0</v>
      </c>
      <c r="J27" s="280">
        <v>0</v>
      </c>
      <c r="K27" s="280">
        <v>0</v>
      </c>
      <c r="L27" s="280">
        <v>0</v>
      </c>
      <c r="M27" s="280">
        <v>0</v>
      </c>
      <c r="N27" s="280">
        <v>0</v>
      </c>
      <c r="O27" s="280">
        <v>86.323999999999998</v>
      </c>
      <c r="P27" s="280">
        <v>0</v>
      </c>
      <c r="Q27" s="280">
        <v>0</v>
      </c>
      <c r="R27" s="280">
        <v>0</v>
      </c>
      <c r="S27" s="280">
        <v>0</v>
      </c>
      <c r="T27" s="280">
        <v>0</v>
      </c>
      <c r="U27" s="281">
        <f t="shared" si="2"/>
        <v>139.571</v>
      </c>
      <c r="V27" s="280">
        <v>80.807000000000002</v>
      </c>
      <c r="W27" s="280">
        <v>117.349</v>
      </c>
    </row>
    <row r="28" spans="1:25" ht="15.75" x14ac:dyDescent="0.25">
      <c r="A28" s="282" t="s">
        <v>135</v>
      </c>
      <c r="B28" s="432"/>
      <c r="C28" s="412"/>
      <c r="D28" s="283">
        <v>0</v>
      </c>
      <c r="E28" s="283">
        <v>0</v>
      </c>
      <c r="F28" s="283">
        <v>0</v>
      </c>
      <c r="G28" s="283">
        <v>0</v>
      </c>
      <c r="H28" s="283">
        <v>30.329000000000001</v>
      </c>
      <c r="I28" s="283">
        <v>0</v>
      </c>
      <c r="J28" s="283">
        <v>0</v>
      </c>
      <c r="K28" s="283">
        <v>0</v>
      </c>
      <c r="L28" s="283">
        <v>0</v>
      </c>
      <c r="M28" s="283">
        <v>0</v>
      </c>
      <c r="N28" s="283">
        <v>0</v>
      </c>
      <c r="O28" s="283">
        <v>0</v>
      </c>
      <c r="P28" s="283">
        <v>0</v>
      </c>
      <c r="Q28" s="283">
        <v>0</v>
      </c>
      <c r="R28" s="283">
        <v>0</v>
      </c>
      <c r="S28" s="283">
        <v>0</v>
      </c>
      <c r="T28" s="283">
        <v>0</v>
      </c>
      <c r="U28" s="284">
        <f t="shared" si="2"/>
        <v>30.329000000000001</v>
      </c>
      <c r="V28" s="283">
        <v>7</v>
      </c>
      <c r="W28" s="283">
        <v>0</v>
      </c>
    </row>
    <row r="29" spans="1:25" ht="15.75" x14ac:dyDescent="0.25">
      <c r="A29" s="285" t="s">
        <v>10</v>
      </c>
      <c r="B29" s="430"/>
      <c r="C29" s="412"/>
      <c r="D29" s="286">
        <f t="shared" ref="D29:W29" si="3">SUM(D23,D24,D25,D26,D27,D28)</f>
        <v>0</v>
      </c>
      <c r="E29" s="286">
        <f t="shared" si="3"/>
        <v>0</v>
      </c>
      <c r="F29" s="286">
        <f t="shared" si="3"/>
        <v>0</v>
      </c>
      <c r="G29" s="286">
        <f t="shared" si="3"/>
        <v>354.755</v>
      </c>
      <c r="H29" s="286">
        <f t="shared" si="3"/>
        <v>181.45600000000002</v>
      </c>
      <c r="I29" s="286">
        <f t="shared" si="3"/>
        <v>21.814</v>
      </c>
      <c r="J29" s="286">
        <f t="shared" si="3"/>
        <v>0</v>
      </c>
      <c r="K29" s="286">
        <f t="shared" si="3"/>
        <v>0</v>
      </c>
      <c r="L29" s="286">
        <f t="shared" si="3"/>
        <v>68.650000000000006</v>
      </c>
      <c r="M29" s="286">
        <f t="shared" si="3"/>
        <v>0</v>
      </c>
      <c r="N29" s="286">
        <f t="shared" si="3"/>
        <v>0</v>
      </c>
      <c r="O29" s="286">
        <f t="shared" si="3"/>
        <v>331.55599999999998</v>
      </c>
      <c r="P29" s="286">
        <f t="shared" si="3"/>
        <v>0</v>
      </c>
      <c r="Q29" s="286">
        <f t="shared" si="3"/>
        <v>0</v>
      </c>
      <c r="R29" s="286">
        <f t="shared" si="3"/>
        <v>0</v>
      </c>
      <c r="S29" s="286">
        <f t="shared" si="3"/>
        <v>0</v>
      </c>
      <c r="T29" s="286">
        <f t="shared" si="3"/>
        <v>0</v>
      </c>
      <c r="U29" s="287">
        <f t="shared" si="3"/>
        <v>958.23100000000011</v>
      </c>
      <c r="V29" s="283">
        <f t="shared" si="3"/>
        <v>770.17000000000007</v>
      </c>
      <c r="W29" s="283">
        <f t="shared" si="3"/>
        <v>754.84</v>
      </c>
    </row>
    <row r="31" spans="1:25" ht="15.75" x14ac:dyDescent="0.25">
      <c r="A31" s="275" t="s">
        <v>11</v>
      </c>
      <c r="B31" s="428"/>
      <c r="C31" s="412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7"/>
      <c r="V31" s="278"/>
      <c r="W31" s="278"/>
    </row>
    <row r="32" spans="1:25" ht="15.75" x14ac:dyDescent="0.25">
      <c r="A32" s="279" t="s">
        <v>136</v>
      </c>
      <c r="B32" s="429"/>
      <c r="C32" s="412"/>
      <c r="D32" s="280">
        <v>0</v>
      </c>
      <c r="E32" s="280">
        <v>0</v>
      </c>
      <c r="F32" s="280">
        <v>0</v>
      </c>
      <c r="G32" s="280">
        <v>0</v>
      </c>
      <c r="H32" s="280">
        <v>0</v>
      </c>
      <c r="I32" s="280">
        <v>0</v>
      </c>
      <c r="J32" s="280">
        <v>0</v>
      </c>
      <c r="K32" s="280">
        <v>0</v>
      </c>
      <c r="L32" s="280">
        <v>0</v>
      </c>
      <c r="M32" s="280">
        <v>0</v>
      </c>
      <c r="N32" s="280">
        <v>0</v>
      </c>
      <c r="O32" s="280">
        <v>0</v>
      </c>
      <c r="P32" s="280">
        <v>0</v>
      </c>
      <c r="Q32" s="280">
        <v>0</v>
      </c>
      <c r="R32" s="280">
        <v>0</v>
      </c>
      <c r="S32" s="280">
        <v>0</v>
      </c>
      <c r="T32" s="280">
        <v>0</v>
      </c>
      <c r="U32" s="281">
        <f t="shared" ref="U32:U38" si="4">SUM(D32,E32,F32,G32,H32,I32,J32,K32,L32,M32,N32,O32,P32,Q32,R32,S32,T32)</f>
        <v>0</v>
      </c>
      <c r="V32" s="280">
        <v>0.20699999999999999</v>
      </c>
      <c r="W32" s="280">
        <v>6.4790000000000001</v>
      </c>
      <c r="X32" s="429"/>
      <c r="Y32" s="412"/>
    </row>
    <row r="33" spans="1:25" ht="15.75" x14ac:dyDescent="0.25">
      <c r="A33" s="282" t="s">
        <v>137</v>
      </c>
      <c r="B33" s="432"/>
      <c r="C33" s="412"/>
      <c r="D33" s="283">
        <v>0.13800000000000001</v>
      </c>
      <c r="E33" s="283">
        <v>0</v>
      </c>
      <c r="F33" s="283">
        <v>0</v>
      </c>
      <c r="G33" s="283">
        <v>0</v>
      </c>
      <c r="H33" s="283">
        <v>0</v>
      </c>
      <c r="I33" s="283">
        <v>0</v>
      </c>
      <c r="J33" s="283">
        <v>0</v>
      </c>
      <c r="K33" s="283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3">
        <v>0</v>
      </c>
      <c r="R33" s="283">
        <v>0</v>
      </c>
      <c r="S33" s="283">
        <v>0</v>
      </c>
      <c r="T33" s="283">
        <v>0</v>
      </c>
      <c r="U33" s="284">
        <f t="shared" si="4"/>
        <v>0.13800000000000001</v>
      </c>
      <c r="V33" s="283">
        <v>0.13800000000000001</v>
      </c>
      <c r="W33" s="283">
        <v>0</v>
      </c>
    </row>
    <row r="34" spans="1:25" ht="15.75" x14ac:dyDescent="0.25">
      <c r="A34" s="279" t="s">
        <v>13</v>
      </c>
      <c r="B34" s="429"/>
      <c r="C34" s="412"/>
      <c r="D34" s="280">
        <v>7.7270000000000003</v>
      </c>
      <c r="E34" s="280">
        <v>0</v>
      </c>
      <c r="F34" s="280">
        <v>0</v>
      </c>
      <c r="G34" s="280">
        <v>0</v>
      </c>
      <c r="H34" s="280">
        <v>0</v>
      </c>
      <c r="I34" s="280">
        <v>0</v>
      </c>
      <c r="J34" s="280">
        <v>0</v>
      </c>
      <c r="K34" s="280">
        <v>0</v>
      </c>
      <c r="L34" s="280">
        <v>0</v>
      </c>
      <c r="M34" s="280">
        <v>0</v>
      </c>
      <c r="N34" s="280">
        <v>0</v>
      </c>
      <c r="O34" s="280">
        <v>0</v>
      </c>
      <c r="P34" s="280">
        <v>0</v>
      </c>
      <c r="Q34" s="280">
        <v>0</v>
      </c>
      <c r="R34" s="280">
        <v>0</v>
      </c>
      <c r="S34" s="280">
        <v>0</v>
      </c>
      <c r="T34" s="280">
        <v>0</v>
      </c>
      <c r="U34" s="281">
        <f t="shared" si="4"/>
        <v>7.7270000000000003</v>
      </c>
      <c r="V34" s="280">
        <v>192.30199999999999</v>
      </c>
      <c r="W34" s="280">
        <v>383.89299999999997</v>
      </c>
    </row>
    <row r="35" spans="1:25" ht="15.75" x14ac:dyDescent="0.25">
      <c r="A35" s="282" t="s">
        <v>140</v>
      </c>
      <c r="B35" s="432"/>
      <c r="C35" s="412"/>
      <c r="D35" s="283">
        <v>0</v>
      </c>
      <c r="E35" s="283">
        <v>0</v>
      </c>
      <c r="F35" s="283">
        <v>0</v>
      </c>
      <c r="G35" s="283">
        <v>0</v>
      </c>
      <c r="H35" s="283">
        <v>0</v>
      </c>
      <c r="I35" s="283">
        <v>0</v>
      </c>
      <c r="J35" s="283">
        <v>0</v>
      </c>
      <c r="K35" s="283">
        <v>0</v>
      </c>
      <c r="L35" s="283">
        <v>0</v>
      </c>
      <c r="M35" s="283">
        <v>0</v>
      </c>
      <c r="N35" s="283">
        <v>0</v>
      </c>
      <c r="O35" s="283">
        <v>0</v>
      </c>
      <c r="P35" s="283">
        <v>0</v>
      </c>
      <c r="Q35" s="283">
        <v>0</v>
      </c>
      <c r="R35" s="283">
        <v>0</v>
      </c>
      <c r="S35" s="283">
        <v>0</v>
      </c>
      <c r="T35" s="283">
        <v>0</v>
      </c>
      <c r="U35" s="284">
        <f t="shared" si="4"/>
        <v>0</v>
      </c>
      <c r="V35" s="283">
        <v>0</v>
      </c>
      <c r="W35" s="283">
        <v>114.995</v>
      </c>
    </row>
    <row r="36" spans="1:25" ht="15.75" x14ac:dyDescent="0.25">
      <c r="A36" s="279" t="s">
        <v>141</v>
      </c>
      <c r="B36" s="429"/>
      <c r="C36" s="412"/>
      <c r="D36" s="280">
        <v>45.567</v>
      </c>
      <c r="E36" s="280">
        <v>0</v>
      </c>
      <c r="F36" s="280">
        <v>0</v>
      </c>
      <c r="G36" s="280">
        <v>0</v>
      </c>
      <c r="H36" s="280">
        <v>0</v>
      </c>
      <c r="I36" s="280">
        <v>0</v>
      </c>
      <c r="J36" s="280">
        <v>0</v>
      </c>
      <c r="K36" s="280">
        <v>0</v>
      </c>
      <c r="L36" s="280">
        <v>0</v>
      </c>
      <c r="M36" s="280">
        <v>0</v>
      </c>
      <c r="N36" s="280">
        <v>0</v>
      </c>
      <c r="O36" s="280">
        <v>0</v>
      </c>
      <c r="P36" s="280">
        <v>0</v>
      </c>
      <c r="Q36" s="280">
        <v>0</v>
      </c>
      <c r="R36" s="280">
        <v>0</v>
      </c>
      <c r="S36" s="280">
        <v>0</v>
      </c>
      <c r="T36" s="280">
        <v>0</v>
      </c>
      <c r="U36" s="281">
        <f t="shared" si="4"/>
        <v>45.567</v>
      </c>
      <c r="V36" s="280">
        <v>53.387999999999998</v>
      </c>
      <c r="W36" s="280">
        <v>0</v>
      </c>
    </row>
    <row r="37" spans="1:25" ht="15.75" x14ac:dyDescent="0.25">
      <c r="A37" s="282" t="s">
        <v>142</v>
      </c>
      <c r="B37" s="432"/>
      <c r="C37" s="412"/>
      <c r="D37" s="283">
        <v>0</v>
      </c>
      <c r="E37" s="283">
        <v>0</v>
      </c>
      <c r="F37" s="283">
        <v>0</v>
      </c>
      <c r="G37" s="283">
        <v>181.50299999999999</v>
      </c>
      <c r="H37" s="283">
        <v>0</v>
      </c>
      <c r="I37" s="283">
        <v>0</v>
      </c>
      <c r="J37" s="283">
        <v>0</v>
      </c>
      <c r="K37" s="283">
        <v>0</v>
      </c>
      <c r="L37" s="283">
        <v>0</v>
      </c>
      <c r="M37" s="283">
        <v>0</v>
      </c>
      <c r="N37" s="283">
        <v>0</v>
      </c>
      <c r="O37" s="283">
        <v>86.27</v>
      </c>
      <c r="P37" s="283">
        <v>0</v>
      </c>
      <c r="Q37" s="283">
        <v>0</v>
      </c>
      <c r="R37" s="283">
        <v>0</v>
      </c>
      <c r="S37" s="283">
        <v>0</v>
      </c>
      <c r="T37" s="283">
        <v>0</v>
      </c>
      <c r="U37" s="284">
        <f t="shared" si="4"/>
        <v>267.77299999999997</v>
      </c>
      <c r="V37" s="283">
        <v>266.05</v>
      </c>
      <c r="W37" s="283">
        <v>353.97500000000002</v>
      </c>
    </row>
    <row r="38" spans="1:25" ht="15.75" x14ac:dyDescent="0.25">
      <c r="A38" s="279" t="s">
        <v>14</v>
      </c>
      <c r="B38" s="429"/>
      <c r="C38" s="412"/>
      <c r="D38" s="280">
        <v>30.503</v>
      </c>
      <c r="E38" s="280">
        <v>0</v>
      </c>
      <c r="F38" s="280">
        <v>0</v>
      </c>
      <c r="G38" s="280">
        <v>0</v>
      </c>
      <c r="H38" s="280">
        <v>0</v>
      </c>
      <c r="I38" s="280">
        <v>0</v>
      </c>
      <c r="J38" s="280">
        <v>0</v>
      </c>
      <c r="K38" s="280">
        <v>0</v>
      </c>
      <c r="L38" s="280">
        <v>0</v>
      </c>
      <c r="M38" s="280">
        <v>0</v>
      </c>
      <c r="N38" s="280">
        <v>0</v>
      </c>
      <c r="O38" s="280">
        <v>0</v>
      </c>
      <c r="P38" s="280">
        <v>0</v>
      </c>
      <c r="Q38" s="280">
        <v>0</v>
      </c>
      <c r="R38" s="280">
        <v>0</v>
      </c>
      <c r="S38" s="280">
        <v>0</v>
      </c>
      <c r="T38" s="280">
        <v>0</v>
      </c>
      <c r="U38" s="281">
        <f t="shared" si="4"/>
        <v>30.503</v>
      </c>
      <c r="V38" s="280">
        <v>0</v>
      </c>
      <c r="W38" s="280">
        <v>0</v>
      </c>
    </row>
    <row r="39" spans="1:25" ht="15.75" x14ac:dyDescent="0.25">
      <c r="A39" s="285" t="s">
        <v>10</v>
      </c>
      <c r="B39" s="430"/>
      <c r="C39" s="412"/>
      <c r="D39" s="286">
        <f t="shared" ref="D39:W39" si="5">SUM(D32,D33,D34,D35,D36,D37,D38)</f>
        <v>83.935000000000002</v>
      </c>
      <c r="E39" s="286">
        <f t="shared" si="5"/>
        <v>0</v>
      </c>
      <c r="F39" s="286">
        <f t="shared" si="5"/>
        <v>0</v>
      </c>
      <c r="G39" s="286">
        <f t="shared" si="5"/>
        <v>181.50299999999999</v>
      </c>
      <c r="H39" s="286">
        <f t="shared" si="5"/>
        <v>0</v>
      </c>
      <c r="I39" s="286">
        <f t="shared" si="5"/>
        <v>0</v>
      </c>
      <c r="J39" s="286">
        <f t="shared" si="5"/>
        <v>0</v>
      </c>
      <c r="K39" s="286">
        <f t="shared" si="5"/>
        <v>0</v>
      </c>
      <c r="L39" s="286">
        <f t="shared" si="5"/>
        <v>0</v>
      </c>
      <c r="M39" s="286">
        <f t="shared" si="5"/>
        <v>0</v>
      </c>
      <c r="N39" s="286">
        <f t="shared" si="5"/>
        <v>0</v>
      </c>
      <c r="O39" s="286">
        <f t="shared" si="5"/>
        <v>86.27</v>
      </c>
      <c r="P39" s="286">
        <f t="shared" si="5"/>
        <v>0</v>
      </c>
      <c r="Q39" s="286">
        <f t="shared" si="5"/>
        <v>0</v>
      </c>
      <c r="R39" s="286">
        <f t="shared" si="5"/>
        <v>0</v>
      </c>
      <c r="S39" s="286">
        <f t="shared" si="5"/>
        <v>0</v>
      </c>
      <c r="T39" s="286">
        <f t="shared" si="5"/>
        <v>0</v>
      </c>
      <c r="U39" s="287">
        <f t="shared" si="5"/>
        <v>351.70799999999997</v>
      </c>
      <c r="V39" s="283">
        <f t="shared" si="5"/>
        <v>512.08500000000004</v>
      </c>
      <c r="W39" s="283">
        <f t="shared" si="5"/>
        <v>859.34199999999998</v>
      </c>
    </row>
    <row r="41" spans="1:25" ht="15.75" x14ac:dyDescent="0.25">
      <c r="A41" s="275" t="s">
        <v>15</v>
      </c>
      <c r="B41" s="428"/>
      <c r="C41" s="412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7"/>
      <c r="V41" s="278"/>
      <c r="W41" s="278"/>
    </row>
    <row r="42" spans="1:25" ht="15.75" x14ac:dyDescent="0.25">
      <c r="A42" s="279" t="s">
        <v>17</v>
      </c>
      <c r="B42" s="429"/>
      <c r="C42" s="412"/>
      <c r="D42" s="280">
        <v>0</v>
      </c>
      <c r="E42" s="280">
        <v>0</v>
      </c>
      <c r="F42" s="280">
        <v>0</v>
      </c>
      <c r="G42" s="280">
        <v>0</v>
      </c>
      <c r="H42" s="280">
        <v>0.06</v>
      </c>
      <c r="I42" s="280">
        <v>100.57299999999999</v>
      </c>
      <c r="J42" s="280">
        <v>0</v>
      </c>
      <c r="K42" s="280">
        <v>0</v>
      </c>
      <c r="L42" s="280">
        <v>0</v>
      </c>
      <c r="M42" s="280">
        <v>0</v>
      </c>
      <c r="N42" s="280">
        <v>0</v>
      </c>
      <c r="O42" s="280">
        <v>0</v>
      </c>
      <c r="P42" s="280">
        <v>0</v>
      </c>
      <c r="Q42" s="280">
        <v>0</v>
      </c>
      <c r="R42" s="280">
        <v>0</v>
      </c>
      <c r="S42" s="280">
        <v>0</v>
      </c>
      <c r="T42" s="280">
        <v>0</v>
      </c>
      <c r="U42" s="281">
        <f>SUM(D42,E42,F42,G42,H42,I42,J42,K42,L42,M42,N42,O42,P42,Q42,R42,S42,T42)</f>
        <v>100.633</v>
      </c>
      <c r="V42" s="280">
        <v>614.40200000000004</v>
      </c>
      <c r="W42" s="280">
        <v>0.02</v>
      </c>
      <c r="X42" s="429"/>
      <c r="Y42" s="412"/>
    </row>
    <row r="43" spans="1:25" ht="15.75" x14ac:dyDescent="0.25">
      <c r="A43" s="285" t="s">
        <v>10</v>
      </c>
      <c r="B43" s="430"/>
      <c r="C43" s="412"/>
      <c r="D43" s="286">
        <f t="shared" ref="D43:W43" si="6">D42</f>
        <v>0</v>
      </c>
      <c r="E43" s="286">
        <f t="shared" si="6"/>
        <v>0</v>
      </c>
      <c r="F43" s="286">
        <f t="shared" si="6"/>
        <v>0</v>
      </c>
      <c r="G43" s="286">
        <f t="shared" si="6"/>
        <v>0</v>
      </c>
      <c r="H43" s="286">
        <f t="shared" si="6"/>
        <v>0.06</v>
      </c>
      <c r="I43" s="286">
        <f t="shared" si="6"/>
        <v>100.57299999999999</v>
      </c>
      <c r="J43" s="286">
        <f t="shared" si="6"/>
        <v>0</v>
      </c>
      <c r="K43" s="286">
        <f t="shared" si="6"/>
        <v>0</v>
      </c>
      <c r="L43" s="286">
        <f t="shared" si="6"/>
        <v>0</v>
      </c>
      <c r="M43" s="286">
        <f t="shared" si="6"/>
        <v>0</v>
      </c>
      <c r="N43" s="286">
        <f t="shared" si="6"/>
        <v>0</v>
      </c>
      <c r="O43" s="286">
        <f t="shared" si="6"/>
        <v>0</v>
      </c>
      <c r="P43" s="286">
        <f t="shared" si="6"/>
        <v>0</v>
      </c>
      <c r="Q43" s="286">
        <f t="shared" si="6"/>
        <v>0</v>
      </c>
      <c r="R43" s="286">
        <f t="shared" si="6"/>
        <v>0</v>
      </c>
      <c r="S43" s="286">
        <f t="shared" si="6"/>
        <v>0</v>
      </c>
      <c r="T43" s="286">
        <f t="shared" si="6"/>
        <v>0</v>
      </c>
      <c r="U43" s="287">
        <f t="shared" si="6"/>
        <v>100.633</v>
      </c>
      <c r="V43" s="283">
        <f t="shared" si="6"/>
        <v>614.40200000000004</v>
      </c>
      <c r="W43" s="283">
        <f t="shared" si="6"/>
        <v>0.02</v>
      </c>
    </row>
    <row r="45" spans="1:25" ht="15.75" x14ac:dyDescent="0.25">
      <c r="A45" s="275" t="s">
        <v>18</v>
      </c>
      <c r="B45" s="428"/>
      <c r="C45" s="412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7"/>
      <c r="V45" s="278"/>
      <c r="W45" s="278"/>
    </row>
    <row r="46" spans="1:25" ht="15.75" x14ac:dyDescent="0.25">
      <c r="A46" s="279" t="s">
        <v>143</v>
      </c>
      <c r="B46" s="429"/>
      <c r="C46" s="412"/>
      <c r="D46" s="280">
        <v>0</v>
      </c>
      <c r="E46" s="280">
        <v>0</v>
      </c>
      <c r="F46" s="280">
        <v>0</v>
      </c>
      <c r="G46" s="280">
        <v>0</v>
      </c>
      <c r="H46" s="280">
        <v>0</v>
      </c>
      <c r="I46" s="280">
        <v>52.238</v>
      </c>
      <c r="J46" s="280">
        <v>0</v>
      </c>
      <c r="K46" s="280">
        <v>0</v>
      </c>
      <c r="L46" s="280">
        <v>0</v>
      </c>
      <c r="M46" s="280">
        <v>0</v>
      </c>
      <c r="N46" s="280">
        <v>0</v>
      </c>
      <c r="O46" s="280">
        <v>0</v>
      </c>
      <c r="P46" s="280">
        <v>0</v>
      </c>
      <c r="Q46" s="280">
        <v>0</v>
      </c>
      <c r="R46" s="280">
        <v>0</v>
      </c>
      <c r="S46" s="280">
        <v>0</v>
      </c>
      <c r="T46" s="280">
        <v>0</v>
      </c>
      <c r="U46" s="281">
        <f>SUM(D46,E46,F46,G46,H46,I46,J46,K46,L46,M46,N46,O46,P46,Q46,R46,S46,T46)</f>
        <v>52.238</v>
      </c>
      <c r="V46" s="280">
        <v>0</v>
      </c>
      <c r="W46" s="280">
        <v>0</v>
      </c>
      <c r="X46" s="429"/>
      <c r="Y46" s="412"/>
    </row>
    <row r="47" spans="1:25" ht="15.75" x14ac:dyDescent="0.25">
      <c r="A47" s="282" t="s">
        <v>19</v>
      </c>
      <c r="B47" s="432"/>
      <c r="C47" s="412"/>
      <c r="D47" s="283">
        <v>0</v>
      </c>
      <c r="E47" s="283">
        <v>0</v>
      </c>
      <c r="F47" s="283">
        <v>0</v>
      </c>
      <c r="G47" s="283">
        <v>118.5</v>
      </c>
      <c r="H47" s="283">
        <v>0</v>
      </c>
      <c r="I47" s="283">
        <v>25.4</v>
      </c>
      <c r="J47" s="283">
        <v>0</v>
      </c>
      <c r="K47" s="283">
        <v>0</v>
      </c>
      <c r="L47" s="283">
        <v>0</v>
      </c>
      <c r="M47" s="283">
        <v>0</v>
      </c>
      <c r="N47" s="283">
        <v>0</v>
      </c>
      <c r="O47" s="283">
        <v>0</v>
      </c>
      <c r="P47" s="283">
        <v>0</v>
      </c>
      <c r="Q47" s="283">
        <v>0</v>
      </c>
      <c r="R47" s="283">
        <v>0</v>
      </c>
      <c r="S47" s="283">
        <v>0</v>
      </c>
      <c r="T47" s="283">
        <v>0</v>
      </c>
      <c r="U47" s="284">
        <f>SUM(D47,E47,F47,G47,H47,I47,J47,K47,L47,M47,N47,O47,P47,Q47,R47,S47,T47)</f>
        <v>143.9</v>
      </c>
      <c r="V47" s="283">
        <v>139.178</v>
      </c>
      <c r="W47" s="283">
        <v>178.411</v>
      </c>
    </row>
    <row r="48" spans="1:25" ht="15.75" x14ac:dyDescent="0.25">
      <c r="A48" s="279" t="s">
        <v>146</v>
      </c>
      <c r="B48" s="429"/>
      <c r="C48" s="412"/>
      <c r="D48" s="280">
        <v>0</v>
      </c>
      <c r="E48" s="280">
        <v>0</v>
      </c>
      <c r="F48" s="280">
        <v>0</v>
      </c>
      <c r="G48" s="280">
        <v>0</v>
      </c>
      <c r="H48" s="280">
        <v>0.28999999999999998</v>
      </c>
      <c r="I48" s="280">
        <v>0</v>
      </c>
      <c r="J48" s="280">
        <v>0</v>
      </c>
      <c r="K48" s="280">
        <v>0</v>
      </c>
      <c r="L48" s="280">
        <v>0</v>
      </c>
      <c r="M48" s="280">
        <v>0</v>
      </c>
      <c r="N48" s="280">
        <v>0</v>
      </c>
      <c r="O48" s="280">
        <v>0</v>
      </c>
      <c r="P48" s="280">
        <v>0</v>
      </c>
      <c r="Q48" s="280">
        <v>0</v>
      </c>
      <c r="R48" s="280">
        <v>0</v>
      </c>
      <c r="S48" s="280">
        <v>0</v>
      </c>
      <c r="T48" s="280">
        <v>0</v>
      </c>
      <c r="U48" s="281">
        <f>SUM(D48,E48,F48,G48,H48,I48,J48,K48,L48,M48,N48,O48,P48,Q48,R48,S48,T48)</f>
        <v>0.28999999999999998</v>
      </c>
      <c r="V48" s="280">
        <v>0</v>
      </c>
      <c r="W48" s="280">
        <v>0</v>
      </c>
    </row>
    <row r="49" spans="1:25" ht="15.75" x14ac:dyDescent="0.25">
      <c r="A49" s="282" t="s">
        <v>150</v>
      </c>
      <c r="B49" s="432"/>
      <c r="C49" s="412"/>
      <c r="D49" s="283">
        <v>0</v>
      </c>
      <c r="E49" s="283">
        <v>0</v>
      </c>
      <c r="F49" s="283">
        <v>0</v>
      </c>
      <c r="G49" s="283">
        <v>14.7</v>
      </c>
      <c r="H49" s="283">
        <v>0</v>
      </c>
      <c r="I49" s="283">
        <v>0</v>
      </c>
      <c r="J49" s="283">
        <v>0</v>
      </c>
      <c r="K49" s="283">
        <v>0</v>
      </c>
      <c r="L49" s="283">
        <v>0</v>
      </c>
      <c r="M49" s="283">
        <v>0</v>
      </c>
      <c r="N49" s="283">
        <v>0</v>
      </c>
      <c r="O49" s="283">
        <v>0</v>
      </c>
      <c r="P49" s="283">
        <v>0</v>
      </c>
      <c r="Q49" s="283">
        <v>0</v>
      </c>
      <c r="R49" s="283">
        <v>0</v>
      </c>
      <c r="S49" s="283">
        <v>0</v>
      </c>
      <c r="T49" s="283">
        <v>0</v>
      </c>
      <c r="U49" s="284">
        <f>SUM(D49,E49,F49,G49,H49,I49,J49,K49,L49,M49,N49,O49,P49,Q49,R49,S49,T49)</f>
        <v>14.7</v>
      </c>
      <c r="V49" s="283">
        <v>13.2</v>
      </c>
      <c r="W49" s="283">
        <v>74.975999999999999</v>
      </c>
    </row>
    <row r="50" spans="1:25" ht="15.75" x14ac:dyDescent="0.25">
      <c r="A50" s="285" t="s">
        <v>10</v>
      </c>
      <c r="B50" s="430"/>
      <c r="C50" s="412"/>
      <c r="D50" s="286">
        <f t="shared" ref="D50:W50" si="7">SUM(D46,D47,D48,D49)</f>
        <v>0</v>
      </c>
      <c r="E50" s="286">
        <f t="shared" si="7"/>
        <v>0</v>
      </c>
      <c r="F50" s="286">
        <f t="shared" si="7"/>
        <v>0</v>
      </c>
      <c r="G50" s="286">
        <f t="shared" si="7"/>
        <v>133.19999999999999</v>
      </c>
      <c r="H50" s="286">
        <f t="shared" si="7"/>
        <v>0.28999999999999998</v>
      </c>
      <c r="I50" s="286">
        <f t="shared" si="7"/>
        <v>77.638000000000005</v>
      </c>
      <c r="J50" s="286">
        <f t="shared" si="7"/>
        <v>0</v>
      </c>
      <c r="K50" s="286">
        <f t="shared" si="7"/>
        <v>0</v>
      </c>
      <c r="L50" s="286">
        <f t="shared" si="7"/>
        <v>0</v>
      </c>
      <c r="M50" s="286">
        <f t="shared" si="7"/>
        <v>0</v>
      </c>
      <c r="N50" s="286">
        <f t="shared" si="7"/>
        <v>0</v>
      </c>
      <c r="O50" s="286">
        <f t="shared" si="7"/>
        <v>0</v>
      </c>
      <c r="P50" s="286">
        <f t="shared" si="7"/>
        <v>0</v>
      </c>
      <c r="Q50" s="286">
        <f t="shared" si="7"/>
        <v>0</v>
      </c>
      <c r="R50" s="286">
        <f t="shared" si="7"/>
        <v>0</v>
      </c>
      <c r="S50" s="286">
        <f t="shared" si="7"/>
        <v>0</v>
      </c>
      <c r="T50" s="286">
        <f t="shared" si="7"/>
        <v>0</v>
      </c>
      <c r="U50" s="287">
        <f t="shared" si="7"/>
        <v>211.12799999999999</v>
      </c>
      <c r="V50" s="283">
        <f t="shared" si="7"/>
        <v>152.37799999999999</v>
      </c>
      <c r="W50" s="283">
        <f t="shared" si="7"/>
        <v>253.387</v>
      </c>
    </row>
    <row r="52" spans="1:25" ht="15.75" x14ac:dyDescent="0.25">
      <c r="A52" s="275" t="s">
        <v>24</v>
      </c>
      <c r="B52" s="428"/>
      <c r="C52" s="412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7"/>
      <c r="V52" s="278"/>
      <c r="W52" s="278"/>
    </row>
    <row r="53" spans="1:25" ht="15.75" x14ac:dyDescent="0.25">
      <c r="A53" s="279" t="s">
        <v>153</v>
      </c>
      <c r="B53" s="429"/>
      <c r="C53" s="412"/>
      <c r="D53" s="280">
        <v>0</v>
      </c>
      <c r="E53" s="280">
        <v>0</v>
      </c>
      <c r="F53" s="280">
        <v>0</v>
      </c>
      <c r="G53" s="280">
        <v>0</v>
      </c>
      <c r="H53" s="280">
        <v>1</v>
      </c>
      <c r="I53" s="280">
        <v>0</v>
      </c>
      <c r="J53" s="280">
        <v>0</v>
      </c>
      <c r="K53" s="280">
        <v>0</v>
      </c>
      <c r="L53" s="280">
        <v>0</v>
      </c>
      <c r="M53" s="280">
        <v>0</v>
      </c>
      <c r="N53" s="280">
        <v>0</v>
      </c>
      <c r="O53" s="280">
        <v>0</v>
      </c>
      <c r="P53" s="280">
        <v>0</v>
      </c>
      <c r="Q53" s="280">
        <v>0</v>
      </c>
      <c r="R53" s="280">
        <v>0</v>
      </c>
      <c r="S53" s="280">
        <v>0</v>
      </c>
      <c r="T53" s="280">
        <v>0</v>
      </c>
      <c r="U53" s="281">
        <f t="shared" ref="U53:U65" si="8">SUM(D53,E53,F53,G53,H53,I53,J53,K53,L53,M53,N53,O53,P53,Q53,R53,S53,T53)</f>
        <v>1</v>
      </c>
      <c r="V53" s="280">
        <v>0</v>
      </c>
      <c r="W53" s="280">
        <v>0</v>
      </c>
      <c r="X53" s="429"/>
      <c r="Y53" s="412"/>
    </row>
    <row r="54" spans="1:25" ht="15.75" x14ac:dyDescent="0.25">
      <c r="A54" s="282" t="s">
        <v>155</v>
      </c>
      <c r="B54" s="432"/>
      <c r="C54" s="412"/>
      <c r="D54" s="283">
        <v>0</v>
      </c>
      <c r="E54" s="283">
        <v>0</v>
      </c>
      <c r="F54" s="283">
        <v>0</v>
      </c>
      <c r="G54" s="283">
        <v>0</v>
      </c>
      <c r="H54" s="283">
        <v>0</v>
      </c>
      <c r="I54" s="283">
        <v>13.885</v>
      </c>
      <c r="J54" s="283">
        <v>0</v>
      </c>
      <c r="K54" s="283">
        <v>0</v>
      </c>
      <c r="L54" s="283">
        <v>0</v>
      </c>
      <c r="M54" s="283">
        <v>0</v>
      </c>
      <c r="N54" s="283">
        <v>0</v>
      </c>
      <c r="O54" s="283">
        <v>0</v>
      </c>
      <c r="P54" s="283">
        <v>0</v>
      </c>
      <c r="Q54" s="283">
        <v>0</v>
      </c>
      <c r="R54" s="283">
        <v>0</v>
      </c>
      <c r="S54" s="283">
        <v>0</v>
      </c>
      <c r="T54" s="283">
        <v>0</v>
      </c>
      <c r="U54" s="284">
        <f t="shared" si="8"/>
        <v>13.885</v>
      </c>
      <c r="V54" s="283">
        <v>5.6669999999999998</v>
      </c>
      <c r="W54" s="283">
        <v>0</v>
      </c>
    </row>
    <row r="55" spans="1:25" ht="15.75" x14ac:dyDescent="0.25">
      <c r="A55" s="279" t="s">
        <v>156</v>
      </c>
      <c r="B55" s="429"/>
      <c r="C55" s="412"/>
      <c r="D55" s="280">
        <v>0</v>
      </c>
      <c r="E55" s="280">
        <v>0</v>
      </c>
      <c r="F55" s="280">
        <v>0</v>
      </c>
      <c r="G55" s="280">
        <v>0</v>
      </c>
      <c r="H55" s="280">
        <v>1.7490000000000001</v>
      </c>
      <c r="I55" s="280">
        <v>0</v>
      </c>
      <c r="J55" s="280">
        <v>0</v>
      </c>
      <c r="K55" s="280">
        <v>0</v>
      </c>
      <c r="L55" s="280">
        <v>0</v>
      </c>
      <c r="M55" s="280">
        <v>0</v>
      </c>
      <c r="N55" s="280">
        <v>0</v>
      </c>
      <c r="O55" s="280">
        <v>0</v>
      </c>
      <c r="P55" s="280">
        <v>0</v>
      </c>
      <c r="Q55" s="280">
        <v>0</v>
      </c>
      <c r="R55" s="280">
        <v>0</v>
      </c>
      <c r="S55" s="280">
        <v>0</v>
      </c>
      <c r="T55" s="280">
        <v>0</v>
      </c>
      <c r="U55" s="281">
        <f t="shared" si="8"/>
        <v>1.7490000000000001</v>
      </c>
      <c r="V55" s="280">
        <v>1.93</v>
      </c>
      <c r="W55" s="280">
        <v>0</v>
      </c>
    </row>
    <row r="56" spans="1:25" ht="15.75" x14ac:dyDescent="0.25">
      <c r="A56" s="282" t="s">
        <v>157</v>
      </c>
      <c r="B56" s="432"/>
      <c r="C56" s="412"/>
      <c r="D56" s="283">
        <v>0</v>
      </c>
      <c r="E56" s="283">
        <v>0</v>
      </c>
      <c r="F56" s="283">
        <v>0</v>
      </c>
      <c r="G56" s="283">
        <v>0</v>
      </c>
      <c r="H56" s="283">
        <v>0</v>
      </c>
      <c r="I56" s="283">
        <v>0.2</v>
      </c>
      <c r="J56" s="283">
        <v>0</v>
      </c>
      <c r="K56" s="283">
        <v>0</v>
      </c>
      <c r="L56" s="283">
        <v>0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284">
        <f t="shared" si="8"/>
        <v>0.2</v>
      </c>
      <c r="V56" s="283">
        <v>1</v>
      </c>
      <c r="W56" s="283">
        <v>0</v>
      </c>
    </row>
    <row r="57" spans="1:25" ht="15.75" x14ac:dyDescent="0.25">
      <c r="A57" s="279" t="s">
        <v>158</v>
      </c>
      <c r="B57" s="429"/>
      <c r="C57" s="412"/>
      <c r="D57" s="280">
        <v>0</v>
      </c>
      <c r="E57" s="280">
        <v>0</v>
      </c>
      <c r="F57" s="280">
        <v>0</v>
      </c>
      <c r="G57" s="280">
        <v>0</v>
      </c>
      <c r="H57" s="280">
        <v>0.34300000000000003</v>
      </c>
      <c r="I57" s="280">
        <v>0</v>
      </c>
      <c r="J57" s="280">
        <v>0</v>
      </c>
      <c r="K57" s="280">
        <v>0</v>
      </c>
      <c r="L57" s="280">
        <v>0</v>
      </c>
      <c r="M57" s="280">
        <v>0</v>
      </c>
      <c r="N57" s="280">
        <v>0</v>
      </c>
      <c r="O57" s="280">
        <v>0</v>
      </c>
      <c r="P57" s="280">
        <v>0</v>
      </c>
      <c r="Q57" s="280">
        <v>0</v>
      </c>
      <c r="R57" s="280">
        <v>0</v>
      </c>
      <c r="S57" s="280">
        <v>0</v>
      </c>
      <c r="T57" s="280">
        <v>0</v>
      </c>
      <c r="U57" s="281">
        <f t="shared" si="8"/>
        <v>0.34300000000000003</v>
      </c>
      <c r="V57" s="280">
        <v>0</v>
      </c>
      <c r="W57" s="280">
        <v>0.13</v>
      </c>
    </row>
    <row r="58" spans="1:25" ht="15.75" x14ac:dyDescent="0.25">
      <c r="A58" s="282" t="s">
        <v>159</v>
      </c>
      <c r="B58" s="432"/>
      <c r="C58" s="412"/>
      <c r="D58" s="283">
        <v>0</v>
      </c>
      <c r="E58" s="283">
        <v>0</v>
      </c>
      <c r="F58" s="283">
        <v>0</v>
      </c>
      <c r="G58" s="283">
        <v>0</v>
      </c>
      <c r="H58" s="283">
        <v>0</v>
      </c>
      <c r="I58" s="283">
        <v>0</v>
      </c>
      <c r="J58" s="283">
        <v>0</v>
      </c>
      <c r="K58" s="283">
        <v>0</v>
      </c>
      <c r="L58" s="283">
        <v>0</v>
      </c>
      <c r="M58" s="283">
        <v>0</v>
      </c>
      <c r="N58" s="283">
        <v>0</v>
      </c>
      <c r="O58" s="283">
        <v>0</v>
      </c>
      <c r="P58" s="283">
        <v>0</v>
      </c>
      <c r="Q58" s="283">
        <v>0</v>
      </c>
      <c r="R58" s="283">
        <v>0</v>
      </c>
      <c r="S58" s="283">
        <v>0</v>
      </c>
      <c r="T58" s="283">
        <v>0</v>
      </c>
      <c r="U58" s="284">
        <f t="shared" si="8"/>
        <v>0</v>
      </c>
      <c r="V58" s="283">
        <v>0.95</v>
      </c>
      <c r="W58" s="283">
        <v>0</v>
      </c>
    </row>
    <row r="59" spans="1:25" ht="15.75" x14ac:dyDescent="0.25">
      <c r="A59" s="279" t="s">
        <v>162</v>
      </c>
      <c r="B59" s="429"/>
      <c r="C59" s="412"/>
      <c r="D59" s="280">
        <v>0</v>
      </c>
      <c r="E59" s="280">
        <v>0</v>
      </c>
      <c r="F59" s="280">
        <v>0</v>
      </c>
      <c r="G59" s="280">
        <v>0</v>
      </c>
      <c r="H59" s="280">
        <v>0.3</v>
      </c>
      <c r="I59" s="280">
        <v>0</v>
      </c>
      <c r="J59" s="280">
        <v>0</v>
      </c>
      <c r="K59" s="280">
        <v>0</v>
      </c>
      <c r="L59" s="280">
        <v>0</v>
      </c>
      <c r="M59" s="280">
        <v>0</v>
      </c>
      <c r="N59" s="280">
        <v>0</v>
      </c>
      <c r="O59" s="280">
        <v>0</v>
      </c>
      <c r="P59" s="280">
        <v>0</v>
      </c>
      <c r="Q59" s="280">
        <v>0</v>
      </c>
      <c r="R59" s="280">
        <v>0</v>
      </c>
      <c r="S59" s="280">
        <v>0</v>
      </c>
      <c r="T59" s="280">
        <v>0</v>
      </c>
      <c r="U59" s="281">
        <f t="shared" si="8"/>
        <v>0.3</v>
      </c>
      <c r="V59" s="280">
        <v>0</v>
      </c>
      <c r="W59" s="280">
        <v>0</v>
      </c>
    </row>
    <row r="60" spans="1:25" ht="15.75" x14ac:dyDescent="0.25">
      <c r="A60" s="282" t="s">
        <v>163</v>
      </c>
      <c r="B60" s="432"/>
      <c r="C60" s="412"/>
      <c r="D60" s="283">
        <v>0</v>
      </c>
      <c r="E60" s="283">
        <v>0</v>
      </c>
      <c r="F60" s="283">
        <v>0</v>
      </c>
      <c r="G60" s="283">
        <v>0</v>
      </c>
      <c r="H60" s="283">
        <v>0.375</v>
      </c>
      <c r="I60" s="283">
        <v>0</v>
      </c>
      <c r="J60" s="283">
        <v>0</v>
      </c>
      <c r="K60" s="283">
        <v>0</v>
      </c>
      <c r="L60" s="283">
        <v>0</v>
      </c>
      <c r="M60" s="283">
        <v>0</v>
      </c>
      <c r="N60" s="283">
        <v>0</v>
      </c>
      <c r="O60" s="283">
        <v>0</v>
      </c>
      <c r="P60" s="283">
        <v>0</v>
      </c>
      <c r="Q60" s="283">
        <v>0</v>
      </c>
      <c r="R60" s="283">
        <v>0</v>
      </c>
      <c r="S60" s="283">
        <v>0</v>
      </c>
      <c r="T60" s="283">
        <v>0</v>
      </c>
      <c r="U60" s="284">
        <f t="shared" si="8"/>
        <v>0.375</v>
      </c>
      <c r="V60" s="283">
        <v>0.1</v>
      </c>
      <c r="W60" s="283">
        <v>0</v>
      </c>
    </row>
    <row r="61" spans="1:25" ht="15.75" x14ac:dyDescent="0.25">
      <c r="A61" s="279" t="s">
        <v>164</v>
      </c>
      <c r="B61" s="429"/>
      <c r="C61" s="412"/>
      <c r="D61" s="280">
        <v>0</v>
      </c>
      <c r="E61" s="280">
        <v>0</v>
      </c>
      <c r="F61" s="280">
        <v>0</v>
      </c>
      <c r="G61" s="280">
        <v>0</v>
      </c>
      <c r="H61" s="280">
        <v>0</v>
      </c>
      <c r="I61" s="280">
        <v>0.20100000000000001</v>
      </c>
      <c r="J61" s="280">
        <v>0</v>
      </c>
      <c r="K61" s="280">
        <v>0</v>
      </c>
      <c r="L61" s="280">
        <v>0</v>
      </c>
      <c r="M61" s="280">
        <v>0</v>
      </c>
      <c r="N61" s="280">
        <v>0</v>
      </c>
      <c r="O61" s="280">
        <v>0</v>
      </c>
      <c r="P61" s="280">
        <v>0</v>
      </c>
      <c r="Q61" s="280">
        <v>0</v>
      </c>
      <c r="R61" s="280">
        <v>0</v>
      </c>
      <c r="S61" s="280">
        <v>0</v>
      </c>
      <c r="T61" s="280">
        <v>0</v>
      </c>
      <c r="U61" s="281">
        <f t="shared" si="8"/>
        <v>0.20100000000000001</v>
      </c>
      <c r="V61" s="280">
        <v>0</v>
      </c>
      <c r="W61" s="280">
        <v>0</v>
      </c>
    </row>
    <row r="62" spans="1:25" ht="15.75" x14ac:dyDescent="0.25">
      <c r="A62" s="282" t="s">
        <v>29</v>
      </c>
      <c r="B62" s="432"/>
      <c r="C62" s="412"/>
      <c r="D62" s="283">
        <v>0</v>
      </c>
      <c r="E62" s="283">
        <v>0</v>
      </c>
      <c r="F62" s="283">
        <v>0</v>
      </c>
      <c r="G62" s="283">
        <v>0</v>
      </c>
      <c r="H62" s="283">
        <v>0</v>
      </c>
      <c r="I62" s="283">
        <v>0</v>
      </c>
      <c r="J62" s="283">
        <v>0</v>
      </c>
      <c r="K62" s="283">
        <v>0</v>
      </c>
      <c r="L62" s="283">
        <v>0</v>
      </c>
      <c r="M62" s="283">
        <v>0</v>
      </c>
      <c r="N62" s="283">
        <v>0</v>
      </c>
      <c r="O62" s="283">
        <v>0</v>
      </c>
      <c r="P62" s="283">
        <v>0</v>
      </c>
      <c r="Q62" s="283">
        <v>0</v>
      </c>
      <c r="R62" s="283">
        <v>0</v>
      </c>
      <c r="S62" s="283">
        <v>0</v>
      </c>
      <c r="T62" s="283">
        <v>0</v>
      </c>
      <c r="U62" s="284">
        <f t="shared" si="8"/>
        <v>0</v>
      </c>
      <c r="V62" s="283">
        <v>0.5</v>
      </c>
      <c r="W62" s="283">
        <v>0</v>
      </c>
    </row>
    <row r="63" spans="1:25" ht="15.75" x14ac:dyDescent="0.25">
      <c r="A63" s="279" t="s">
        <v>165</v>
      </c>
      <c r="B63" s="429"/>
      <c r="C63" s="412"/>
      <c r="D63" s="280">
        <v>0</v>
      </c>
      <c r="E63" s="280">
        <v>0</v>
      </c>
      <c r="F63" s="280">
        <v>0</v>
      </c>
      <c r="G63" s="280">
        <v>0</v>
      </c>
      <c r="H63" s="280">
        <v>0</v>
      </c>
      <c r="I63" s="280">
        <v>0</v>
      </c>
      <c r="J63" s="280">
        <v>0</v>
      </c>
      <c r="K63" s="280">
        <v>0</v>
      </c>
      <c r="L63" s="280">
        <v>0</v>
      </c>
      <c r="M63" s="280">
        <v>0</v>
      </c>
      <c r="N63" s="280">
        <v>0</v>
      </c>
      <c r="O63" s="280">
        <v>0</v>
      </c>
      <c r="P63" s="280">
        <v>0</v>
      </c>
      <c r="Q63" s="280">
        <v>0</v>
      </c>
      <c r="R63" s="280">
        <v>0</v>
      </c>
      <c r="S63" s="280">
        <v>0</v>
      </c>
      <c r="T63" s="280">
        <v>0</v>
      </c>
      <c r="U63" s="281">
        <f t="shared" si="8"/>
        <v>0</v>
      </c>
      <c r="V63" s="280">
        <v>0.2</v>
      </c>
      <c r="W63" s="280">
        <v>0</v>
      </c>
    </row>
    <row r="64" spans="1:25" ht="15.75" x14ac:dyDescent="0.25">
      <c r="A64" s="282" t="s">
        <v>30</v>
      </c>
      <c r="B64" s="432"/>
      <c r="C64" s="412"/>
      <c r="D64" s="283">
        <v>0</v>
      </c>
      <c r="E64" s="283">
        <v>0</v>
      </c>
      <c r="F64" s="283">
        <v>0</v>
      </c>
      <c r="G64" s="283">
        <v>0</v>
      </c>
      <c r="H64" s="283">
        <v>0.30399999999999999</v>
      </c>
      <c r="I64" s="283">
        <v>0</v>
      </c>
      <c r="J64" s="283">
        <v>0</v>
      </c>
      <c r="K64" s="283">
        <v>0</v>
      </c>
      <c r="L64" s="283">
        <v>0</v>
      </c>
      <c r="M64" s="283">
        <v>0</v>
      </c>
      <c r="N64" s="283">
        <v>0</v>
      </c>
      <c r="O64" s="283">
        <v>0</v>
      </c>
      <c r="P64" s="283">
        <v>0</v>
      </c>
      <c r="Q64" s="283">
        <v>0</v>
      </c>
      <c r="R64" s="283">
        <v>0</v>
      </c>
      <c r="S64" s="283">
        <v>0</v>
      </c>
      <c r="T64" s="283">
        <v>0</v>
      </c>
      <c r="U64" s="284">
        <f t="shared" si="8"/>
        <v>0.30399999999999999</v>
      </c>
      <c r="V64" s="283">
        <v>0</v>
      </c>
      <c r="W64" s="283">
        <v>0</v>
      </c>
    </row>
    <row r="65" spans="1:25" ht="15.75" x14ac:dyDescent="0.25">
      <c r="A65" s="279" t="s">
        <v>128</v>
      </c>
      <c r="B65" s="429"/>
      <c r="C65" s="412"/>
      <c r="D65" s="280">
        <v>0</v>
      </c>
      <c r="E65" s="280">
        <v>0</v>
      </c>
      <c r="F65" s="280">
        <v>0</v>
      </c>
      <c r="G65" s="280">
        <v>0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0</v>
      </c>
      <c r="O65" s="280">
        <v>0</v>
      </c>
      <c r="P65" s="280">
        <v>0</v>
      </c>
      <c r="Q65" s="280">
        <v>0</v>
      </c>
      <c r="R65" s="280">
        <v>0</v>
      </c>
      <c r="S65" s="280">
        <v>0</v>
      </c>
      <c r="T65" s="280">
        <v>0</v>
      </c>
      <c r="U65" s="281">
        <f t="shared" si="8"/>
        <v>0</v>
      </c>
      <c r="V65" s="280">
        <v>0</v>
      </c>
      <c r="W65" s="280">
        <v>0.25900000000000001</v>
      </c>
    </row>
    <row r="66" spans="1:25" ht="15.75" x14ac:dyDescent="0.25">
      <c r="A66" s="285" t="s">
        <v>10</v>
      </c>
      <c r="B66" s="430"/>
      <c r="C66" s="412"/>
      <c r="D66" s="286">
        <f t="shared" ref="D66:W66" si="9">SUM(D53,D54,D55,D56,D57,D58,D59,D60,D61,D62,D63,D64,D65)</f>
        <v>0</v>
      </c>
      <c r="E66" s="286">
        <f t="shared" si="9"/>
        <v>0</v>
      </c>
      <c r="F66" s="286">
        <f t="shared" si="9"/>
        <v>0</v>
      </c>
      <c r="G66" s="286">
        <f t="shared" si="9"/>
        <v>0</v>
      </c>
      <c r="H66" s="286">
        <f t="shared" si="9"/>
        <v>4.0709999999999997</v>
      </c>
      <c r="I66" s="286">
        <f t="shared" si="9"/>
        <v>14.286</v>
      </c>
      <c r="J66" s="286">
        <f t="shared" si="9"/>
        <v>0</v>
      </c>
      <c r="K66" s="286">
        <f t="shared" si="9"/>
        <v>0</v>
      </c>
      <c r="L66" s="286">
        <f t="shared" si="9"/>
        <v>0</v>
      </c>
      <c r="M66" s="286">
        <f t="shared" si="9"/>
        <v>0</v>
      </c>
      <c r="N66" s="286">
        <f t="shared" si="9"/>
        <v>0</v>
      </c>
      <c r="O66" s="286">
        <f t="shared" si="9"/>
        <v>0</v>
      </c>
      <c r="P66" s="286">
        <f t="shared" si="9"/>
        <v>0</v>
      </c>
      <c r="Q66" s="286">
        <f t="shared" si="9"/>
        <v>0</v>
      </c>
      <c r="R66" s="286">
        <f t="shared" si="9"/>
        <v>0</v>
      </c>
      <c r="S66" s="286">
        <f t="shared" si="9"/>
        <v>0</v>
      </c>
      <c r="T66" s="286">
        <f t="shared" si="9"/>
        <v>0</v>
      </c>
      <c r="U66" s="287">
        <f t="shared" si="9"/>
        <v>18.356999999999999</v>
      </c>
      <c r="V66" s="283">
        <f t="shared" si="9"/>
        <v>10.346999999999998</v>
      </c>
      <c r="W66" s="283">
        <f t="shared" si="9"/>
        <v>0.38900000000000001</v>
      </c>
    </row>
    <row r="68" spans="1:25" ht="15.75" x14ac:dyDescent="0.25">
      <c r="A68" s="275" t="s">
        <v>34</v>
      </c>
      <c r="B68" s="428"/>
      <c r="C68" s="412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/>
      <c r="Q68" s="276"/>
      <c r="R68" s="276"/>
      <c r="S68" s="276"/>
      <c r="T68" s="276"/>
      <c r="U68" s="277"/>
      <c r="V68" s="278"/>
      <c r="W68" s="278"/>
    </row>
    <row r="69" spans="1:25" ht="15.75" x14ac:dyDescent="0.25">
      <c r="A69" s="279" t="s">
        <v>166</v>
      </c>
      <c r="B69" s="429"/>
      <c r="C69" s="412"/>
      <c r="D69" s="280">
        <v>0</v>
      </c>
      <c r="E69" s="280">
        <v>0</v>
      </c>
      <c r="F69" s="280">
        <v>0</v>
      </c>
      <c r="G69" s="280">
        <v>0</v>
      </c>
      <c r="H69" s="280">
        <v>0.42</v>
      </c>
      <c r="I69" s="280">
        <v>0</v>
      </c>
      <c r="J69" s="280">
        <v>0</v>
      </c>
      <c r="K69" s="280">
        <v>0</v>
      </c>
      <c r="L69" s="280">
        <v>0</v>
      </c>
      <c r="M69" s="280">
        <v>0</v>
      </c>
      <c r="N69" s="280">
        <v>0</v>
      </c>
      <c r="O69" s="280">
        <v>0</v>
      </c>
      <c r="P69" s="280">
        <v>0</v>
      </c>
      <c r="Q69" s="280">
        <v>0</v>
      </c>
      <c r="R69" s="280">
        <v>0</v>
      </c>
      <c r="S69" s="280">
        <v>0</v>
      </c>
      <c r="T69" s="280">
        <v>0</v>
      </c>
      <c r="U69" s="281">
        <f t="shared" ref="U69:U74" si="10">SUM(D69,E69,F69,G69,H69,I69,J69,K69,L69,M69,N69,O69,P69,Q69,R69,S69,T69)</f>
        <v>0.42</v>
      </c>
      <c r="V69" s="280">
        <v>0</v>
      </c>
      <c r="W69" s="280">
        <v>0</v>
      </c>
      <c r="X69" s="429"/>
      <c r="Y69" s="412"/>
    </row>
    <row r="70" spans="1:25" ht="15.75" x14ac:dyDescent="0.25">
      <c r="A70" s="282" t="s">
        <v>168</v>
      </c>
      <c r="B70" s="432"/>
      <c r="C70" s="412"/>
      <c r="D70" s="283">
        <v>0</v>
      </c>
      <c r="E70" s="283">
        <v>0</v>
      </c>
      <c r="F70" s="283">
        <v>0</v>
      </c>
      <c r="G70" s="283">
        <v>0</v>
      </c>
      <c r="H70" s="283">
        <v>0</v>
      </c>
      <c r="I70" s="283">
        <v>0</v>
      </c>
      <c r="J70" s="283">
        <v>0</v>
      </c>
      <c r="K70" s="283">
        <v>0</v>
      </c>
      <c r="L70" s="283">
        <v>0</v>
      </c>
      <c r="M70" s="283">
        <v>0</v>
      </c>
      <c r="N70" s="283">
        <v>0</v>
      </c>
      <c r="O70" s="283">
        <v>292.93400000000003</v>
      </c>
      <c r="P70" s="283">
        <v>0</v>
      </c>
      <c r="Q70" s="283">
        <v>0</v>
      </c>
      <c r="R70" s="283">
        <v>0</v>
      </c>
      <c r="S70" s="283">
        <v>0</v>
      </c>
      <c r="T70" s="283">
        <v>0</v>
      </c>
      <c r="U70" s="284">
        <f t="shared" si="10"/>
        <v>292.93400000000003</v>
      </c>
      <c r="V70" s="283">
        <v>205.58199999999999</v>
      </c>
      <c r="W70" s="283">
        <v>447.32600000000002</v>
      </c>
    </row>
    <row r="71" spans="1:25" ht="15.75" x14ac:dyDescent="0.25">
      <c r="A71" s="279" t="s">
        <v>39</v>
      </c>
      <c r="B71" s="429"/>
      <c r="C71" s="412"/>
      <c r="D71" s="280">
        <v>0</v>
      </c>
      <c r="E71" s="280">
        <v>0</v>
      </c>
      <c r="F71" s="280">
        <v>0</v>
      </c>
      <c r="G71" s="280">
        <v>0</v>
      </c>
      <c r="H71" s="280">
        <v>0.27500000000000002</v>
      </c>
      <c r="I71" s="280">
        <v>0</v>
      </c>
      <c r="J71" s="280">
        <v>0</v>
      </c>
      <c r="K71" s="280">
        <v>0</v>
      </c>
      <c r="L71" s="280">
        <v>0</v>
      </c>
      <c r="M71" s="280">
        <v>0</v>
      </c>
      <c r="N71" s="280">
        <v>0</v>
      </c>
      <c r="O71" s="280">
        <v>0</v>
      </c>
      <c r="P71" s="280">
        <v>0</v>
      </c>
      <c r="Q71" s="280">
        <v>0</v>
      </c>
      <c r="R71" s="280">
        <v>0</v>
      </c>
      <c r="S71" s="280">
        <v>0</v>
      </c>
      <c r="T71" s="280">
        <v>0</v>
      </c>
      <c r="U71" s="281">
        <f t="shared" si="10"/>
        <v>0.27500000000000002</v>
      </c>
      <c r="V71" s="280">
        <v>0</v>
      </c>
      <c r="W71" s="280">
        <v>0</v>
      </c>
    </row>
    <row r="72" spans="1:25" ht="15.75" x14ac:dyDescent="0.25">
      <c r="A72" s="282" t="s">
        <v>40</v>
      </c>
      <c r="B72" s="432"/>
      <c r="C72" s="412"/>
      <c r="D72" s="283">
        <v>0</v>
      </c>
      <c r="E72" s="283">
        <v>0</v>
      </c>
      <c r="F72" s="283">
        <v>0</v>
      </c>
      <c r="G72" s="283">
        <v>0</v>
      </c>
      <c r="H72" s="283">
        <v>1.4</v>
      </c>
      <c r="I72" s="283">
        <v>0</v>
      </c>
      <c r="J72" s="283">
        <v>0</v>
      </c>
      <c r="K72" s="283">
        <v>0</v>
      </c>
      <c r="L72" s="283">
        <v>0</v>
      </c>
      <c r="M72" s="283">
        <v>0</v>
      </c>
      <c r="N72" s="283">
        <v>0</v>
      </c>
      <c r="O72" s="283">
        <v>0</v>
      </c>
      <c r="P72" s="283">
        <v>0</v>
      </c>
      <c r="Q72" s="283">
        <v>0</v>
      </c>
      <c r="R72" s="283">
        <v>0</v>
      </c>
      <c r="S72" s="283">
        <v>0</v>
      </c>
      <c r="T72" s="283">
        <v>0</v>
      </c>
      <c r="U72" s="284">
        <f t="shared" si="10"/>
        <v>1.4</v>
      </c>
      <c r="V72" s="283">
        <v>0</v>
      </c>
      <c r="W72" s="283">
        <v>0</v>
      </c>
    </row>
    <row r="73" spans="1:25" ht="15.75" x14ac:dyDescent="0.25">
      <c r="A73" s="279" t="s">
        <v>169</v>
      </c>
      <c r="B73" s="429"/>
      <c r="C73" s="412"/>
      <c r="D73" s="280">
        <v>0</v>
      </c>
      <c r="E73" s="280">
        <v>0</v>
      </c>
      <c r="F73" s="280">
        <v>0</v>
      </c>
      <c r="G73" s="280">
        <v>15.4</v>
      </c>
      <c r="H73" s="280">
        <v>0.53500000000000003</v>
      </c>
      <c r="I73" s="280">
        <v>477.65199999999999</v>
      </c>
      <c r="J73" s="280">
        <v>0</v>
      </c>
      <c r="K73" s="280">
        <v>0</v>
      </c>
      <c r="L73" s="280">
        <v>0</v>
      </c>
      <c r="M73" s="280">
        <v>0</v>
      </c>
      <c r="N73" s="280">
        <v>0</v>
      </c>
      <c r="O73" s="280">
        <v>30.936</v>
      </c>
      <c r="P73" s="280">
        <v>0</v>
      </c>
      <c r="Q73" s="280">
        <v>0</v>
      </c>
      <c r="R73" s="280">
        <v>0</v>
      </c>
      <c r="S73" s="280">
        <v>0</v>
      </c>
      <c r="T73" s="280">
        <v>0</v>
      </c>
      <c r="U73" s="281">
        <f t="shared" si="10"/>
        <v>524.52300000000002</v>
      </c>
      <c r="V73" s="280">
        <v>363.07600000000002</v>
      </c>
      <c r="W73" s="280">
        <v>30.6</v>
      </c>
    </row>
    <row r="74" spans="1:25" ht="15.75" x14ac:dyDescent="0.25">
      <c r="A74" s="282" t="s">
        <v>128</v>
      </c>
      <c r="B74" s="432"/>
      <c r="C74" s="412"/>
      <c r="D74" s="283">
        <v>0</v>
      </c>
      <c r="E74" s="283">
        <v>0</v>
      </c>
      <c r="F74" s="283">
        <v>0</v>
      </c>
      <c r="G74" s="283">
        <v>0</v>
      </c>
      <c r="H74" s="283">
        <v>0</v>
      </c>
      <c r="I74" s="283">
        <v>0</v>
      </c>
      <c r="J74" s="283">
        <v>0</v>
      </c>
      <c r="K74" s="283">
        <v>0</v>
      </c>
      <c r="L74" s="283">
        <v>0</v>
      </c>
      <c r="M74" s="283">
        <v>0</v>
      </c>
      <c r="N74" s="283">
        <v>0</v>
      </c>
      <c r="O74" s="283">
        <v>0</v>
      </c>
      <c r="P74" s="283">
        <v>0</v>
      </c>
      <c r="Q74" s="283">
        <v>0</v>
      </c>
      <c r="R74" s="283">
        <v>0</v>
      </c>
      <c r="S74" s="283">
        <v>0</v>
      </c>
      <c r="T74" s="283">
        <v>0</v>
      </c>
      <c r="U74" s="284">
        <f t="shared" si="10"/>
        <v>0</v>
      </c>
      <c r="V74" s="283">
        <v>1.02</v>
      </c>
      <c r="W74" s="283">
        <v>1.7110000000000001</v>
      </c>
    </row>
    <row r="75" spans="1:25" ht="15.75" x14ac:dyDescent="0.25">
      <c r="A75" s="285" t="s">
        <v>10</v>
      </c>
      <c r="B75" s="430"/>
      <c r="C75" s="412"/>
      <c r="D75" s="286">
        <f t="shared" ref="D75:W75" si="11">SUM(D69,D70,D71,D72,D73,D74)</f>
        <v>0</v>
      </c>
      <c r="E75" s="286">
        <f t="shared" si="11"/>
        <v>0</v>
      </c>
      <c r="F75" s="286">
        <f t="shared" si="11"/>
        <v>0</v>
      </c>
      <c r="G75" s="286">
        <f t="shared" si="11"/>
        <v>15.4</v>
      </c>
      <c r="H75" s="286">
        <f t="shared" si="11"/>
        <v>2.63</v>
      </c>
      <c r="I75" s="286">
        <f t="shared" si="11"/>
        <v>477.65199999999999</v>
      </c>
      <c r="J75" s="286">
        <f t="shared" si="11"/>
        <v>0</v>
      </c>
      <c r="K75" s="286">
        <f t="shared" si="11"/>
        <v>0</v>
      </c>
      <c r="L75" s="286">
        <f t="shared" si="11"/>
        <v>0</v>
      </c>
      <c r="M75" s="286">
        <f t="shared" si="11"/>
        <v>0</v>
      </c>
      <c r="N75" s="286">
        <f t="shared" si="11"/>
        <v>0</v>
      </c>
      <c r="O75" s="286">
        <f t="shared" si="11"/>
        <v>323.87</v>
      </c>
      <c r="P75" s="286">
        <f t="shared" si="11"/>
        <v>0</v>
      </c>
      <c r="Q75" s="286">
        <f t="shared" si="11"/>
        <v>0</v>
      </c>
      <c r="R75" s="286">
        <f t="shared" si="11"/>
        <v>0</v>
      </c>
      <c r="S75" s="286">
        <f t="shared" si="11"/>
        <v>0</v>
      </c>
      <c r="T75" s="286">
        <f t="shared" si="11"/>
        <v>0</v>
      </c>
      <c r="U75" s="287">
        <f t="shared" si="11"/>
        <v>819.55200000000002</v>
      </c>
      <c r="V75" s="283">
        <f t="shared" si="11"/>
        <v>569.678</v>
      </c>
      <c r="W75" s="283">
        <f t="shared" si="11"/>
        <v>479.63700000000006</v>
      </c>
    </row>
    <row r="77" spans="1:25" ht="15.75" x14ac:dyDescent="0.25">
      <c r="A77" s="275" t="s">
        <v>41</v>
      </c>
      <c r="B77" s="428"/>
      <c r="C77" s="412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6"/>
      <c r="T77" s="276"/>
      <c r="U77" s="277"/>
      <c r="V77" s="278"/>
      <c r="W77" s="278"/>
    </row>
    <row r="78" spans="1:25" ht="15.75" x14ac:dyDescent="0.25">
      <c r="A78" s="279" t="s">
        <v>42</v>
      </c>
      <c r="B78" s="429"/>
      <c r="C78" s="412"/>
      <c r="D78" s="280">
        <v>0</v>
      </c>
      <c r="E78" s="280">
        <v>0</v>
      </c>
      <c r="F78" s="280">
        <v>0</v>
      </c>
      <c r="G78" s="280">
        <v>0</v>
      </c>
      <c r="H78" s="280">
        <v>1457.7729999999999</v>
      </c>
      <c r="I78" s="280">
        <v>17.649999999999999</v>
      </c>
      <c r="J78" s="280">
        <v>0</v>
      </c>
      <c r="K78" s="280">
        <v>0</v>
      </c>
      <c r="L78" s="280">
        <v>0</v>
      </c>
      <c r="M78" s="280">
        <v>0</v>
      </c>
      <c r="N78" s="280">
        <v>0</v>
      </c>
      <c r="O78" s="280">
        <v>0</v>
      </c>
      <c r="P78" s="280">
        <v>0</v>
      </c>
      <c r="Q78" s="280">
        <v>0</v>
      </c>
      <c r="R78" s="280">
        <v>0</v>
      </c>
      <c r="S78" s="280">
        <v>0</v>
      </c>
      <c r="T78" s="280">
        <v>0</v>
      </c>
      <c r="U78" s="281">
        <f>SUM(D78,E78,F78,G78,H78,I78,J78,K78,L78,M78,N78,O78,P78,Q78,R78,S78,T78)</f>
        <v>1475.423</v>
      </c>
      <c r="V78" s="280">
        <v>1130.951</v>
      </c>
      <c r="W78" s="280">
        <v>1155.5070000000001</v>
      </c>
      <c r="X78" s="429"/>
      <c r="Y78" s="412"/>
    </row>
    <row r="79" spans="1:25" ht="15.75" x14ac:dyDescent="0.25">
      <c r="A79" s="282" t="s">
        <v>43</v>
      </c>
      <c r="B79" s="432"/>
      <c r="C79" s="412"/>
      <c r="D79" s="283">
        <v>0</v>
      </c>
      <c r="E79" s="283">
        <v>0</v>
      </c>
      <c r="F79" s="283">
        <v>0</v>
      </c>
      <c r="G79" s="283">
        <v>0</v>
      </c>
      <c r="H79" s="283">
        <v>15</v>
      </c>
      <c r="I79" s="283">
        <v>0</v>
      </c>
      <c r="J79" s="283">
        <v>0</v>
      </c>
      <c r="K79" s="283">
        <v>0</v>
      </c>
      <c r="L79" s="283">
        <v>0</v>
      </c>
      <c r="M79" s="283">
        <v>0</v>
      </c>
      <c r="N79" s="283">
        <v>0</v>
      </c>
      <c r="O79" s="283">
        <v>0</v>
      </c>
      <c r="P79" s="283">
        <v>0</v>
      </c>
      <c r="Q79" s="283">
        <v>0</v>
      </c>
      <c r="R79" s="283">
        <v>0</v>
      </c>
      <c r="S79" s="283">
        <v>0</v>
      </c>
      <c r="T79" s="283">
        <v>0</v>
      </c>
      <c r="U79" s="284">
        <f>SUM(D79,E79,F79,G79,H79,I79,J79,K79,L79,M79,N79,O79,P79,Q79,R79,S79,T79)</f>
        <v>15</v>
      </c>
      <c r="V79" s="283">
        <v>0.5</v>
      </c>
      <c r="W79" s="283">
        <v>19.161000000000001</v>
      </c>
    </row>
    <row r="80" spans="1:25" ht="15.75" x14ac:dyDescent="0.25">
      <c r="A80" s="285" t="s">
        <v>10</v>
      </c>
      <c r="B80" s="430"/>
      <c r="C80" s="412"/>
      <c r="D80" s="286">
        <f t="shared" ref="D80:W80" si="12">SUM(D78,D79)</f>
        <v>0</v>
      </c>
      <c r="E80" s="286">
        <f t="shared" si="12"/>
        <v>0</v>
      </c>
      <c r="F80" s="286">
        <f t="shared" si="12"/>
        <v>0</v>
      </c>
      <c r="G80" s="286">
        <f t="shared" si="12"/>
        <v>0</v>
      </c>
      <c r="H80" s="286">
        <f t="shared" si="12"/>
        <v>1472.7729999999999</v>
      </c>
      <c r="I80" s="286">
        <f t="shared" si="12"/>
        <v>17.649999999999999</v>
      </c>
      <c r="J80" s="286">
        <f t="shared" si="12"/>
        <v>0</v>
      </c>
      <c r="K80" s="286">
        <f t="shared" si="12"/>
        <v>0</v>
      </c>
      <c r="L80" s="286">
        <f t="shared" si="12"/>
        <v>0</v>
      </c>
      <c r="M80" s="286">
        <f t="shared" si="12"/>
        <v>0</v>
      </c>
      <c r="N80" s="286">
        <f t="shared" si="12"/>
        <v>0</v>
      </c>
      <c r="O80" s="286">
        <f t="shared" si="12"/>
        <v>0</v>
      </c>
      <c r="P80" s="286">
        <f t="shared" si="12"/>
        <v>0</v>
      </c>
      <c r="Q80" s="286">
        <f t="shared" si="12"/>
        <v>0</v>
      </c>
      <c r="R80" s="286">
        <f t="shared" si="12"/>
        <v>0</v>
      </c>
      <c r="S80" s="286">
        <f t="shared" si="12"/>
        <v>0</v>
      </c>
      <c r="T80" s="286">
        <f t="shared" si="12"/>
        <v>0</v>
      </c>
      <c r="U80" s="287">
        <f t="shared" si="12"/>
        <v>1490.423</v>
      </c>
      <c r="V80" s="283">
        <f t="shared" si="12"/>
        <v>1131.451</v>
      </c>
      <c r="W80" s="283">
        <f t="shared" si="12"/>
        <v>1174.6680000000001</v>
      </c>
    </row>
    <row r="82" spans="1:25" ht="15.75" x14ac:dyDescent="0.25">
      <c r="A82" s="275" t="s">
        <v>45</v>
      </c>
      <c r="B82" s="428"/>
      <c r="C82" s="412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6"/>
      <c r="S82" s="276"/>
      <c r="T82" s="276"/>
      <c r="U82" s="277"/>
      <c r="V82" s="278"/>
      <c r="W82" s="278"/>
    </row>
    <row r="83" spans="1:25" ht="15.75" x14ac:dyDescent="0.25">
      <c r="A83" s="279" t="s">
        <v>46</v>
      </c>
      <c r="B83" s="429"/>
      <c r="C83" s="412"/>
      <c r="D83" s="280">
        <v>0</v>
      </c>
      <c r="E83" s="280">
        <v>0</v>
      </c>
      <c r="F83" s="280">
        <v>0</v>
      </c>
      <c r="G83" s="280">
        <v>0</v>
      </c>
      <c r="H83" s="280">
        <v>0</v>
      </c>
      <c r="I83" s="280">
        <v>0</v>
      </c>
      <c r="J83" s="280">
        <v>0</v>
      </c>
      <c r="K83" s="280">
        <v>0</v>
      </c>
      <c r="L83" s="280">
        <v>0</v>
      </c>
      <c r="M83" s="280">
        <v>0</v>
      </c>
      <c r="N83" s="280">
        <v>0</v>
      </c>
      <c r="O83" s="280">
        <v>0</v>
      </c>
      <c r="P83" s="280">
        <v>0</v>
      </c>
      <c r="Q83" s="280">
        <v>0</v>
      </c>
      <c r="R83" s="280">
        <v>0</v>
      </c>
      <c r="S83" s="280">
        <v>0</v>
      </c>
      <c r="T83" s="280">
        <v>0</v>
      </c>
      <c r="U83" s="281">
        <f t="shared" ref="U83:U88" si="13">SUM(D83,E83,F83,G83,H83,I83,J83,K83,L83,M83,N83,O83,P83,Q83,R83,S83,T83)</f>
        <v>0</v>
      </c>
      <c r="V83" s="280">
        <v>0</v>
      </c>
      <c r="W83" s="280">
        <v>2.83</v>
      </c>
      <c r="X83" s="429"/>
      <c r="Y83" s="412"/>
    </row>
    <row r="84" spans="1:25" ht="15.75" x14ac:dyDescent="0.25">
      <c r="A84" s="282" t="s">
        <v>171</v>
      </c>
      <c r="B84" s="432"/>
      <c r="C84" s="412"/>
      <c r="D84" s="283">
        <v>0</v>
      </c>
      <c r="E84" s="283">
        <v>0</v>
      </c>
      <c r="F84" s="283">
        <v>0</v>
      </c>
      <c r="G84" s="283">
        <v>0</v>
      </c>
      <c r="H84" s="283">
        <v>250.92</v>
      </c>
      <c r="I84" s="283">
        <v>0</v>
      </c>
      <c r="J84" s="283">
        <v>0</v>
      </c>
      <c r="K84" s="283">
        <v>0</v>
      </c>
      <c r="L84" s="283">
        <v>0</v>
      </c>
      <c r="M84" s="283">
        <v>0</v>
      </c>
      <c r="N84" s="283">
        <v>316.26</v>
      </c>
      <c r="O84" s="283">
        <v>0</v>
      </c>
      <c r="P84" s="283">
        <v>0</v>
      </c>
      <c r="Q84" s="283">
        <v>0</v>
      </c>
      <c r="R84" s="283">
        <v>0</v>
      </c>
      <c r="S84" s="283">
        <v>0</v>
      </c>
      <c r="T84" s="283">
        <v>0</v>
      </c>
      <c r="U84" s="284">
        <f t="shared" si="13"/>
        <v>567.17999999999995</v>
      </c>
      <c r="V84" s="283">
        <v>372.05</v>
      </c>
      <c r="W84" s="283">
        <v>596.35900000000004</v>
      </c>
    </row>
    <row r="85" spans="1:25" ht="15.75" x14ac:dyDescent="0.25">
      <c r="A85" s="279" t="s">
        <v>172</v>
      </c>
      <c r="B85" s="429"/>
      <c r="C85" s="412"/>
      <c r="D85" s="280">
        <v>0</v>
      </c>
      <c r="E85" s="280">
        <v>0</v>
      </c>
      <c r="F85" s="280">
        <v>0</v>
      </c>
      <c r="G85" s="280">
        <v>0</v>
      </c>
      <c r="H85" s="280">
        <v>0</v>
      </c>
      <c r="I85" s="280">
        <v>0</v>
      </c>
      <c r="J85" s="280">
        <v>0</v>
      </c>
      <c r="K85" s="280">
        <v>0</v>
      </c>
      <c r="L85" s="280">
        <v>0</v>
      </c>
      <c r="M85" s="280">
        <v>0</v>
      </c>
      <c r="N85" s="280">
        <v>0</v>
      </c>
      <c r="O85" s="280">
        <v>0</v>
      </c>
      <c r="P85" s="280">
        <v>0</v>
      </c>
      <c r="Q85" s="280">
        <v>0</v>
      </c>
      <c r="R85" s="280">
        <v>0</v>
      </c>
      <c r="S85" s="280">
        <v>0</v>
      </c>
      <c r="T85" s="280">
        <v>0</v>
      </c>
      <c r="U85" s="281">
        <f t="shared" si="13"/>
        <v>0</v>
      </c>
      <c r="V85" s="280">
        <v>22.503</v>
      </c>
      <c r="W85" s="280">
        <v>0</v>
      </c>
    </row>
    <row r="86" spans="1:25" ht="15.75" x14ac:dyDescent="0.25">
      <c r="A86" s="282" t="s">
        <v>175</v>
      </c>
      <c r="B86" s="432"/>
      <c r="C86" s="412"/>
      <c r="D86" s="283">
        <v>0</v>
      </c>
      <c r="E86" s="283">
        <v>0</v>
      </c>
      <c r="F86" s="283">
        <v>0</v>
      </c>
      <c r="G86" s="283">
        <v>0</v>
      </c>
      <c r="H86" s="283">
        <v>235.03399999999999</v>
      </c>
      <c r="I86" s="283">
        <v>0</v>
      </c>
      <c r="J86" s="283">
        <v>0</v>
      </c>
      <c r="K86" s="283">
        <v>0</v>
      </c>
      <c r="L86" s="283">
        <v>0</v>
      </c>
      <c r="M86" s="283">
        <v>0</v>
      </c>
      <c r="N86" s="283">
        <v>0</v>
      </c>
      <c r="O86" s="283">
        <v>0</v>
      </c>
      <c r="P86" s="283">
        <v>0</v>
      </c>
      <c r="Q86" s="283">
        <v>0</v>
      </c>
      <c r="R86" s="283">
        <v>0</v>
      </c>
      <c r="S86" s="283">
        <v>0</v>
      </c>
      <c r="T86" s="283">
        <v>14.625</v>
      </c>
      <c r="U86" s="284">
        <f t="shared" si="13"/>
        <v>249.65899999999999</v>
      </c>
      <c r="V86" s="283">
        <v>241.7</v>
      </c>
      <c r="W86" s="283">
        <v>333.411</v>
      </c>
    </row>
    <row r="87" spans="1:25" ht="15.75" x14ac:dyDescent="0.25">
      <c r="A87" s="279" t="s">
        <v>176</v>
      </c>
      <c r="B87" s="429"/>
      <c r="C87" s="412"/>
      <c r="D87" s="280">
        <v>0</v>
      </c>
      <c r="E87" s="280">
        <v>0</v>
      </c>
      <c r="F87" s="280">
        <v>0</v>
      </c>
      <c r="G87" s="280">
        <v>0</v>
      </c>
      <c r="H87" s="280">
        <v>0.28000000000000003</v>
      </c>
      <c r="I87" s="280">
        <v>0</v>
      </c>
      <c r="J87" s="280">
        <v>0</v>
      </c>
      <c r="K87" s="280">
        <v>0</v>
      </c>
      <c r="L87" s="280">
        <v>0</v>
      </c>
      <c r="M87" s="280">
        <v>0</v>
      </c>
      <c r="N87" s="280">
        <v>0</v>
      </c>
      <c r="O87" s="280">
        <v>0</v>
      </c>
      <c r="P87" s="280">
        <v>0</v>
      </c>
      <c r="Q87" s="280">
        <v>0</v>
      </c>
      <c r="R87" s="280">
        <v>0</v>
      </c>
      <c r="S87" s="280">
        <v>0</v>
      </c>
      <c r="T87" s="280">
        <v>0</v>
      </c>
      <c r="U87" s="281">
        <f t="shared" si="13"/>
        <v>0.28000000000000003</v>
      </c>
      <c r="V87" s="280">
        <v>258.76499999999999</v>
      </c>
      <c r="W87" s="280">
        <v>234.40700000000001</v>
      </c>
    </row>
    <row r="88" spans="1:25" ht="15.75" x14ac:dyDescent="0.25">
      <c r="A88" s="282" t="s">
        <v>47</v>
      </c>
      <c r="B88" s="432"/>
      <c r="C88" s="412"/>
      <c r="D88" s="283">
        <v>0</v>
      </c>
      <c r="E88" s="283">
        <v>0</v>
      </c>
      <c r="F88" s="283">
        <v>0</v>
      </c>
      <c r="G88" s="283">
        <v>0</v>
      </c>
      <c r="H88" s="283">
        <v>1.603</v>
      </c>
      <c r="I88" s="283">
        <v>0</v>
      </c>
      <c r="J88" s="283">
        <v>0</v>
      </c>
      <c r="K88" s="283">
        <v>0</v>
      </c>
      <c r="L88" s="283">
        <v>0</v>
      </c>
      <c r="M88" s="283">
        <v>0</v>
      </c>
      <c r="N88" s="283">
        <v>0</v>
      </c>
      <c r="O88" s="283">
        <v>0</v>
      </c>
      <c r="P88" s="283">
        <v>0</v>
      </c>
      <c r="Q88" s="283">
        <v>0</v>
      </c>
      <c r="R88" s="283">
        <v>0</v>
      </c>
      <c r="S88" s="283">
        <v>0</v>
      </c>
      <c r="T88" s="283">
        <v>0</v>
      </c>
      <c r="U88" s="284">
        <f t="shared" si="13"/>
        <v>1.603</v>
      </c>
      <c r="V88" s="283">
        <v>4</v>
      </c>
      <c r="W88" s="283">
        <v>4.569</v>
      </c>
    </row>
    <row r="89" spans="1:25" ht="15.75" x14ac:dyDescent="0.25">
      <c r="A89" s="285" t="s">
        <v>10</v>
      </c>
      <c r="B89" s="430"/>
      <c r="C89" s="412"/>
      <c r="D89" s="286">
        <f t="shared" ref="D89:W89" si="14">SUM(D83,D84,D85,D86,D87,D88)</f>
        <v>0</v>
      </c>
      <c r="E89" s="286">
        <f t="shared" si="14"/>
        <v>0</v>
      </c>
      <c r="F89" s="286">
        <f t="shared" si="14"/>
        <v>0</v>
      </c>
      <c r="G89" s="286">
        <f t="shared" si="14"/>
        <v>0</v>
      </c>
      <c r="H89" s="286">
        <f t="shared" si="14"/>
        <v>487.83699999999993</v>
      </c>
      <c r="I89" s="286">
        <f t="shared" si="14"/>
        <v>0</v>
      </c>
      <c r="J89" s="286">
        <f t="shared" si="14"/>
        <v>0</v>
      </c>
      <c r="K89" s="286">
        <f t="shared" si="14"/>
        <v>0</v>
      </c>
      <c r="L89" s="286">
        <f t="shared" si="14"/>
        <v>0</v>
      </c>
      <c r="M89" s="286">
        <f t="shared" si="14"/>
        <v>0</v>
      </c>
      <c r="N89" s="286">
        <f t="shared" si="14"/>
        <v>316.26</v>
      </c>
      <c r="O89" s="286">
        <f t="shared" si="14"/>
        <v>0</v>
      </c>
      <c r="P89" s="286">
        <f t="shared" si="14"/>
        <v>0</v>
      </c>
      <c r="Q89" s="286">
        <f t="shared" si="14"/>
        <v>0</v>
      </c>
      <c r="R89" s="286">
        <f t="shared" si="14"/>
        <v>0</v>
      </c>
      <c r="S89" s="286">
        <f t="shared" si="14"/>
        <v>0</v>
      </c>
      <c r="T89" s="286">
        <f t="shared" si="14"/>
        <v>14.625</v>
      </c>
      <c r="U89" s="287">
        <f t="shared" si="14"/>
        <v>818.72199999999987</v>
      </c>
      <c r="V89" s="283">
        <f t="shared" si="14"/>
        <v>899.01799999999992</v>
      </c>
      <c r="W89" s="283">
        <f t="shared" si="14"/>
        <v>1171.576</v>
      </c>
    </row>
    <row r="91" spans="1:25" ht="15.75" x14ac:dyDescent="0.25">
      <c r="A91" s="275" t="s">
        <v>48</v>
      </c>
      <c r="B91" s="428"/>
      <c r="C91" s="412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7"/>
      <c r="V91" s="278"/>
      <c r="W91" s="278"/>
    </row>
    <row r="92" spans="1:25" ht="15.75" x14ac:dyDescent="0.25">
      <c r="A92" s="279" t="s">
        <v>49</v>
      </c>
      <c r="B92" s="429"/>
      <c r="C92" s="412"/>
      <c r="D92" s="280">
        <v>0</v>
      </c>
      <c r="E92" s="280">
        <v>0</v>
      </c>
      <c r="F92" s="280">
        <v>0</v>
      </c>
      <c r="G92" s="280">
        <v>26.35</v>
      </c>
      <c r="H92" s="280">
        <v>0</v>
      </c>
      <c r="I92" s="280">
        <v>0</v>
      </c>
      <c r="J92" s="280">
        <v>0</v>
      </c>
      <c r="K92" s="280">
        <v>0</v>
      </c>
      <c r="L92" s="280">
        <v>0</v>
      </c>
      <c r="M92" s="280">
        <v>0</v>
      </c>
      <c r="N92" s="280">
        <v>0</v>
      </c>
      <c r="O92" s="280">
        <v>0</v>
      </c>
      <c r="P92" s="280">
        <v>0</v>
      </c>
      <c r="Q92" s="280">
        <v>23.914000000000001</v>
      </c>
      <c r="R92" s="280">
        <v>0</v>
      </c>
      <c r="S92" s="280">
        <v>0</v>
      </c>
      <c r="T92" s="280">
        <v>0</v>
      </c>
      <c r="U92" s="281">
        <f>SUM(D92,E92,F92,G92,H92,I92,J92,K92,L92,M92,N92,O92,P92,Q92,R92,S92,T92)</f>
        <v>50.264000000000003</v>
      </c>
      <c r="V92" s="280">
        <v>23</v>
      </c>
      <c r="W92" s="280">
        <v>24.3</v>
      </c>
      <c r="X92" s="429"/>
      <c r="Y92" s="412"/>
    </row>
    <row r="93" spans="1:25" ht="15.75" x14ac:dyDescent="0.25">
      <c r="A93" s="282" t="s">
        <v>179</v>
      </c>
      <c r="B93" s="432"/>
      <c r="C93" s="412"/>
      <c r="D93" s="283">
        <v>0</v>
      </c>
      <c r="E93" s="283">
        <v>0</v>
      </c>
      <c r="F93" s="283">
        <v>0</v>
      </c>
      <c r="G93" s="283">
        <v>0</v>
      </c>
      <c r="H93" s="283">
        <v>0.32100000000000001</v>
      </c>
      <c r="I93" s="283">
        <v>14.287000000000001</v>
      </c>
      <c r="J93" s="283">
        <v>0</v>
      </c>
      <c r="K93" s="283">
        <v>0</v>
      </c>
      <c r="L93" s="283">
        <v>10</v>
      </c>
      <c r="M93" s="283">
        <v>0</v>
      </c>
      <c r="N93" s="283">
        <v>0</v>
      </c>
      <c r="O93" s="283">
        <v>0</v>
      </c>
      <c r="P93" s="283">
        <v>0</v>
      </c>
      <c r="Q93" s="283">
        <v>65.379000000000005</v>
      </c>
      <c r="R93" s="283">
        <v>0</v>
      </c>
      <c r="S93" s="283">
        <v>0</v>
      </c>
      <c r="T93" s="283">
        <v>0</v>
      </c>
      <c r="U93" s="284">
        <f>SUM(D93,E93,F93,G93,H93,I93,J93,K93,L93,M93,N93,O93,P93,Q93,R93,S93,T93)</f>
        <v>89.987000000000009</v>
      </c>
      <c r="V93" s="283">
        <v>134.30500000000001</v>
      </c>
      <c r="W93" s="283">
        <v>10</v>
      </c>
    </row>
    <row r="94" spans="1:25" ht="15.75" x14ac:dyDescent="0.25">
      <c r="A94" s="285" t="s">
        <v>10</v>
      </c>
      <c r="B94" s="430"/>
      <c r="C94" s="412"/>
      <c r="D94" s="286">
        <f t="shared" ref="D94:W94" si="15">SUM(D92,D93)</f>
        <v>0</v>
      </c>
      <c r="E94" s="286">
        <f t="shared" si="15"/>
        <v>0</v>
      </c>
      <c r="F94" s="286">
        <f t="shared" si="15"/>
        <v>0</v>
      </c>
      <c r="G94" s="286">
        <f t="shared" si="15"/>
        <v>26.35</v>
      </c>
      <c r="H94" s="286">
        <f t="shared" si="15"/>
        <v>0.32100000000000001</v>
      </c>
      <c r="I94" s="286">
        <f t="shared" si="15"/>
        <v>14.287000000000001</v>
      </c>
      <c r="J94" s="286">
        <f t="shared" si="15"/>
        <v>0</v>
      </c>
      <c r="K94" s="286">
        <f t="shared" si="15"/>
        <v>0</v>
      </c>
      <c r="L94" s="286">
        <f t="shared" si="15"/>
        <v>10</v>
      </c>
      <c r="M94" s="286">
        <f t="shared" si="15"/>
        <v>0</v>
      </c>
      <c r="N94" s="286">
        <f t="shared" si="15"/>
        <v>0</v>
      </c>
      <c r="O94" s="286">
        <f t="shared" si="15"/>
        <v>0</v>
      </c>
      <c r="P94" s="286">
        <f t="shared" si="15"/>
        <v>0</v>
      </c>
      <c r="Q94" s="286">
        <f t="shared" si="15"/>
        <v>89.293000000000006</v>
      </c>
      <c r="R94" s="286">
        <f t="shared" si="15"/>
        <v>0</v>
      </c>
      <c r="S94" s="286">
        <f t="shared" si="15"/>
        <v>0</v>
      </c>
      <c r="T94" s="286">
        <f t="shared" si="15"/>
        <v>0</v>
      </c>
      <c r="U94" s="287">
        <f t="shared" si="15"/>
        <v>140.251</v>
      </c>
      <c r="V94" s="283">
        <f t="shared" si="15"/>
        <v>157.30500000000001</v>
      </c>
      <c r="W94" s="283">
        <f t="shared" si="15"/>
        <v>34.299999999999997</v>
      </c>
    </row>
    <row r="96" spans="1:25" ht="15.75" x14ac:dyDescent="0.25">
      <c r="A96" s="275" t="s">
        <v>128</v>
      </c>
      <c r="B96" s="428"/>
      <c r="C96" s="412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7"/>
      <c r="V96" s="278"/>
      <c r="W96" s="278"/>
    </row>
    <row r="97" spans="1:25" ht="15.75" x14ac:dyDescent="0.25">
      <c r="A97" s="279" t="s">
        <v>180</v>
      </c>
      <c r="B97" s="429"/>
      <c r="C97" s="412"/>
      <c r="D97" s="280">
        <v>0</v>
      </c>
      <c r="E97" s="280">
        <v>0</v>
      </c>
      <c r="F97" s="280">
        <v>0</v>
      </c>
      <c r="G97" s="280">
        <v>0</v>
      </c>
      <c r="H97" s="280">
        <v>373.214</v>
      </c>
      <c r="I97" s="280">
        <v>0</v>
      </c>
      <c r="J97" s="280">
        <v>0</v>
      </c>
      <c r="K97" s="280">
        <v>0</v>
      </c>
      <c r="L97" s="280">
        <v>0</v>
      </c>
      <c r="M97" s="280">
        <v>0</v>
      </c>
      <c r="N97" s="280">
        <v>0</v>
      </c>
      <c r="O97" s="280">
        <v>0</v>
      </c>
      <c r="P97" s="280">
        <v>0</v>
      </c>
      <c r="Q97" s="280">
        <v>3.5449999999999999</v>
      </c>
      <c r="R97" s="280">
        <v>0</v>
      </c>
      <c r="S97" s="280">
        <v>0</v>
      </c>
      <c r="T97" s="280">
        <v>0</v>
      </c>
      <c r="U97" s="281">
        <f>SUM(D97,E97,F97,G97,H97,I97,J97,K97,L97,M97,N97,O97,P97,Q97,R97,S97,T97)</f>
        <v>376.75900000000001</v>
      </c>
      <c r="V97" s="280">
        <v>56.616999999999997</v>
      </c>
      <c r="W97" s="280">
        <v>345.39</v>
      </c>
      <c r="X97" s="429"/>
      <c r="Y97" s="412"/>
    </row>
    <row r="98" spans="1:25" ht="15.75" x14ac:dyDescent="0.25">
      <c r="A98" s="285" t="s">
        <v>10</v>
      </c>
      <c r="B98" s="430"/>
      <c r="C98" s="412"/>
      <c r="D98" s="286">
        <f t="shared" ref="D98:W98" si="16">D97</f>
        <v>0</v>
      </c>
      <c r="E98" s="286">
        <f t="shared" si="16"/>
        <v>0</v>
      </c>
      <c r="F98" s="286">
        <f t="shared" si="16"/>
        <v>0</v>
      </c>
      <c r="G98" s="286">
        <f t="shared" si="16"/>
        <v>0</v>
      </c>
      <c r="H98" s="286">
        <f t="shared" si="16"/>
        <v>373.214</v>
      </c>
      <c r="I98" s="286">
        <f t="shared" si="16"/>
        <v>0</v>
      </c>
      <c r="J98" s="286">
        <f t="shared" si="16"/>
        <v>0</v>
      </c>
      <c r="K98" s="286">
        <f t="shared" si="16"/>
        <v>0</v>
      </c>
      <c r="L98" s="286">
        <f t="shared" si="16"/>
        <v>0</v>
      </c>
      <c r="M98" s="286">
        <f t="shared" si="16"/>
        <v>0</v>
      </c>
      <c r="N98" s="286">
        <f t="shared" si="16"/>
        <v>0</v>
      </c>
      <c r="O98" s="286">
        <f t="shared" si="16"/>
        <v>0</v>
      </c>
      <c r="P98" s="286">
        <f t="shared" si="16"/>
        <v>0</v>
      </c>
      <c r="Q98" s="286">
        <f t="shared" si="16"/>
        <v>3.5449999999999999</v>
      </c>
      <c r="R98" s="286">
        <f t="shared" si="16"/>
        <v>0</v>
      </c>
      <c r="S98" s="286">
        <f t="shared" si="16"/>
        <v>0</v>
      </c>
      <c r="T98" s="286">
        <f t="shared" si="16"/>
        <v>0</v>
      </c>
      <c r="U98" s="287">
        <f t="shared" si="16"/>
        <v>376.75900000000001</v>
      </c>
      <c r="V98" s="283">
        <f t="shared" si="16"/>
        <v>56.616999999999997</v>
      </c>
      <c r="W98" s="283">
        <f t="shared" si="16"/>
        <v>345.39</v>
      </c>
    </row>
    <row r="100" spans="1:25" ht="33.950000000000003" customHeight="1" x14ac:dyDescent="0.25">
      <c r="A100" s="288" t="s">
        <v>187</v>
      </c>
      <c r="B100" s="431"/>
      <c r="C100" s="412"/>
      <c r="D100" s="289">
        <f t="shared" ref="D100:W100" si="17">SUM(D20,D29,D39,D43,D50,D66,D75,D80,D89,D94,D98)</f>
        <v>83.935000000000002</v>
      </c>
      <c r="E100" s="289">
        <f t="shared" si="17"/>
        <v>0</v>
      </c>
      <c r="F100" s="289">
        <f t="shared" si="17"/>
        <v>0</v>
      </c>
      <c r="G100" s="289">
        <f t="shared" si="17"/>
        <v>954.76199999999994</v>
      </c>
      <c r="H100" s="289">
        <f t="shared" si="17"/>
        <v>2634.3399999999997</v>
      </c>
      <c r="I100" s="289">
        <f t="shared" si="17"/>
        <v>954.27</v>
      </c>
      <c r="J100" s="289">
        <f t="shared" si="17"/>
        <v>0</v>
      </c>
      <c r="K100" s="289">
        <f t="shared" si="17"/>
        <v>0</v>
      </c>
      <c r="L100" s="289">
        <f t="shared" si="17"/>
        <v>83.89</v>
      </c>
      <c r="M100" s="289">
        <f t="shared" si="17"/>
        <v>0</v>
      </c>
      <c r="N100" s="289">
        <f t="shared" si="17"/>
        <v>316.26</v>
      </c>
      <c r="O100" s="289">
        <f t="shared" si="17"/>
        <v>903.98699999999997</v>
      </c>
      <c r="P100" s="289">
        <f t="shared" si="17"/>
        <v>0</v>
      </c>
      <c r="Q100" s="289">
        <f t="shared" si="17"/>
        <v>92.838000000000008</v>
      </c>
      <c r="R100" s="289">
        <f t="shared" si="17"/>
        <v>0</v>
      </c>
      <c r="S100" s="289">
        <f t="shared" si="17"/>
        <v>0</v>
      </c>
      <c r="T100" s="289">
        <f t="shared" si="17"/>
        <v>38.700000000000003</v>
      </c>
      <c r="U100" s="289">
        <f t="shared" si="17"/>
        <v>6062.982</v>
      </c>
      <c r="V100" s="289">
        <f t="shared" si="17"/>
        <v>5378.2350000000006</v>
      </c>
      <c r="W100" s="290">
        <f t="shared" si="17"/>
        <v>5701.4350000000013</v>
      </c>
    </row>
    <row r="102" spans="1:25" x14ac:dyDescent="0.25">
      <c r="A102" s="291" t="s">
        <v>102</v>
      </c>
      <c r="B102" s="426"/>
      <c r="C102" s="412"/>
      <c r="D102" s="292">
        <v>246.10400000000001</v>
      </c>
      <c r="E102" s="292">
        <v>0</v>
      </c>
      <c r="F102" s="292">
        <v>0</v>
      </c>
      <c r="G102" s="292">
        <v>732.57500000000005</v>
      </c>
      <c r="H102" s="292">
        <v>2165.9490000000001</v>
      </c>
      <c r="I102" s="292">
        <v>1434.46</v>
      </c>
      <c r="J102" s="292">
        <v>0</v>
      </c>
      <c r="K102" s="292">
        <v>0</v>
      </c>
      <c r="L102" s="292">
        <v>30.51</v>
      </c>
      <c r="M102" s="292">
        <v>0</v>
      </c>
      <c r="N102" s="292">
        <v>0</v>
      </c>
      <c r="O102" s="292">
        <v>643.59699999999998</v>
      </c>
      <c r="P102" s="292">
        <v>0</v>
      </c>
      <c r="Q102" s="292">
        <v>114.39</v>
      </c>
      <c r="R102" s="292">
        <v>0</v>
      </c>
      <c r="S102" s="292">
        <v>0</v>
      </c>
      <c r="T102" s="292">
        <v>10.65</v>
      </c>
      <c r="V102" s="293" t="s">
        <v>188</v>
      </c>
      <c r="W102" s="293" t="s">
        <v>188</v>
      </c>
    </row>
    <row r="103" spans="1:25" x14ac:dyDescent="0.25">
      <c r="A103" s="294" t="s">
        <v>189</v>
      </c>
      <c r="B103" s="427"/>
      <c r="C103" s="412"/>
      <c r="D103" s="295">
        <f t="shared" ref="D103:T103" si="18">IF(OR(D102=0,D102="-"),"-",IF(D100="-",(0-D102)/D102,(D100-D102)/D102))</f>
        <v>-0.65894499886226965</v>
      </c>
      <c r="E103" s="295" t="str">
        <f t="shared" si="18"/>
        <v>-</v>
      </c>
      <c r="F103" s="295" t="str">
        <f t="shared" si="18"/>
        <v>-</v>
      </c>
      <c r="G103" s="295">
        <f t="shared" si="18"/>
        <v>0.30329590826877778</v>
      </c>
      <c r="H103" s="295">
        <f t="shared" si="18"/>
        <v>0.21625209088487291</v>
      </c>
      <c r="I103" s="295">
        <f t="shared" si="18"/>
        <v>-0.3347531475258983</v>
      </c>
      <c r="J103" s="295" t="str">
        <f t="shared" si="18"/>
        <v>-</v>
      </c>
      <c r="K103" s="295" t="str">
        <f t="shared" si="18"/>
        <v>-</v>
      </c>
      <c r="L103" s="295">
        <f t="shared" si="18"/>
        <v>1.7495902982628644</v>
      </c>
      <c r="M103" s="295" t="str">
        <f t="shared" si="18"/>
        <v>-</v>
      </c>
      <c r="N103" s="295" t="str">
        <f t="shared" si="18"/>
        <v>-</v>
      </c>
      <c r="O103" s="295">
        <f t="shared" si="18"/>
        <v>0.40458547817966833</v>
      </c>
      <c r="P103" s="295" t="str">
        <f t="shared" si="18"/>
        <v>-</v>
      </c>
      <c r="Q103" s="295">
        <f t="shared" si="18"/>
        <v>-0.18840807762916331</v>
      </c>
      <c r="R103" s="295" t="str">
        <f t="shared" si="18"/>
        <v>-</v>
      </c>
      <c r="S103" s="295" t="str">
        <f t="shared" si="18"/>
        <v>-</v>
      </c>
      <c r="T103" s="295">
        <f t="shared" si="18"/>
        <v>2.6338028169014089</v>
      </c>
      <c r="V103" s="296" t="s">
        <v>190</v>
      </c>
      <c r="W103" s="296" t="s">
        <v>191</v>
      </c>
    </row>
    <row r="104" spans="1:25" x14ac:dyDescent="0.25">
      <c r="A104" s="291" t="s">
        <v>103</v>
      </c>
      <c r="B104" s="426"/>
      <c r="C104" s="412"/>
      <c r="D104" s="292">
        <v>505.36700000000002</v>
      </c>
      <c r="E104" s="292">
        <v>0</v>
      </c>
      <c r="F104" s="292">
        <v>0</v>
      </c>
      <c r="G104" s="292">
        <v>709.84</v>
      </c>
      <c r="H104" s="292">
        <v>3246.2040000000002</v>
      </c>
      <c r="I104" s="292">
        <v>0</v>
      </c>
      <c r="J104" s="292">
        <v>0</v>
      </c>
      <c r="K104" s="292">
        <v>0</v>
      </c>
      <c r="L104" s="292">
        <v>85.238</v>
      </c>
      <c r="M104" s="292">
        <v>0</v>
      </c>
      <c r="N104" s="292">
        <v>0</v>
      </c>
      <c r="O104" s="292">
        <v>1148.604</v>
      </c>
      <c r="P104" s="292">
        <v>0</v>
      </c>
      <c r="Q104" s="292">
        <v>0</v>
      </c>
      <c r="R104" s="292">
        <v>0</v>
      </c>
      <c r="S104" s="292">
        <v>0</v>
      </c>
      <c r="T104" s="292">
        <v>6.1820000000000004</v>
      </c>
      <c r="V104" s="297">
        <f>IF(OR(V100=0,V100="-"),"-",IF(U100="-",(0-V100)/V100,(U100-V100)/V100))</f>
        <v>0.12731816292891615</v>
      </c>
      <c r="W104" s="297">
        <f>IF(OR(W100=0,W100="-"),"-",IF(V100="-",(0-W100)/W100,(V100-W100)/W100))</f>
        <v>-5.6687483063474486E-2</v>
      </c>
    </row>
    <row r="105" spans="1:25" x14ac:dyDescent="0.25">
      <c r="A105" s="298" t="s">
        <v>192</v>
      </c>
      <c r="B105" s="427"/>
      <c r="C105" s="412"/>
      <c r="D105" s="295">
        <f t="shared" ref="D105:T105" si="19">IF(OR(D104=0,D104="-"),"-",IF(D102="-",(0-D104)/D104,(D102-D104)/D104))</f>
        <v>-0.51301925135594528</v>
      </c>
      <c r="E105" s="295" t="str">
        <f t="shared" si="19"/>
        <v>-</v>
      </c>
      <c r="F105" s="295" t="str">
        <f t="shared" si="19"/>
        <v>-</v>
      </c>
      <c r="G105" s="295">
        <f t="shared" si="19"/>
        <v>3.2028344415642979E-2</v>
      </c>
      <c r="H105" s="295">
        <f t="shared" si="19"/>
        <v>-0.33277483485326248</v>
      </c>
      <c r="I105" s="295" t="str">
        <f t="shared" si="19"/>
        <v>-</v>
      </c>
      <c r="J105" s="295" t="str">
        <f t="shared" si="19"/>
        <v>-</v>
      </c>
      <c r="K105" s="295" t="str">
        <f t="shared" si="19"/>
        <v>-</v>
      </c>
      <c r="L105" s="295">
        <f t="shared" si="19"/>
        <v>-0.6420610525821816</v>
      </c>
      <c r="M105" s="295" t="str">
        <f t="shared" si="19"/>
        <v>-</v>
      </c>
      <c r="N105" s="295" t="str">
        <f t="shared" si="19"/>
        <v>-</v>
      </c>
      <c r="O105" s="295">
        <f t="shared" si="19"/>
        <v>-0.43967024318215853</v>
      </c>
      <c r="P105" s="295" t="str">
        <f t="shared" si="19"/>
        <v>-</v>
      </c>
      <c r="Q105" s="295" t="str">
        <f t="shared" si="19"/>
        <v>-</v>
      </c>
      <c r="R105" s="295" t="str">
        <f t="shared" si="19"/>
        <v>-</v>
      </c>
      <c r="S105" s="295" t="str">
        <f t="shared" si="19"/>
        <v>-</v>
      </c>
      <c r="T105" s="295">
        <f t="shared" si="19"/>
        <v>0.72274344872209639</v>
      </c>
    </row>
  </sheetData>
  <sheetProtection formatCells="0" formatColumns="0" formatRows="0" insertColumns="0" insertRows="0" insertHyperlinks="0" deleteColumns="0" deleteRows="0" sort="0" autoFilter="0" pivotTables="0"/>
  <mergeCells count="122">
    <mergeCell ref="A1:V1"/>
    <mergeCell ref="A2:V2"/>
    <mergeCell ref="A3:V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X9:Y9"/>
    <mergeCell ref="B9:C9"/>
    <mergeCell ref="B10:C10"/>
    <mergeCell ref="B11:C11"/>
    <mergeCell ref="B12:C12"/>
    <mergeCell ref="T5:T7"/>
    <mergeCell ref="U5:U6"/>
    <mergeCell ref="V5:V6"/>
    <mergeCell ref="W5:W6"/>
    <mergeCell ref="B8:C8"/>
    <mergeCell ref="O5:O7"/>
    <mergeCell ref="P5:P7"/>
    <mergeCell ref="Q5:Q7"/>
    <mergeCell ref="R5:R7"/>
    <mergeCell ref="S5:S7"/>
    <mergeCell ref="B18:C18"/>
    <mergeCell ref="B19:C19"/>
    <mergeCell ref="B20:C20"/>
    <mergeCell ref="B22:C22"/>
    <mergeCell ref="X23:Y23"/>
    <mergeCell ref="B23:C23"/>
    <mergeCell ref="B13:C13"/>
    <mergeCell ref="B14:C14"/>
    <mergeCell ref="B15:C15"/>
    <mergeCell ref="B16:C16"/>
    <mergeCell ref="B17:C17"/>
    <mergeCell ref="B29:C29"/>
    <mergeCell ref="B31:C31"/>
    <mergeCell ref="X32:Y32"/>
    <mergeCell ref="B32:C32"/>
    <mergeCell ref="B33:C33"/>
    <mergeCell ref="B24:C24"/>
    <mergeCell ref="B25:C25"/>
    <mergeCell ref="B26:C26"/>
    <mergeCell ref="B27:C27"/>
    <mergeCell ref="B28:C28"/>
    <mergeCell ref="B39:C39"/>
    <mergeCell ref="B41:C41"/>
    <mergeCell ref="X42:Y42"/>
    <mergeCell ref="B42:C42"/>
    <mergeCell ref="B43:C43"/>
    <mergeCell ref="B34:C34"/>
    <mergeCell ref="B35:C35"/>
    <mergeCell ref="B36:C36"/>
    <mergeCell ref="B37:C37"/>
    <mergeCell ref="B38:C38"/>
    <mergeCell ref="B49:C49"/>
    <mergeCell ref="B50:C50"/>
    <mergeCell ref="B52:C52"/>
    <mergeCell ref="X53:Y53"/>
    <mergeCell ref="B53:C53"/>
    <mergeCell ref="B45:C45"/>
    <mergeCell ref="X46:Y46"/>
    <mergeCell ref="B46:C46"/>
    <mergeCell ref="B47:C47"/>
    <mergeCell ref="B48:C48"/>
    <mergeCell ref="X69:Y69"/>
    <mergeCell ref="B69:C69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70:C70"/>
    <mergeCell ref="B71:C71"/>
    <mergeCell ref="B72:C72"/>
    <mergeCell ref="B73:C73"/>
    <mergeCell ref="B74:C74"/>
    <mergeCell ref="B64:C64"/>
    <mergeCell ref="B65:C65"/>
    <mergeCell ref="B66:C66"/>
    <mergeCell ref="B68:C68"/>
    <mergeCell ref="B80:C80"/>
    <mergeCell ref="B82:C82"/>
    <mergeCell ref="X83:Y83"/>
    <mergeCell ref="B83:C83"/>
    <mergeCell ref="B84:C84"/>
    <mergeCell ref="B75:C75"/>
    <mergeCell ref="B77:C77"/>
    <mergeCell ref="X78:Y78"/>
    <mergeCell ref="B78:C78"/>
    <mergeCell ref="B79:C79"/>
    <mergeCell ref="B91:C91"/>
    <mergeCell ref="X92:Y92"/>
    <mergeCell ref="B92:C92"/>
    <mergeCell ref="B93:C93"/>
    <mergeCell ref="B94:C94"/>
    <mergeCell ref="B85:C85"/>
    <mergeCell ref="B86:C86"/>
    <mergeCell ref="B87:C87"/>
    <mergeCell ref="B88:C88"/>
    <mergeCell ref="B89:C89"/>
    <mergeCell ref="B102:C102"/>
    <mergeCell ref="B103:C103"/>
    <mergeCell ref="B104:C104"/>
    <mergeCell ref="B105:C105"/>
    <mergeCell ref="B96:C96"/>
    <mergeCell ref="X97:Y97"/>
    <mergeCell ref="B97:C97"/>
    <mergeCell ref="B98:C98"/>
    <mergeCell ref="B100:C100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World Phosphate Rock Production</vt:lpstr>
      <vt:lpstr>World Phosphate Rock Producti.1</vt:lpstr>
      <vt:lpstr>World Phosphate Production by G</vt:lpstr>
      <vt:lpstr>World Phosphate Rock Deliveries</vt:lpstr>
      <vt:lpstr>World Phosphate Rock Home Deliv</vt:lpstr>
      <vt:lpstr>World Phosphate Rock Exports by</vt:lpstr>
      <vt:lpstr>World Phosphate Rock Imports by</vt:lpstr>
      <vt:lpstr>Phosphate Rock Exports by Desti</vt:lpstr>
      <vt:lpstr>Phosphate Rock Exports by Des.1</vt:lpstr>
      <vt:lpstr>Phosphate Rock Exports by Des.2</vt:lpstr>
      <vt:lpstr>Phosphate Rock Exports by Des.3</vt:lpstr>
      <vt:lpstr>Phosphate Rock Exports by Des.4</vt:lpstr>
      <vt:lpstr>Phosphate Rock Exports by Des.5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2015-10-23T08:17:51Z</dcterms:created>
  <dcterms:modified xsi:type="dcterms:W3CDTF">2016-02-12T15:07:58Z</dcterms:modified>
</cp:coreProperties>
</file>