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990" yWindow="855" windowWidth="25575" windowHeight="12435" firstSheet="8" activeTab="11"/>
  </bookViews>
  <sheets>
    <sheet name="Phosphate Rock Production and D" sheetId="1" r:id="rId1"/>
    <sheet name="Phosphate Rock Production by Gr" sheetId="2" r:id="rId2"/>
    <sheet name="Phosphate Rock Deliveries by Gr" sheetId="3" r:id="rId3"/>
    <sheet name="Phosphate Rock Home Deliveries " sheetId="4" r:id="rId4"/>
    <sheet name="Phosphate Rock Exports by Grade" sheetId="5" r:id="rId5"/>
    <sheet name="Phosphate Rock Imports by Grade" sheetId="6" r:id="rId6"/>
    <sheet name="Phosphate Rock Exports by Desti" sheetId="7" r:id="rId7"/>
    <sheet name="Phosphate Rock Exports by Des.1" sheetId="8" r:id="rId8"/>
    <sheet name="Phosphate Rock Exports by Des.2" sheetId="9" r:id="rId9"/>
    <sheet name="Phosphate Rock Exports by Des.3" sheetId="10" r:id="rId10"/>
    <sheet name="Phosphate Rock Exports by Des.4" sheetId="11" r:id="rId11"/>
    <sheet name="Phosphate Rock Exports by Des.5" sheetId="12" r:id="rId12"/>
  </sheets>
  <calcPr calcId="145621"/>
</workbook>
</file>

<file path=xl/calcChain.xml><?xml version="1.0" encoding="utf-8"?>
<calcChain xmlns="http://schemas.openxmlformats.org/spreadsheetml/2006/main">
  <c r="Q76" i="12" l="1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P74" i="12"/>
  <c r="O74" i="12"/>
  <c r="N74" i="12"/>
  <c r="M74" i="12"/>
  <c r="L74" i="12"/>
  <c r="I74" i="12"/>
  <c r="G74" i="12"/>
  <c r="F74" i="12"/>
  <c r="E74" i="12"/>
  <c r="T69" i="12"/>
  <c r="S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R68" i="12"/>
  <c r="R69" i="12" s="1"/>
  <c r="T65" i="12"/>
  <c r="S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R64" i="12"/>
  <c r="R63" i="12"/>
  <c r="R65" i="12" s="1"/>
  <c r="T60" i="12"/>
  <c r="S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R59" i="12"/>
  <c r="R58" i="12"/>
  <c r="R57" i="12"/>
  <c r="R56" i="12"/>
  <c r="R60" i="12" s="1"/>
  <c r="T53" i="12"/>
  <c r="S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R52" i="12"/>
  <c r="R53" i="12" s="1"/>
  <c r="T49" i="12"/>
  <c r="S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R48" i="12"/>
  <c r="R47" i="12"/>
  <c r="R49" i="12" s="1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R43" i="12"/>
  <c r="T40" i="12"/>
  <c r="S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R39" i="12"/>
  <c r="R38" i="12"/>
  <c r="R37" i="12"/>
  <c r="R36" i="12"/>
  <c r="R35" i="12"/>
  <c r="R40" i="12" s="1"/>
  <c r="T32" i="12"/>
  <c r="S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R31" i="12"/>
  <c r="R30" i="12"/>
  <c r="R32" i="12" s="1"/>
  <c r="T27" i="12"/>
  <c r="S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R26" i="12"/>
  <c r="R25" i="12"/>
  <c r="R24" i="12"/>
  <c r="R23" i="12"/>
  <c r="R22" i="12"/>
  <c r="R27" i="12" s="1"/>
  <c r="T19" i="12"/>
  <c r="S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R18" i="12"/>
  <c r="R17" i="12"/>
  <c r="R19" i="12" s="1"/>
  <c r="T14" i="12"/>
  <c r="T71" i="12" s="1"/>
  <c r="T75" i="12" s="1"/>
  <c r="S14" i="12"/>
  <c r="S71" i="12" s="1"/>
  <c r="Q14" i="12"/>
  <c r="Q71" i="12" s="1"/>
  <c r="Q74" i="12" s="1"/>
  <c r="P14" i="12"/>
  <c r="P71" i="12" s="1"/>
  <c r="O14" i="12"/>
  <c r="O71" i="12" s="1"/>
  <c r="N14" i="12"/>
  <c r="N71" i="12" s="1"/>
  <c r="M14" i="12"/>
  <c r="M71" i="12" s="1"/>
  <c r="L14" i="12"/>
  <c r="L71" i="12" s="1"/>
  <c r="K14" i="12"/>
  <c r="K71" i="12" s="1"/>
  <c r="K74" i="12" s="1"/>
  <c r="J14" i="12"/>
  <c r="J71" i="12" s="1"/>
  <c r="J74" i="12" s="1"/>
  <c r="I14" i="12"/>
  <c r="I71" i="12" s="1"/>
  <c r="H14" i="12"/>
  <c r="H71" i="12" s="1"/>
  <c r="H74" i="12" s="1"/>
  <c r="G14" i="12"/>
  <c r="G71" i="12" s="1"/>
  <c r="F14" i="12"/>
  <c r="F71" i="12" s="1"/>
  <c r="E14" i="12"/>
  <c r="E71" i="12" s="1"/>
  <c r="D14" i="12"/>
  <c r="D71" i="12" s="1"/>
  <c r="D74" i="12" s="1"/>
  <c r="R13" i="12"/>
  <c r="R12" i="12"/>
  <c r="R11" i="12"/>
  <c r="R14" i="12" s="1"/>
  <c r="R10" i="12"/>
  <c r="R9" i="12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Q34" i="11"/>
  <c r="P34" i="11"/>
  <c r="O34" i="11"/>
  <c r="M34" i="11"/>
  <c r="L34" i="11"/>
  <c r="K34" i="11"/>
  <c r="J34" i="11"/>
  <c r="I34" i="11"/>
  <c r="G34" i="11"/>
  <c r="F34" i="11"/>
  <c r="E34" i="11"/>
  <c r="D34" i="11"/>
  <c r="T29" i="11"/>
  <c r="S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R28" i="11"/>
  <c r="R27" i="11"/>
  <c r="R29" i="11" s="1"/>
  <c r="T24" i="11"/>
  <c r="S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R23" i="11"/>
  <c r="R22" i="11"/>
  <c r="R24" i="11" s="1"/>
  <c r="T19" i="11"/>
  <c r="S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R18" i="11"/>
  <c r="R17" i="11"/>
  <c r="R19" i="11" s="1"/>
  <c r="T14" i="11"/>
  <c r="S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R13" i="11"/>
  <c r="R14" i="11" s="1"/>
  <c r="T10" i="11"/>
  <c r="T31" i="11" s="1"/>
  <c r="S10" i="11"/>
  <c r="S31" i="11" s="1"/>
  <c r="R10" i="11"/>
  <c r="R31" i="11" s="1"/>
  <c r="Q10" i="11"/>
  <c r="Q31" i="11" s="1"/>
  <c r="P10" i="11"/>
  <c r="P31" i="11" s="1"/>
  <c r="O10" i="11"/>
  <c r="O31" i="11" s="1"/>
  <c r="N10" i="11"/>
  <c r="N31" i="11" s="1"/>
  <c r="N34" i="11" s="1"/>
  <c r="M10" i="11"/>
  <c r="M31" i="11" s="1"/>
  <c r="L10" i="11"/>
  <c r="L31" i="11" s="1"/>
  <c r="K10" i="11"/>
  <c r="K31" i="11" s="1"/>
  <c r="J10" i="11"/>
  <c r="J31" i="11" s="1"/>
  <c r="I10" i="11"/>
  <c r="I31" i="11" s="1"/>
  <c r="H10" i="11"/>
  <c r="H31" i="11" s="1"/>
  <c r="H34" i="11" s="1"/>
  <c r="G10" i="11"/>
  <c r="G31" i="11" s="1"/>
  <c r="F10" i="11"/>
  <c r="F31" i="11" s="1"/>
  <c r="E10" i="11"/>
  <c r="E31" i="11" s="1"/>
  <c r="D10" i="11"/>
  <c r="D31" i="11" s="1"/>
  <c r="R9" i="11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Q71" i="10"/>
  <c r="P71" i="10"/>
  <c r="O71" i="10"/>
  <c r="L71" i="10"/>
  <c r="K71" i="10"/>
  <c r="J71" i="10"/>
  <c r="I71" i="10"/>
  <c r="G71" i="10"/>
  <c r="F71" i="10"/>
  <c r="E71" i="10"/>
  <c r="D71" i="10"/>
  <c r="T66" i="10"/>
  <c r="S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R65" i="10"/>
  <c r="R64" i="10"/>
  <c r="R66" i="10" s="1"/>
  <c r="T61" i="10"/>
  <c r="S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R60" i="10"/>
  <c r="R59" i="10"/>
  <c r="R58" i="10"/>
  <c r="R61" i="10" s="1"/>
  <c r="R57" i="10"/>
  <c r="R56" i="10"/>
  <c r="T53" i="10"/>
  <c r="S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R52" i="10"/>
  <c r="R51" i="10"/>
  <c r="R50" i="10"/>
  <c r="R53" i="10" s="1"/>
  <c r="T47" i="10"/>
  <c r="S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R46" i="10"/>
  <c r="R45" i="10"/>
  <c r="R47" i="10" s="1"/>
  <c r="T42" i="10"/>
  <c r="S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R41" i="10"/>
  <c r="R40" i="10"/>
  <c r="R39" i="10"/>
  <c r="R38" i="10"/>
  <c r="R37" i="10"/>
  <c r="R42" i="10" s="1"/>
  <c r="T34" i="10"/>
  <c r="S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R33" i="10"/>
  <c r="R34" i="10" s="1"/>
  <c r="T30" i="10"/>
  <c r="S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R29" i="10"/>
  <c r="R30" i="10" s="1"/>
  <c r="T26" i="10"/>
  <c r="S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R25" i="10"/>
  <c r="R24" i="10"/>
  <c r="R23" i="10"/>
  <c r="R22" i="10"/>
  <c r="R21" i="10"/>
  <c r="R26" i="10" s="1"/>
  <c r="T18" i="10"/>
  <c r="T68" i="10" s="1"/>
  <c r="S18" i="10"/>
  <c r="S68" i="10" s="1"/>
  <c r="Q18" i="10"/>
  <c r="Q68" i="10" s="1"/>
  <c r="P18" i="10"/>
  <c r="P68" i="10" s="1"/>
  <c r="O18" i="10"/>
  <c r="O68" i="10" s="1"/>
  <c r="N18" i="10"/>
  <c r="N68" i="10" s="1"/>
  <c r="N71" i="10" s="1"/>
  <c r="M18" i="10"/>
  <c r="M68" i="10" s="1"/>
  <c r="M71" i="10" s="1"/>
  <c r="L18" i="10"/>
  <c r="L68" i="10" s="1"/>
  <c r="K18" i="10"/>
  <c r="K68" i="10" s="1"/>
  <c r="J18" i="10"/>
  <c r="J68" i="10" s="1"/>
  <c r="I18" i="10"/>
  <c r="I68" i="10" s="1"/>
  <c r="H18" i="10"/>
  <c r="H68" i="10" s="1"/>
  <c r="H71" i="10" s="1"/>
  <c r="G18" i="10"/>
  <c r="G68" i="10" s="1"/>
  <c r="F18" i="10"/>
  <c r="F68" i="10" s="1"/>
  <c r="E18" i="10"/>
  <c r="E68" i="10" s="1"/>
  <c r="D18" i="10"/>
  <c r="D68" i="10" s="1"/>
  <c r="R17" i="10"/>
  <c r="R16" i="10"/>
  <c r="R15" i="10"/>
  <c r="R14" i="10"/>
  <c r="R13" i="10"/>
  <c r="R12" i="10"/>
  <c r="R11" i="10"/>
  <c r="R10" i="10"/>
  <c r="R9" i="10"/>
  <c r="R18" i="10" s="1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Q84" i="9"/>
  <c r="M84" i="9"/>
  <c r="L84" i="9"/>
  <c r="K84" i="9"/>
  <c r="J84" i="9"/>
  <c r="I84" i="9"/>
  <c r="E84" i="9"/>
  <c r="D84" i="9"/>
  <c r="T79" i="9"/>
  <c r="S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R78" i="9"/>
  <c r="R79" i="9" s="1"/>
  <c r="T75" i="9"/>
  <c r="S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R74" i="9"/>
  <c r="R73" i="9"/>
  <c r="R75" i="9" s="1"/>
  <c r="T70" i="9"/>
  <c r="S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R69" i="9"/>
  <c r="R68" i="9"/>
  <c r="R67" i="9"/>
  <c r="R66" i="9"/>
  <c r="R65" i="9"/>
  <c r="R64" i="9"/>
  <c r="R63" i="9"/>
  <c r="R70" i="9" s="1"/>
  <c r="T60" i="9"/>
  <c r="S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R59" i="9"/>
  <c r="R58" i="9"/>
  <c r="R60" i="9" s="1"/>
  <c r="T55" i="9"/>
  <c r="S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R54" i="9"/>
  <c r="R53" i="9"/>
  <c r="R52" i="9"/>
  <c r="R51" i="9"/>
  <c r="R55" i="9" s="1"/>
  <c r="T48" i="9"/>
  <c r="S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R47" i="9"/>
  <c r="R46" i="9"/>
  <c r="R48" i="9" s="1"/>
  <c r="T43" i="9"/>
  <c r="S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R42" i="9"/>
  <c r="R41" i="9"/>
  <c r="R40" i="9"/>
  <c r="R43" i="9" s="1"/>
  <c r="T37" i="9"/>
  <c r="S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R36" i="9"/>
  <c r="R37" i="9" s="1"/>
  <c r="T33" i="9"/>
  <c r="S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R32" i="9"/>
  <c r="R31" i="9"/>
  <c r="R33" i="9" s="1"/>
  <c r="T28" i="9"/>
  <c r="S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R27" i="9"/>
  <c r="R26" i="9"/>
  <c r="R25" i="9"/>
  <c r="R24" i="9"/>
  <c r="R23" i="9"/>
  <c r="R28" i="9" s="1"/>
  <c r="T20" i="9"/>
  <c r="T81" i="9" s="1"/>
  <c r="S20" i="9"/>
  <c r="S81" i="9" s="1"/>
  <c r="Q20" i="9"/>
  <c r="Q81" i="9" s="1"/>
  <c r="P20" i="9"/>
  <c r="P81" i="9" s="1"/>
  <c r="P84" i="9" s="1"/>
  <c r="O20" i="9"/>
  <c r="O81" i="9" s="1"/>
  <c r="O84" i="9" s="1"/>
  <c r="N20" i="9"/>
  <c r="N81" i="9" s="1"/>
  <c r="N84" i="9" s="1"/>
  <c r="M20" i="9"/>
  <c r="M81" i="9" s="1"/>
  <c r="L20" i="9"/>
  <c r="L81" i="9" s="1"/>
  <c r="K20" i="9"/>
  <c r="K81" i="9" s="1"/>
  <c r="J20" i="9"/>
  <c r="J81" i="9" s="1"/>
  <c r="I20" i="9"/>
  <c r="I81" i="9" s="1"/>
  <c r="H20" i="9"/>
  <c r="H81" i="9" s="1"/>
  <c r="H84" i="9" s="1"/>
  <c r="G20" i="9"/>
  <c r="G81" i="9" s="1"/>
  <c r="G84" i="9" s="1"/>
  <c r="F20" i="9"/>
  <c r="F81" i="9" s="1"/>
  <c r="F84" i="9" s="1"/>
  <c r="E20" i="9"/>
  <c r="E81" i="9" s="1"/>
  <c r="D20" i="9"/>
  <c r="D81" i="9" s="1"/>
  <c r="R19" i="9"/>
  <c r="R18" i="9"/>
  <c r="R17" i="9"/>
  <c r="R16" i="9"/>
  <c r="R15" i="9"/>
  <c r="R14" i="9"/>
  <c r="R13" i="9"/>
  <c r="R12" i="9"/>
  <c r="R11" i="9"/>
  <c r="R10" i="9"/>
  <c r="R9" i="9"/>
  <c r="R20" i="9" s="1"/>
  <c r="R81" i="9" s="1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Q93" i="8"/>
  <c r="P93" i="8"/>
  <c r="N93" i="8"/>
  <c r="M93" i="8"/>
  <c r="K93" i="8"/>
  <c r="J93" i="8"/>
  <c r="I93" i="8"/>
  <c r="E93" i="8"/>
  <c r="D93" i="8"/>
  <c r="T88" i="8"/>
  <c r="S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R87" i="8"/>
  <c r="R88" i="8" s="1"/>
  <c r="T84" i="8"/>
  <c r="S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R83" i="8"/>
  <c r="R82" i="8"/>
  <c r="R84" i="8" s="1"/>
  <c r="T79" i="8"/>
  <c r="S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R78" i="8"/>
  <c r="R77" i="8"/>
  <c r="R76" i="8"/>
  <c r="R75" i="8"/>
  <c r="R74" i="8"/>
  <c r="R79" i="8" s="1"/>
  <c r="T71" i="8"/>
  <c r="S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R70" i="8"/>
  <c r="R69" i="8"/>
  <c r="R71" i="8" s="1"/>
  <c r="T66" i="8"/>
  <c r="S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R65" i="8"/>
  <c r="R64" i="8"/>
  <c r="R63" i="8"/>
  <c r="R62" i="8"/>
  <c r="R61" i="8"/>
  <c r="R66" i="8" s="1"/>
  <c r="T58" i="8"/>
  <c r="S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R57" i="8"/>
  <c r="R56" i="8"/>
  <c r="R55" i="8"/>
  <c r="R54" i="8"/>
  <c r="R53" i="8"/>
  <c r="R52" i="8"/>
  <c r="R51" i="8"/>
  <c r="R50" i="8"/>
  <c r="R49" i="8"/>
  <c r="R48" i="8"/>
  <c r="R47" i="8"/>
  <c r="R46" i="8"/>
  <c r="R58" i="8" s="1"/>
  <c r="T43" i="8"/>
  <c r="S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R42" i="8"/>
  <c r="R41" i="8"/>
  <c r="R40" i="8"/>
  <c r="R39" i="8"/>
  <c r="R43" i="8" s="1"/>
  <c r="T36" i="8"/>
  <c r="S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R35" i="8"/>
  <c r="R36" i="8" s="1"/>
  <c r="T32" i="8"/>
  <c r="S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R31" i="8"/>
  <c r="R32" i="8" s="1"/>
  <c r="T28" i="8"/>
  <c r="S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R27" i="8"/>
  <c r="R26" i="8"/>
  <c r="R25" i="8"/>
  <c r="R24" i="8"/>
  <c r="R23" i="8"/>
  <c r="R28" i="8" s="1"/>
  <c r="T20" i="8"/>
  <c r="T90" i="8" s="1"/>
  <c r="S20" i="8"/>
  <c r="S90" i="8" s="1"/>
  <c r="Q20" i="8"/>
  <c r="Q90" i="8" s="1"/>
  <c r="P20" i="8"/>
  <c r="P90" i="8" s="1"/>
  <c r="O20" i="8"/>
  <c r="O90" i="8" s="1"/>
  <c r="O93" i="8" s="1"/>
  <c r="N20" i="8"/>
  <c r="N90" i="8" s="1"/>
  <c r="M20" i="8"/>
  <c r="M90" i="8" s="1"/>
  <c r="L20" i="8"/>
  <c r="L90" i="8" s="1"/>
  <c r="L93" i="8" s="1"/>
  <c r="K20" i="8"/>
  <c r="K90" i="8" s="1"/>
  <c r="J20" i="8"/>
  <c r="J90" i="8" s="1"/>
  <c r="I20" i="8"/>
  <c r="I90" i="8" s="1"/>
  <c r="H20" i="8"/>
  <c r="H90" i="8" s="1"/>
  <c r="H93" i="8" s="1"/>
  <c r="G20" i="8"/>
  <c r="G90" i="8" s="1"/>
  <c r="G93" i="8" s="1"/>
  <c r="F20" i="8"/>
  <c r="F90" i="8" s="1"/>
  <c r="F93" i="8" s="1"/>
  <c r="E20" i="8"/>
  <c r="E90" i="8" s="1"/>
  <c r="D20" i="8"/>
  <c r="D90" i="8" s="1"/>
  <c r="R19" i="8"/>
  <c r="R18" i="8"/>
  <c r="R17" i="8"/>
  <c r="R16" i="8"/>
  <c r="R15" i="8"/>
  <c r="R14" i="8"/>
  <c r="R13" i="8"/>
  <c r="R12" i="8"/>
  <c r="R11" i="8"/>
  <c r="R10" i="8"/>
  <c r="R9" i="8"/>
  <c r="R20" i="8" s="1"/>
  <c r="R90" i="8" s="1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I115" i="7"/>
  <c r="E115" i="7"/>
  <c r="T110" i="7"/>
  <c r="S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R109" i="7"/>
  <c r="R110" i="7" s="1"/>
  <c r="T106" i="7"/>
  <c r="S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R105" i="7"/>
  <c r="R104" i="7"/>
  <c r="R106" i="7" s="1"/>
  <c r="T101" i="7"/>
  <c r="S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R100" i="7"/>
  <c r="R99" i="7"/>
  <c r="R98" i="7"/>
  <c r="R97" i="7"/>
  <c r="R96" i="7"/>
  <c r="R95" i="7"/>
  <c r="R94" i="7"/>
  <c r="R93" i="7"/>
  <c r="R92" i="7"/>
  <c r="R91" i="7"/>
  <c r="R101" i="7" s="1"/>
  <c r="T88" i="7"/>
  <c r="S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R87" i="7"/>
  <c r="R86" i="7"/>
  <c r="R85" i="7"/>
  <c r="R88" i="7" s="1"/>
  <c r="T82" i="7"/>
  <c r="S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R81" i="7"/>
  <c r="R80" i="7"/>
  <c r="R79" i="7"/>
  <c r="R78" i="7"/>
  <c r="R77" i="7"/>
  <c r="R76" i="7"/>
  <c r="R75" i="7"/>
  <c r="R82" i="7" s="1"/>
  <c r="T72" i="7"/>
  <c r="S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72" i="7" s="1"/>
  <c r="T56" i="7"/>
  <c r="S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R55" i="7"/>
  <c r="R54" i="7"/>
  <c r="R53" i="7"/>
  <c r="R52" i="7"/>
  <c r="R51" i="7"/>
  <c r="R50" i="7"/>
  <c r="R49" i="7"/>
  <c r="R48" i="7"/>
  <c r="R47" i="7"/>
  <c r="R56" i="7" s="1"/>
  <c r="T44" i="7"/>
  <c r="S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R43" i="7"/>
  <c r="R42" i="7"/>
  <c r="R44" i="7" s="1"/>
  <c r="T39" i="7"/>
  <c r="S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R38" i="7"/>
  <c r="R37" i="7"/>
  <c r="R36" i="7"/>
  <c r="R35" i="7"/>
  <c r="R34" i="7"/>
  <c r="R39" i="7" s="1"/>
  <c r="T31" i="7"/>
  <c r="S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R30" i="7"/>
  <c r="R29" i="7"/>
  <c r="R28" i="7"/>
  <c r="R27" i="7"/>
  <c r="R26" i="7"/>
  <c r="R31" i="7" s="1"/>
  <c r="T23" i="7"/>
  <c r="T112" i="7" s="1"/>
  <c r="S23" i="7"/>
  <c r="S112" i="7" s="1"/>
  <c r="Q23" i="7"/>
  <c r="Q112" i="7" s="1"/>
  <c r="Q115" i="7" s="1"/>
  <c r="P23" i="7"/>
  <c r="P112" i="7" s="1"/>
  <c r="P115" i="7" s="1"/>
  <c r="O23" i="7"/>
  <c r="O112" i="7" s="1"/>
  <c r="O115" i="7" s="1"/>
  <c r="N23" i="7"/>
  <c r="N112" i="7" s="1"/>
  <c r="N115" i="7" s="1"/>
  <c r="M23" i="7"/>
  <c r="M112" i="7" s="1"/>
  <c r="M115" i="7" s="1"/>
  <c r="L23" i="7"/>
  <c r="L112" i="7" s="1"/>
  <c r="L115" i="7" s="1"/>
  <c r="K23" i="7"/>
  <c r="K112" i="7" s="1"/>
  <c r="K115" i="7" s="1"/>
  <c r="J23" i="7"/>
  <c r="J112" i="7" s="1"/>
  <c r="J115" i="7" s="1"/>
  <c r="I23" i="7"/>
  <c r="I112" i="7" s="1"/>
  <c r="H23" i="7"/>
  <c r="H112" i="7" s="1"/>
  <c r="H115" i="7" s="1"/>
  <c r="G23" i="7"/>
  <c r="G112" i="7" s="1"/>
  <c r="G115" i="7" s="1"/>
  <c r="F23" i="7"/>
  <c r="F112" i="7" s="1"/>
  <c r="F115" i="7" s="1"/>
  <c r="E23" i="7"/>
  <c r="E112" i="7" s="1"/>
  <c r="D23" i="7"/>
  <c r="D112" i="7" s="1"/>
  <c r="D115" i="7" s="1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23" i="7" s="1"/>
  <c r="R112" i="6"/>
  <c r="P112" i="6"/>
  <c r="K112" i="6"/>
  <c r="I112" i="6"/>
  <c r="G112" i="6"/>
  <c r="E112" i="6"/>
  <c r="M112" i="6" s="1"/>
  <c r="C112" i="6"/>
  <c r="M111" i="6"/>
  <c r="R108" i="6"/>
  <c r="P108" i="6"/>
  <c r="K108" i="6"/>
  <c r="M108" i="6" s="1"/>
  <c r="I108" i="6"/>
  <c r="G108" i="6"/>
  <c r="E108" i="6"/>
  <c r="C108" i="6"/>
  <c r="M107" i="6"/>
  <c r="M106" i="6"/>
  <c r="R103" i="6"/>
  <c r="P103" i="6"/>
  <c r="K103" i="6"/>
  <c r="M103" i="6" s="1"/>
  <c r="I103" i="6"/>
  <c r="G103" i="6"/>
  <c r="E103" i="6"/>
  <c r="C103" i="6"/>
  <c r="M102" i="6"/>
  <c r="M101" i="6"/>
  <c r="M100" i="6"/>
  <c r="M99" i="6"/>
  <c r="M98" i="6"/>
  <c r="M97" i="6"/>
  <c r="M96" i="6"/>
  <c r="M95" i="6"/>
  <c r="M94" i="6"/>
  <c r="M93" i="6"/>
  <c r="R90" i="6"/>
  <c r="P90" i="6"/>
  <c r="K90" i="6"/>
  <c r="M90" i="6" s="1"/>
  <c r="I90" i="6"/>
  <c r="G90" i="6"/>
  <c r="E90" i="6"/>
  <c r="C90" i="6"/>
  <c r="M89" i="6"/>
  <c r="M88" i="6"/>
  <c r="M87" i="6"/>
  <c r="R84" i="6"/>
  <c r="P84" i="6"/>
  <c r="K84" i="6"/>
  <c r="M84" i="6" s="1"/>
  <c r="I84" i="6"/>
  <c r="G84" i="6"/>
  <c r="E84" i="6"/>
  <c r="C84" i="6"/>
  <c r="M83" i="6"/>
  <c r="M82" i="6"/>
  <c r="M81" i="6"/>
  <c r="M80" i="6"/>
  <c r="M79" i="6"/>
  <c r="M78" i="6"/>
  <c r="M77" i="6"/>
  <c r="R74" i="6"/>
  <c r="P74" i="6"/>
  <c r="K74" i="6"/>
  <c r="M74" i="6" s="1"/>
  <c r="I74" i="6"/>
  <c r="G74" i="6"/>
  <c r="E74" i="6"/>
  <c r="C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R58" i="6"/>
  <c r="P58" i="6"/>
  <c r="K58" i="6"/>
  <c r="M58" i="6" s="1"/>
  <c r="I58" i="6"/>
  <c r="G58" i="6"/>
  <c r="E58" i="6"/>
  <c r="C58" i="6"/>
  <c r="M57" i="6"/>
  <c r="M56" i="6"/>
  <c r="M55" i="6"/>
  <c r="M54" i="6"/>
  <c r="M53" i="6"/>
  <c r="M52" i="6"/>
  <c r="M51" i="6"/>
  <c r="M50" i="6"/>
  <c r="M49" i="6"/>
  <c r="R46" i="6"/>
  <c r="P46" i="6"/>
  <c r="K46" i="6"/>
  <c r="M46" i="6" s="1"/>
  <c r="I46" i="6"/>
  <c r="G46" i="6"/>
  <c r="E46" i="6"/>
  <c r="C46" i="6"/>
  <c r="M45" i="6"/>
  <c r="M44" i="6"/>
  <c r="R41" i="6"/>
  <c r="P41" i="6"/>
  <c r="K41" i="6"/>
  <c r="M41" i="6" s="1"/>
  <c r="I41" i="6"/>
  <c r="G41" i="6"/>
  <c r="E41" i="6"/>
  <c r="C41" i="6"/>
  <c r="M40" i="6"/>
  <c r="M39" i="6"/>
  <c r="M38" i="6"/>
  <c r="M37" i="6"/>
  <c r="M36" i="6"/>
  <c r="R33" i="6"/>
  <c r="P33" i="6"/>
  <c r="K33" i="6"/>
  <c r="M33" i="6" s="1"/>
  <c r="I33" i="6"/>
  <c r="G33" i="6"/>
  <c r="E33" i="6"/>
  <c r="C33" i="6"/>
  <c r="M32" i="6"/>
  <c r="M31" i="6"/>
  <c r="M30" i="6"/>
  <c r="M29" i="6"/>
  <c r="M28" i="6"/>
  <c r="R25" i="6"/>
  <c r="R114" i="6" s="1"/>
  <c r="P25" i="6"/>
  <c r="P114" i="6" s="1"/>
  <c r="K25" i="6"/>
  <c r="K114" i="6" s="1"/>
  <c r="I25" i="6"/>
  <c r="I114" i="6" s="1"/>
  <c r="G25" i="6"/>
  <c r="G114" i="6" s="1"/>
  <c r="E25" i="6"/>
  <c r="E114" i="6" s="1"/>
  <c r="C25" i="6"/>
  <c r="C114" i="6" s="1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Q35" i="5"/>
  <c r="O35" i="5"/>
  <c r="K35" i="5"/>
  <c r="I35" i="5"/>
  <c r="G35" i="5"/>
  <c r="E35" i="5"/>
  <c r="M35" i="5" s="1"/>
  <c r="C35" i="5"/>
  <c r="M34" i="5"/>
  <c r="Q31" i="5"/>
  <c r="O31" i="5"/>
  <c r="K31" i="5"/>
  <c r="I31" i="5"/>
  <c r="G31" i="5"/>
  <c r="M31" i="5" s="1"/>
  <c r="E31" i="5"/>
  <c r="C31" i="5"/>
  <c r="M30" i="5"/>
  <c r="Q27" i="5"/>
  <c r="O27" i="5"/>
  <c r="K27" i="5"/>
  <c r="M27" i="5" s="1"/>
  <c r="I27" i="5"/>
  <c r="G27" i="5"/>
  <c r="E27" i="5"/>
  <c r="C27" i="5"/>
  <c r="M26" i="5"/>
  <c r="M25" i="5"/>
  <c r="M24" i="5"/>
  <c r="Q21" i="5"/>
  <c r="O21" i="5"/>
  <c r="K21" i="5"/>
  <c r="I21" i="5"/>
  <c r="M21" i="5" s="1"/>
  <c r="G21" i="5"/>
  <c r="E21" i="5"/>
  <c r="C21" i="5"/>
  <c r="M20" i="5"/>
  <c r="M19" i="5"/>
  <c r="M18" i="5"/>
  <c r="M17" i="5"/>
  <c r="M16" i="5"/>
  <c r="M15" i="5"/>
  <c r="Q12" i="5"/>
  <c r="Q37" i="5" s="1"/>
  <c r="O12" i="5"/>
  <c r="O37" i="5" s="1"/>
  <c r="K12" i="5"/>
  <c r="K37" i="5" s="1"/>
  <c r="I12" i="5"/>
  <c r="I37" i="5" s="1"/>
  <c r="G12" i="5"/>
  <c r="G37" i="5" s="1"/>
  <c r="E12" i="5"/>
  <c r="E37" i="5" s="1"/>
  <c r="C12" i="5"/>
  <c r="C37" i="5" s="1"/>
  <c r="M11" i="5"/>
  <c r="Q46" i="4"/>
  <c r="O46" i="4"/>
  <c r="K46" i="4"/>
  <c r="M46" i="4" s="1"/>
  <c r="I46" i="4"/>
  <c r="G46" i="4"/>
  <c r="E46" i="4"/>
  <c r="C46" i="4"/>
  <c r="M45" i="4"/>
  <c r="Q42" i="4"/>
  <c r="O42" i="4"/>
  <c r="K42" i="4"/>
  <c r="M42" i="4" s="1"/>
  <c r="I42" i="4"/>
  <c r="G42" i="4"/>
  <c r="E42" i="4"/>
  <c r="C42" i="4"/>
  <c r="M41" i="4"/>
  <c r="Q38" i="4"/>
  <c r="O38" i="4"/>
  <c r="K38" i="4"/>
  <c r="M38" i="4" s="1"/>
  <c r="I38" i="4"/>
  <c r="G38" i="4"/>
  <c r="E38" i="4"/>
  <c r="C38" i="4"/>
  <c r="M37" i="4"/>
  <c r="M36" i="4"/>
  <c r="M35" i="4"/>
  <c r="M34" i="4"/>
  <c r="Q31" i="4"/>
  <c r="O31" i="4"/>
  <c r="K31" i="4"/>
  <c r="M31" i="4" s="1"/>
  <c r="I31" i="4"/>
  <c r="G31" i="4"/>
  <c r="E31" i="4"/>
  <c r="C31" i="4"/>
  <c r="M30" i="4"/>
  <c r="M29" i="4"/>
  <c r="M28" i="4"/>
  <c r="M27" i="4"/>
  <c r="M26" i="4"/>
  <c r="M25" i="4"/>
  <c r="M24" i="4"/>
  <c r="Q21" i="4"/>
  <c r="O21" i="4"/>
  <c r="K21" i="4"/>
  <c r="I21" i="4"/>
  <c r="G21" i="4"/>
  <c r="M21" i="4" s="1"/>
  <c r="E21" i="4"/>
  <c r="C21" i="4"/>
  <c r="M20" i="4"/>
  <c r="Q17" i="4"/>
  <c r="O17" i="4"/>
  <c r="K17" i="4"/>
  <c r="M17" i="4" s="1"/>
  <c r="I17" i="4"/>
  <c r="G17" i="4"/>
  <c r="E17" i="4"/>
  <c r="C17" i="4"/>
  <c r="M16" i="4"/>
  <c r="M15" i="4"/>
  <c r="Q12" i="4"/>
  <c r="Q48" i="4" s="1"/>
  <c r="O12" i="4"/>
  <c r="O48" i="4" s="1"/>
  <c r="K12" i="4"/>
  <c r="M12" i="4" s="1"/>
  <c r="I12" i="4"/>
  <c r="I48" i="4" s="1"/>
  <c r="G12" i="4"/>
  <c r="G48" i="4" s="1"/>
  <c r="E12" i="4"/>
  <c r="E48" i="4" s="1"/>
  <c r="C12" i="4"/>
  <c r="C48" i="4" s="1"/>
  <c r="M11" i="4"/>
  <c r="Q47" i="3"/>
  <c r="O47" i="3"/>
  <c r="K47" i="3"/>
  <c r="I47" i="3"/>
  <c r="G47" i="3"/>
  <c r="M47" i="3" s="1"/>
  <c r="E47" i="3"/>
  <c r="C47" i="3"/>
  <c r="M46" i="3"/>
  <c r="M45" i="3"/>
  <c r="Q42" i="3"/>
  <c r="O42" i="3"/>
  <c r="K42" i="3"/>
  <c r="M42" i="3" s="1"/>
  <c r="I42" i="3"/>
  <c r="G42" i="3"/>
  <c r="E42" i="3"/>
  <c r="C42" i="3"/>
  <c r="M41" i="3"/>
  <c r="Q38" i="3"/>
  <c r="O38" i="3"/>
  <c r="K38" i="3"/>
  <c r="M38" i="3" s="1"/>
  <c r="I38" i="3"/>
  <c r="G38" i="3"/>
  <c r="E38" i="3"/>
  <c r="C38" i="3"/>
  <c r="M37" i="3"/>
  <c r="M36" i="3"/>
  <c r="M35" i="3"/>
  <c r="M34" i="3"/>
  <c r="Q31" i="3"/>
  <c r="O31" i="3"/>
  <c r="K31" i="3"/>
  <c r="M31" i="3" s="1"/>
  <c r="I31" i="3"/>
  <c r="G31" i="3"/>
  <c r="E31" i="3"/>
  <c r="C31" i="3"/>
  <c r="M30" i="3"/>
  <c r="M29" i="3"/>
  <c r="M28" i="3"/>
  <c r="M27" i="3"/>
  <c r="M26" i="3"/>
  <c r="M25" i="3"/>
  <c r="M24" i="3"/>
  <c r="Q21" i="3"/>
  <c r="O21" i="3"/>
  <c r="K21" i="3"/>
  <c r="M21" i="3" s="1"/>
  <c r="I21" i="3"/>
  <c r="G21" i="3"/>
  <c r="E21" i="3"/>
  <c r="C21" i="3"/>
  <c r="M20" i="3"/>
  <c r="Q17" i="3"/>
  <c r="O17" i="3"/>
  <c r="K17" i="3"/>
  <c r="M17" i="3" s="1"/>
  <c r="I17" i="3"/>
  <c r="G17" i="3"/>
  <c r="E17" i="3"/>
  <c r="C17" i="3"/>
  <c r="M16" i="3"/>
  <c r="M15" i="3"/>
  <c r="Q12" i="3"/>
  <c r="Q49" i="3" s="1"/>
  <c r="O12" i="3"/>
  <c r="O49" i="3" s="1"/>
  <c r="K12" i="3"/>
  <c r="K49" i="3" s="1"/>
  <c r="I12" i="3"/>
  <c r="I49" i="3" s="1"/>
  <c r="G12" i="3"/>
  <c r="G49" i="3" s="1"/>
  <c r="E12" i="3"/>
  <c r="E49" i="3" s="1"/>
  <c r="C12" i="3"/>
  <c r="C49" i="3" s="1"/>
  <c r="M11" i="3"/>
  <c r="Q47" i="2"/>
  <c r="O47" i="2"/>
  <c r="K47" i="2"/>
  <c r="M47" i="2" s="1"/>
  <c r="I47" i="2"/>
  <c r="G47" i="2"/>
  <c r="E47" i="2"/>
  <c r="C47" i="2"/>
  <c r="M46" i="2"/>
  <c r="M45" i="2"/>
  <c r="Q42" i="2"/>
  <c r="O42" i="2"/>
  <c r="K42" i="2"/>
  <c r="I42" i="2"/>
  <c r="G42" i="2"/>
  <c r="E42" i="2"/>
  <c r="M42" i="2" s="1"/>
  <c r="C42" i="2"/>
  <c r="M41" i="2"/>
  <c r="Q38" i="2"/>
  <c r="O38" i="2"/>
  <c r="K38" i="2"/>
  <c r="M38" i="2" s="1"/>
  <c r="I38" i="2"/>
  <c r="G38" i="2"/>
  <c r="E38" i="2"/>
  <c r="C38" i="2"/>
  <c r="M37" i="2"/>
  <c r="M36" i="2"/>
  <c r="M35" i="2"/>
  <c r="M34" i="2"/>
  <c r="Q31" i="2"/>
  <c r="O31" i="2"/>
  <c r="K31" i="2"/>
  <c r="M31" i="2" s="1"/>
  <c r="I31" i="2"/>
  <c r="G31" i="2"/>
  <c r="E31" i="2"/>
  <c r="C31" i="2"/>
  <c r="M30" i="2"/>
  <c r="M29" i="2"/>
  <c r="M28" i="2"/>
  <c r="M27" i="2"/>
  <c r="M26" i="2"/>
  <c r="M25" i="2"/>
  <c r="M24" i="2"/>
  <c r="Q21" i="2"/>
  <c r="O21" i="2"/>
  <c r="K21" i="2"/>
  <c r="I21" i="2"/>
  <c r="G21" i="2"/>
  <c r="M21" i="2" s="1"/>
  <c r="E21" i="2"/>
  <c r="C21" i="2"/>
  <c r="M20" i="2"/>
  <c r="Q17" i="2"/>
  <c r="O17" i="2"/>
  <c r="K17" i="2"/>
  <c r="M17" i="2" s="1"/>
  <c r="I17" i="2"/>
  <c r="G17" i="2"/>
  <c r="E17" i="2"/>
  <c r="C17" i="2"/>
  <c r="M16" i="2"/>
  <c r="M15" i="2"/>
  <c r="Q12" i="2"/>
  <c r="Q49" i="2" s="1"/>
  <c r="O12" i="2"/>
  <c r="O49" i="2" s="1"/>
  <c r="K12" i="2"/>
  <c r="K49" i="2" s="1"/>
  <c r="I12" i="2"/>
  <c r="I49" i="2" s="1"/>
  <c r="G12" i="2"/>
  <c r="G49" i="2" s="1"/>
  <c r="E12" i="2"/>
  <c r="E49" i="2" s="1"/>
  <c r="C12" i="2"/>
  <c r="C49" i="2" s="1"/>
  <c r="M11" i="2"/>
  <c r="AE44" i="1"/>
  <c r="AC44" i="1"/>
  <c r="AG44" i="1" s="1"/>
  <c r="AA44" i="1"/>
  <c r="W44" i="1"/>
  <c r="U44" i="1"/>
  <c r="Y44" i="1" s="1"/>
  <c r="S44" i="1"/>
  <c r="O44" i="1"/>
  <c r="M44" i="1"/>
  <c r="Q44" i="1" s="1"/>
  <c r="K44" i="1"/>
  <c r="G44" i="1"/>
  <c r="E44" i="1"/>
  <c r="I44" i="1" s="1"/>
  <c r="C44" i="1"/>
  <c r="AG43" i="1"/>
  <c r="Y43" i="1"/>
  <c r="Q43" i="1"/>
  <c r="I43" i="1"/>
  <c r="AG42" i="1"/>
  <c r="Y42" i="1"/>
  <c r="Q42" i="1"/>
  <c r="I42" i="1"/>
  <c r="AE39" i="1"/>
  <c r="AC39" i="1"/>
  <c r="AG39" i="1" s="1"/>
  <c r="AA39" i="1"/>
  <c r="W39" i="1"/>
  <c r="U39" i="1"/>
  <c r="Y39" i="1" s="1"/>
  <c r="S39" i="1"/>
  <c r="O39" i="1"/>
  <c r="M39" i="1"/>
  <c r="Q39" i="1" s="1"/>
  <c r="K39" i="1"/>
  <c r="G39" i="1"/>
  <c r="E39" i="1"/>
  <c r="I39" i="1" s="1"/>
  <c r="C39" i="1"/>
  <c r="AG38" i="1"/>
  <c r="Y38" i="1"/>
  <c r="Q38" i="1"/>
  <c r="I38" i="1"/>
  <c r="AE35" i="1"/>
  <c r="AC35" i="1"/>
  <c r="AG35" i="1" s="1"/>
  <c r="AA35" i="1"/>
  <c r="W35" i="1"/>
  <c r="U35" i="1"/>
  <c r="Y35" i="1" s="1"/>
  <c r="S35" i="1"/>
  <c r="O35" i="1"/>
  <c r="M35" i="1"/>
  <c r="Q35" i="1" s="1"/>
  <c r="K35" i="1"/>
  <c r="G35" i="1"/>
  <c r="E35" i="1"/>
  <c r="I35" i="1" s="1"/>
  <c r="C35" i="1"/>
  <c r="AG34" i="1"/>
  <c r="Y34" i="1"/>
  <c r="Q34" i="1"/>
  <c r="I34" i="1"/>
  <c r="AG33" i="1"/>
  <c r="Y33" i="1"/>
  <c r="Q33" i="1"/>
  <c r="I33" i="1"/>
  <c r="AG32" i="1"/>
  <c r="Y32" i="1"/>
  <c r="Q32" i="1"/>
  <c r="I32" i="1"/>
  <c r="AG31" i="1"/>
  <c r="Y31" i="1"/>
  <c r="Q31" i="1"/>
  <c r="I31" i="1"/>
  <c r="AE28" i="1"/>
  <c r="AC28" i="1"/>
  <c r="AG28" i="1" s="1"/>
  <c r="AA28" i="1"/>
  <c r="W28" i="1"/>
  <c r="U28" i="1"/>
  <c r="Y28" i="1" s="1"/>
  <c r="S28" i="1"/>
  <c r="O28" i="1"/>
  <c r="M28" i="1"/>
  <c r="Q28" i="1" s="1"/>
  <c r="K28" i="1"/>
  <c r="G28" i="1"/>
  <c r="E28" i="1"/>
  <c r="I28" i="1" s="1"/>
  <c r="C28" i="1"/>
  <c r="AG27" i="1"/>
  <c r="Y27" i="1"/>
  <c r="Q27" i="1"/>
  <c r="I27" i="1"/>
  <c r="AG26" i="1"/>
  <c r="Y26" i="1"/>
  <c r="Q26" i="1"/>
  <c r="I26" i="1"/>
  <c r="AG25" i="1"/>
  <c r="Y25" i="1"/>
  <c r="Q25" i="1"/>
  <c r="I25" i="1"/>
  <c r="AG24" i="1"/>
  <c r="Y24" i="1"/>
  <c r="Q24" i="1"/>
  <c r="I24" i="1"/>
  <c r="AG23" i="1"/>
  <c r="Y23" i="1"/>
  <c r="Q23" i="1"/>
  <c r="I23" i="1"/>
  <c r="AG22" i="1"/>
  <c r="Y22" i="1"/>
  <c r="Q22" i="1"/>
  <c r="I22" i="1"/>
  <c r="AG21" i="1"/>
  <c r="Y21" i="1"/>
  <c r="Q21" i="1"/>
  <c r="I21" i="1"/>
  <c r="AE18" i="1"/>
  <c r="AC18" i="1"/>
  <c r="AG18" i="1" s="1"/>
  <c r="AA18" i="1"/>
  <c r="W18" i="1"/>
  <c r="U18" i="1"/>
  <c r="Y18" i="1" s="1"/>
  <c r="S18" i="1"/>
  <c r="O18" i="1"/>
  <c r="M18" i="1"/>
  <c r="Q18" i="1" s="1"/>
  <c r="K18" i="1"/>
  <c r="G18" i="1"/>
  <c r="E18" i="1"/>
  <c r="I18" i="1" s="1"/>
  <c r="C18" i="1"/>
  <c r="AG17" i="1"/>
  <c r="Y17" i="1"/>
  <c r="Q17" i="1"/>
  <c r="I17" i="1"/>
  <c r="AE14" i="1"/>
  <c r="AC14" i="1"/>
  <c r="AG14" i="1" s="1"/>
  <c r="AA14" i="1"/>
  <c r="W14" i="1"/>
  <c r="U14" i="1"/>
  <c r="Y14" i="1" s="1"/>
  <c r="S14" i="1"/>
  <c r="O14" i="1"/>
  <c r="M14" i="1"/>
  <c r="Q14" i="1" s="1"/>
  <c r="K14" i="1"/>
  <c r="G14" i="1"/>
  <c r="E14" i="1"/>
  <c r="I14" i="1" s="1"/>
  <c r="C14" i="1"/>
  <c r="AG13" i="1"/>
  <c r="Y13" i="1"/>
  <c r="Q13" i="1"/>
  <c r="I13" i="1"/>
  <c r="AG12" i="1"/>
  <c r="Y12" i="1"/>
  <c r="Q12" i="1"/>
  <c r="I12" i="1"/>
  <c r="AE9" i="1"/>
  <c r="AE46" i="1" s="1"/>
  <c r="AC9" i="1"/>
  <c r="AC46" i="1" s="1"/>
  <c r="AG46" i="1" s="1"/>
  <c r="AA9" i="1"/>
  <c r="AA46" i="1" s="1"/>
  <c r="W9" i="1"/>
  <c r="W46" i="1" s="1"/>
  <c r="U9" i="1"/>
  <c r="U46" i="1" s="1"/>
  <c r="Y46" i="1" s="1"/>
  <c r="S9" i="1"/>
  <c r="S46" i="1" s="1"/>
  <c r="O9" i="1"/>
  <c r="O46" i="1" s="1"/>
  <c r="M9" i="1"/>
  <c r="M46" i="1" s="1"/>
  <c r="Q46" i="1" s="1"/>
  <c r="K9" i="1"/>
  <c r="K46" i="1" s="1"/>
  <c r="G9" i="1"/>
  <c r="G46" i="1" s="1"/>
  <c r="E9" i="1"/>
  <c r="E46" i="1" s="1"/>
  <c r="I46" i="1" s="1"/>
  <c r="C9" i="1"/>
  <c r="C46" i="1" s="1"/>
  <c r="AG8" i="1"/>
  <c r="Y8" i="1"/>
  <c r="Q8" i="1"/>
  <c r="I8" i="1"/>
  <c r="R112" i="7" l="1"/>
  <c r="S116" i="7"/>
  <c r="S94" i="8"/>
  <c r="S85" i="9"/>
  <c r="S72" i="10"/>
  <c r="T35" i="11"/>
  <c r="R71" i="12"/>
  <c r="I9" i="1"/>
  <c r="Q9" i="1"/>
  <c r="Y9" i="1"/>
  <c r="AG9" i="1"/>
  <c r="M49" i="3"/>
  <c r="T116" i="7"/>
  <c r="T94" i="8"/>
  <c r="T85" i="9"/>
  <c r="R68" i="10"/>
  <c r="T72" i="10"/>
  <c r="S75" i="12"/>
  <c r="M49" i="2"/>
  <c r="M37" i="5"/>
  <c r="M114" i="6"/>
  <c r="S35" i="11"/>
  <c r="M12" i="5"/>
  <c r="M12" i="3"/>
  <c r="M25" i="6"/>
  <c r="K48" i="4"/>
  <c r="M48" i="4" s="1"/>
  <c r="M12" i="2"/>
</calcChain>
</file>

<file path=xl/sharedStrings.xml><?xml version="1.0" encoding="utf-8"?>
<sst xmlns="http://schemas.openxmlformats.org/spreadsheetml/2006/main" count="933" uniqueCount="138">
  <si>
    <t>Phosphate Rock Production and Deliveries in Major Producing Countries</t>
  </si>
  <si>
    <t>PIT/2014/3Q/P/2</t>
  </si>
  <si>
    <t>January - September 2014</t>
  </si>
  <si>
    <t>('000 metric tonnes product) - All Grades</t>
  </si>
  <si>
    <t>PRODUCTION</t>
  </si>
  <si>
    <t>TOTAL DELIVERIES</t>
  </si>
  <si>
    <t>HOME DELIVERIES</t>
  </si>
  <si>
    <t>EXPORTS</t>
  </si>
  <si>
    <t>3Q 2014</t>
  </si>
  <si>
    <t>%</t>
  </si>
  <si>
    <t>E. Europe &amp; C. Asia</t>
  </si>
  <si>
    <t>Russia</t>
  </si>
  <si>
    <t>Subtotal</t>
  </si>
  <si>
    <t>North America</t>
  </si>
  <si>
    <t>Canada</t>
  </si>
  <si>
    <t>USA</t>
  </si>
  <si>
    <t>Latin America</t>
  </si>
  <si>
    <t>Brazil</t>
  </si>
  <si>
    <t>Africa</t>
  </si>
  <si>
    <t>Algeria</t>
  </si>
  <si>
    <t>Egypt</t>
  </si>
  <si>
    <t>Morocco</t>
  </si>
  <si>
    <t>Senegal</t>
  </si>
  <si>
    <t>South Africa</t>
  </si>
  <si>
    <t>Togo</t>
  </si>
  <si>
    <t>Tunisia</t>
  </si>
  <si>
    <t>West Asia</t>
  </si>
  <si>
    <t>Israel</t>
  </si>
  <si>
    <t>Jordan</t>
  </si>
  <si>
    <t>Saudi Arabia</t>
  </si>
  <si>
    <t>Syria</t>
  </si>
  <si>
    <t>East Asia</t>
  </si>
  <si>
    <t>China</t>
  </si>
  <si>
    <t>Oceania</t>
  </si>
  <si>
    <t>Australia</t>
  </si>
  <si>
    <t>Nauru</t>
  </si>
  <si>
    <t>Total (not entire world)</t>
  </si>
  <si>
    <t>Phosphate Rock Production by Grade in Major Producing Countries</t>
  </si>
  <si>
    <t>('000 metric tonnes product)</t>
  </si>
  <si>
    <t xml:space="preserve"> </t>
  </si>
  <si>
    <t>65% BPL</t>
  </si>
  <si>
    <t>66-68% BPL</t>
  </si>
  <si>
    <t>69-72% BPL</t>
  </si>
  <si>
    <t>73-77% BPL</t>
  </si>
  <si>
    <t>78% BPL</t>
  </si>
  <si>
    <t>Total 2014</t>
  </si>
  <si>
    <t>Total 2013</t>
  </si>
  <si>
    <t>Total 2012</t>
  </si>
  <si>
    <t>and under</t>
  </si>
  <si>
    <t>and over</t>
  </si>
  <si>
    <t>29.8% P2O5</t>
  </si>
  <si>
    <t>29.8-31.5% P2O5</t>
  </si>
  <si>
    <t>31.5-33.4% P2O5</t>
  </si>
  <si>
    <t>33.4-35.7% P2O5</t>
  </si>
  <si>
    <t>35.7% P2O5</t>
  </si>
  <si>
    <t>Phosphate Rock Deliveries by Grade in Major Producing Countries</t>
  </si>
  <si>
    <t>Phosphate Rock Home Deliveries by Grade in Major Producing Countries</t>
  </si>
  <si>
    <t>Phosphate Rock Exports by Grade from Major Producing Countries</t>
  </si>
  <si>
    <t>Phosphate Rock Imports by Grade in Major Producing Countries</t>
  </si>
  <si>
    <t>West Europe</t>
  </si>
  <si>
    <t>Austria</t>
  </si>
  <si>
    <t>Belgium</t>
  </si>
  <si>
    <t>Finland</t>
  </si>
  <si>
    <t>France</t>
  </si>
  <si>
    <t>Germany</t>
  </si>
  <si>
    <t>Greece</t>
  </si>
  <si>
    <t>Ireland</t>
  </si>
  <si>
    <t>Italy</t>
  </si>
  <si>
    <t>Netherlands</t>
  </si>
  <si>
    <t>Norway</t>
  </si>
  <si>
    <t>Portugal</t>
  </si>
  <si>
    <t>Spain</t>
  </si>
  <si>
    <t>United Kingdom</t>
  </si>
  <si>
    <t>Various</t>
  </si>
  <si>
    <t>Central Europe</t>
  </si>
  <si>
    <t>Bulgaria</t>
  </si>
  <si>
    <t>Croatia</t>
  </si>
  <si>
    <t>Poland</t>
  </si>
  <si>
    <t>Romania</t>
  </si>
  <si>
    <t>Serbia</t>
  </si>
  <si>
    <t>Belarus</t>
  </si>
  <si>
    <t>Lithuania</t>
  </si>
  <si>
    <t>Ukraine</t>
  </si>
  <si>
    <t>Argentina</t>
  </si>
  <si>
    <t>Colombia</t>
  </si>
  <si>
    <t>Dominican Rep.</t>
  </si>
  <si>
    <t>El Salvador</t>
  </si>
  <si>
    <t>Mexico</t>
  </si>
  <si>
    <t>Peru</t>
  </si>
  <si>
    <t>Uruguay</t>
  </si>
  <si>
    <t>Venezuela</t>
  </si>
  <si>
    <t>Benin</t>
  </si>
  <si>
    <t>Cameroon</t>
  </si>
  <si>
    <t>Cote d'Ivoire</t>
  </si>
  <si>
    <t>Gabon</t>
  </si>
  <si>
    <t>Ghana</t>
  </si>
  <si>
    <t>Kenya</t>
  </si>
  <si>
    <t>Mozambique</t>
  </si>
  <si>
    <t>Nigeria</t>
  </si>
  <si>
    <t>Sierra Leone</t>
  </si>
  <si>
    <t>Sudan</t>
  </si>
  <si>
    <t>Tanzania</t>
  </si>
  <si>
    <t>Abu Dhabi, UAE</t>
  </si>
  <si>
    <t>Iran</t>
  </si>
  <si>
    <t>Lebanon</t>
  </si>
  <si>
    <t>Turkey</t>
  </si>
  <si>
    <t>South Asia</t>
  </si>
  <si>
    <t>Bangladesh</t>
  </si>
  <si>
    <t>India</t>
  </si>
  <si>
    <t>Pakistan</t>
  </si>
  <si>
    <t>Indonesia</t>
  </si>
  <si>
    <t>Japan</t>
  </si>
  <si>
    <t>Korea DPR</t>
  </si>
  <si>
    <t>Korea Rep.</t>
  </si>
  <si>
    <t>Malaysia</t>
  </si>
  <si>
    <t>Philippines</t>
  </si>
  <si>
    <t>Taiwan, China</t>
  </si>
  <si>
    <t>Thailand</t>
  </si>
  <si>
    <t>Vietnam</t>
  </si>
  <si>
    <t>New Zealand</t>
  </si>
  <si>
    <t>Others</t>
  </si>
  <si>
    <t xml:space="preserve">Phosphate Rock Exports by Destination All Grades </t>
  </si>
  <si>
    <t>Exporting</t>
  </si>
  <si>
    <t>countries</t>
  </si>
  <si>
    <t>TOTAL</t>
  </si>
  <si>
    <t>Importing</t>
  </si>
  <si>
    <t>Countries</t>
  </si>
  <si>
    <t>WORLD TOTAL</t>
  </si>
  <si>
    <t>%Variation</t>
  </si>
  <si>
    <t>%Variation 2014/2013</t>
  </si>
  <si>
    <t>2014/2013</t>
  </si>
  <si>
    <t>2013/2012</t>
  </si>
  <si>
    <t>%Variation 2013/2012</t>
  </si>
  <si>
    <t xml:space="preserve">Phosphate Rock Exports by Destination 65% BPL and under </t>
  </si>
  <si>
    <t xml:space="preserve">Phosphate Rock Exports by Destination 66-68% BPL </t>
  </si>
  <si>
    <t xml:space="preserve">Phosphate Rock Exports by Destination 69-72% BPL </t>
  </si>
  <si>
    <t xml:space="preserve">Phosphate Rock Exports by Destination 73-77% BPL </t>
  </si>
  <si>
    <t xml:space="preserve">Phosphate Rock Exports by Destination 78% BPL and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</si>
</sst>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0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Calibri"/>
    </font>
    <font>
      <sz val="8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337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3" xfId="0" applyFont="1" applyFill="1" applyBorder="1" applyAlignment="1" applyProtection="1">
      <alignment horizontal="center" vertical="center"/>
    </xf>
    <xf numFmtId="0" fontId="12" fillId="3" borderId="14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164" fontId="14" fillId="2" borderId="0" xfId="0" applyNumberFormat="1" applyFont="1" applyFill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14" xfId="0" applyFont="1" applyFill="1" applyBorder="1" applyAlignment="1" applyProtection="1">
      <alignment horizontal="center" vertical="center"/>
    </xf>
    <xf numFmtId="0" fontId="12" fillId="3" borderId="15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3" fillId="3" borderId="0" xfId="0" applyFont="1" applyFill="1" applyAlignment="1" applyProtection="1">
      <alignment horizontal="center"/>
    </xf>
    <xf numFmtId="0" fontId="14" fillId="3" borderId="5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2" borderId="0" xfId="0" applyFont="1" applyFill="1" applyAlignment="1" applyProtection="1">
      <alignment horizontal="left" vertical="top"/>
    </xf>
    <xf numFmtId="0" fontId="14" fillId="2" borderId="9" xfId="0" applyFont="1" applyFill="1" applyBorder="1" applyAlignment="1" applyProtection="1">
      <alignment horizontal="left" vertical="top"/>
    </xf>
    <xf numFmtId="0" fontId="14" fillId="3" borderId="11" xfId="0" applyFont="1" applyFill="1" applyBorder="1" applyAlignment="1" applyProtection="1">
      <alignment horizontal="left" vertical="center"/>
    </xf>
    <xf numFmtId="0" fontId="15" fillId="2" borderId="0" xfId="0" applyFont="1" applyFill="1" applyAlignment="1" applyProtection="1">
      <alignment horizontal="right" vertical="center" indent="1"/>
    </xf>
    <xf numFmtId="0" fontId="18" fillId="2" borderId="0" xfId="0" applyFont="1" applyFill="1" applyAlignment="1" applyProtection="1">
      <alignment horizontal="center" vertical="center"/>
    </xf>
    <xf numFmtId="0" fontId="19" fillId="2" borderId="0" xfId="0" applyFont="1" applyFill="1" applyAlignment="1" applyProtection="1">
      <alignment horizontal="center" vertical="center"/>
    </xf>
    <xf numFmtId="9" fontId="15" fillId="3" borderId="19" xfId="1" applyFont="1" applyFill="1" applyBorder="1" applyAlignment="1" applyProtection="1">
      <alignment horizontal="right" vertical="center" indent="1"/>
    </xf>
    <xf numFmtId="9" fontId="15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9" fontId="15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6" fillId="2" borderId="20" xfId="1" applyFont="1" applyFill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A16" workbookViewId="0">
      <selection activeCell="AE46" sqref="AE46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9.7109375" customWidth="1"/>
    <col min="4" max="4" width="1" customWidth="1"/>
    <col min="5" max="5" width="9.7109375" customWidth="1"/>
    <col min="6" max="6" width="1" customWidth="1"/>
    <col min="7" max="7" width="9.7109375" customWidth="1"/>
    <col min="8" max="8" width="1" customWidth="1"/>
    <col min="9" max="9" width="8.5703125" customWidth="1"/>
    <col min="10" max="10" width="0.42578125" customWidth="1"/>
    <col min="11" max="11" width="9.7109375" customWidth="1"/>
    <col min="12" max="12" width="1" customWidth="1"/>
    <col min="13" max="13" width="9.7109375" customWidth="1"/>
    <col min="14" max="14" width="1" customWidth="1"/>
    <col min="15" max="15" width="9.7109375" customWidth="1"/>
    <col min="16" max="16" width="1" customWidth="1"/>
    <col min="17" max="17" width="8.5703125" customWidth="1"/>
    <col min="18" max="18" width="1.42578125" customWidth="1"/>
    <col min="19" max="19" width="9.7109375" customWidth="1"/>
    <col min="20" max="20" width="1" customWidth="1"/>
    <col min="21" max="21" width="9.7109375" customWidth="1"/>
    <col min="22" max="22" width="1" customWidth="1"/>
    <col min="23" max="23" width="9.7109375" customWidth="1"/>
    <col min="24" max="24" width="1" customWidth="1"/>
    <col min="25" max="25" width="8.5703125" customWidth="1"/>
    <col min="26" max="26" width="0.42578125" customWidth="1"/>
    <col min="27" max="27" width="8.5703125" customWidth="1"/>
    <col min="28" max="28" width="1" customWidth="1"/>
    <col min="29" max="29" width="8.5703125" customWidth="1"/>
    <col min="30" max="30" width="1" customWidth="1"/>
    <col min="31" max="31" width="8.5703125" customWidth="1"/>
    <col min="32" max="32" width="1" customWidth="1"/>
    <col min="33" max="33" width="11" customWidth="1"/>
  </cols>
  <sheetData>
    <row r="1" spans="1:33" ht="23.25" x14ac:dyDescent="0.25">
      <c r="A1" s="305" t="s">
        <v>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29" t="s">
        <v>1</v>
      </c>
    </row>
    <row r="2" spans="1:33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1"/>
    </row>
    <row r="3" spans="1:33" ht="18" x14ac:dyDescent="0.25">
      <c r="A3" s="307" t="s">
        <v>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1"/>
    </row>
    <row r="5" spans="1:33" ht="18.75" x14ac:dyDescent="0.25">
      <c r="A5" s="2"/>
      <c r="B5" s="2"/>
      <c r="C5" s="308" t="s">
        <v>4</v>
      </c>
      <c r="D5" s="306"/>
      <c r="E5" s="306"/>
      <c r="F5" s="306"/>
      <c r="G5" s="306"/>
      <c r="H5" s="306"/>
      <c r="I5" s="306"/>
      <c r="J5" s="2"/>
      <c r="K5" s="308" t="s">
        <v>5</v>
      </c>
      <c r="L5" s="306"/>
      <c r="M5" s="306"/>
      <c r="N5" s="306"/>
      <c r="O5" s="306"/>
      <c r="P5" s="306"/>
      <c r="Q5" s="306"/>
      <c r="R5" s="2"/>
      <c r="S5" s="308" t="s">
        <v>6</v>
      </c>
      <c r="T5" s="306"/>
      <c r="U5" s="306"/>
      <c r="V5" s="306"/>
      <c r="W5" s="306"/>
      <c r="X5" s="306"/>
      <c r="Y5" s="306"/>
      <c r="Z5" s="2"/>
      <c r="AA5" s="308" t="s">
        <v>7</v>
      </c>
      <c r="AB5" s="306"/>
      <c r="AC5" s="306"/>
      <c r="AD5" s="306"/>
      <c r="AE5" s="306"/>
      <c r="AF5" s="306"/>
      <c r="AG5" s="306"/>
    </row>
    <row r="6" spans="1:33" ht="33.950000000000003" customHeight="1" x14ac:dyDescent="0.25">
      <c r="A6" s="3" t="s">
        <v>8</v>
      </c>
      <c r="C6" s="309">
        <v>2012</v>
      </c>
      <c r="D6" s="310"/>
      <c r="E6" s="310">
        <v>2013</v>
      </c>
      <c r="F6" s="310"/>
      <c r="G6" s="311">
        <v>2014</v>
      </c>
      <c r="H6" s="310"/>
      <c r="I6" s="4" t="s">
        <v>9</v>
      </c>
      <c r="K6" s="309">
        <v>2012</v>
      </c>
      <c r="L6" s="310"/>
      <c r="M6" s="310">
        <v>2013</v>
      </c>
      <c r="N6" s="310"/>
      <c r="O6" s="311">
        <v>2014</v>
      </c>
      <c r="P6" s="310"/>
      <c r="Q6" s="4" t="s">
        <v>9</v>
      </c>
      <c r="S6" s="309">
        <v>2012</v>
      </c>
      <c r="T6" s="310"/>
      <c r="U6" s="310">
        <v>2013</v>
      </c>
      <c r="V6" s="310"/>
      <c r="W6" s="311">
        <v>2014</v>
      </c>
      <c r="X6" s="310"/>
      <c r="Y6" s="4" t="s">
        <v>9</v>
      </c>
      <c r="AA6" s="309">
        <v>2012</v>
      </c>
      <c r="AB6" s="310"/>
      <c r="AC6" s="310">
        <v>2013</v>
      </c>
      <c r="AD6" s="310"/>
      <c r="AE6" s="311">
        <v>2014</v>
      </c>
      <c r="AF6" s="310"/>
      <c r="AG6" s="4" t="s">
        <v>9</v>
      </c>
    </row>
    <row r="7" spans="1:33" x14ac:dyDescent="0.25">
      <c r="A7" s="312" t="s">
        <v>10</v>
      </c>
      <c r="B7" s="306"/>
      <c r="C7" s="5"/>
      <c r="D7" s="6"/>
      <c r="E7" s="5"/>
      <c r="F7" s="6"/>
      <c r="G7" s="7"/>
      <c r="H7" s="6"/>
      <c r="I7" s="8"/>
      <c r="K7" s="5"/>
      <c r="L7" s="6"/>
      <c r="M7" s="5"/>
      <c r="N7" s="6"/>
      <c r="O7" s="7"/>
      <c r="P7" s="6"/>
      <c r="Q7" s="8"/>
      <c r="S7" s="5"/>
      <c r="T7" s="6"/>
      <c r="U7" s="5"/>
      <c r="V7" s="6"/>
      <c r="W7" s="7"/>
      <c r="X7" s="6"/>
      <c r="Y7" s="8"/>
      <c r="AA7" s="5"/>
      <c r="AB7" s="6"/>
      <c r="AC7" s="5"/>
      <c r="AD7" s="6"/>
      <c r="AE7" s="7"/>
      <c r="AF7" s="6"/>
      <c r="AG7" s="8"/>
    </row>
    <row r="8" spans="1:33" x14ac:dyDescent="0.25">
      <c r="A8" s="9" t="s">
        <v>11</v>
      </c>
      <c r="B8" s="10"/>
      <c r="C8" s="11">
        <v>7637.7780000000002</v>
      </c>
      <c r="D8" s="12"/>
      <c r="E8" s="11">
        <v>8115.9049999999997</v>
      </c>
      <c r="F8" s="12"/>
      <c r="G8" s="13">
        <v>8107.5559999999996</v>
      </c>
      <c r="H8" s="12"/>
      <c r="I8" s="14">
        <f>IF(OR(E8=0,E8="-"),"-",IF(G8="-",(0-E8)/E8,(G8-E8)/E8))</f>
        <v>-1.0287207649670813E-3</v>
      </c>
      <c r="K8" s="11">
        <v>7587.8239999999996</v>
      </c>
      <c r="L8" s="12"/>
      <c r="M8" s="11">
        <v>8109.0159999999996</v>
      </c>
      <c r="N8" s="12"/>
      <c r="O8" s="13">
        <v>8131.241</v>
      </c>
      <c r="P8" s="12"/>
      <c r="Q8" s="14">
        <f>IF(OR(M8=0,M8="-"),"-",IF(O8="-",(0-M8)/M8,(O8-M8)/M8))</f>
        <v>2.7407764394595307E-3</v>
      </c>
      <c r="S8" s="11">
        <v>6442.0879999999997</v>
      </c>
      <c r="T8" s="12"/>
      <c r="U8" s="11">
        <v>6474.8969999999999</v>
      </c>
      <c r="V8" s="12"/>
      <c r="W8" s="13">
        <v>6393.3249999999998</v>
      </c>
      <c r="X8" s="12"/>
      <c r="Y8" s="14">
        <f>IF(OR(U8=0,U8="-"),"-",IF(W8="-",(0-U8)/U8,(W8-U8)/U8))</f>
        <v>-1.2598192681675108E-2</v>
      </c>
      <c r="AA8" s="11">
        <v>1145.7360000000001</v>
      </c>
      <c r="AB8" s="12"/>
      <c r="AC8" s="11">
        <v>1634.1189999999999</v>
      </c>
      <c r="AD8" s="12"/>
      <c r="AE8" s="13">
        <v>1737.9159999999999</v>
      </c>
      <c r="AF8" s="12"/>
      <c r="AG8" s="14">
        <f>IF(OR(AC8=0,AC8="-"),"-",IF(AE8="-",(0-AC8)/AC8,(AE8-AC8)/AC8))</f>
        <v>6.3518629916181152E-2</v>
      </c>
    </row>
    <row r="9" spans="1:33" x14ac:dyDescent="0.25">
      <c r="A9" s="15" t="s">
        <v>12</v>
      </c>
      <c r="B9" s="16"/>
      <c r="C9" s="17">
        <f>C8</f>
        <v>7637.7780000000002</v>
      </c>
      <c r="D9" s="18"/>
      <c r="E9" s="17">
        <f>E8</f>
        <v>8115.9049999999997</v>
      </c>
      <c r="F9" s="18"/>
      <c r="G9" s="19">
        <f>G8</f>
        <v>8107.5559999999996</v>
      </c>
      <c r="H9" s="18"/>
      <c r="I9" s="20">
        <f>IF(E9*1=0,"-",(G9-E9)/E9)</f>
        <v>-1.0287207649670813E-3</v>
      </c>
      <c r="K9" s="17">
        <f>K8</f>
        <v>7587.8239999999996</v>
      </c>
      <c r="L9" s="18"/>
      <c r="M9" s="17">
        <f>M8</f>
        <v>8109.0159999999996</v>
      </c>
      <c r="N9" s="18"/>
      <c r="O9" s="19">
        <f>O8</f>
        <v>8131.241</v>
      </c>
      <c r="P9" s="18"/>
      <c r="Q9" s="20">
        <f>IF(M9*1=0,"-",(O9-M9)/M9)</f>
        <v>2.7407764394595307E-3</v>
      </c>
      <c r="S9" s="17">
        <f>S8</f>
        <v>6442.0879999999997</v>
      </c>
      <c r="T9" s="18"/>
      <c r="U9" s="17">
        <f>U8</f>
        <v>6474.8969999999999</v>
      </c>
      <c r="V9" s="18"/>
      <c r="W9" s="19">
        <f>W8</f>
        <v>6393.3249999999998</v>
      </c>
      <c r="X9" s="18"/>
      <c r="Y9" s="20">
        <f>IF(U9*1=0,"-",(W9-U9)/U9)</f>
        <v>-1.2598192681675108E-2</v>
      </c>
      <c r="AA9" s="17">
        <f>AA8</f>
        <v>1145.7360000000001</v>
      </c>
      <c r="AB9" s="18"/>
      <c r="AC9" s="17">
        <f>AC8</f>
        <v>1634.1189999999999</v>
      </c>
      <c r="AD9" s="18"/>
      <c r="AE9" s="19">
        <f>AE8</f>
        <v>1737.9159999999999</v>
      </c>
      <c r="AF9" s="18"/>
      <c r="AG9" s="20">
        <f>IF(AC9*1=0,"-",(AE9-AC9)/AC9)</f>
        <v>6.3518629916181152E-2</v>
      </c>
    </row>
    <row r="11" spans="1:33" x14ac:dyDescent="0.25">
      <c r="A11" s="312" t="s">
        <v>13</v>
      </c>
      <c r="B11" s="306"/>
      <c r="C11" s="5"/>
      <c r="D11" s="6"/>
      <c r="E11" s="5"/>
      <c r="F11" s="6"/>
      <c r="G11" s="7"/>
      <c r="H11" s="6"/>
      <c r="I11" s="8"/>
      <c r="K11" s="5"/>
      <c r="L11" s="6"/>
      <c r="M11" s="5"/>
      <c r="N11" s="6"/>
      <c r="O11" s="7"/>
      <c r="P11" s="6"/>
      <c r="Q11" s="8"/>
      <c r="S11" s="5"/>
      <c r="T11" s="6"/>
      <c r="U11" s="5"/>
      <c r="V11" s="6"/>
      <c r="W11" s="7"/>
      <c r="X11" s="6"/>
      <c r="Y11" s="8"/>
      <c r="AA11" s="5"/>
      <c r="AB11" s="6"/>
      <c r="AC11" s="5"/>
      <c r="AD11" s="6"/>
      <c r="AE11" s="7"/>
      <c r="AF11" s="6"/>
      <c r="AG11" s="8"/>
    </row>
    <row r="12" spans="1:33" x14ac:dyDescent="0.25">
      <c r="A12" s="9" t="s">
        <v>14</v>
      </c>
      <c r="B12" s="10"/>
      <c r="C12" s="11">
        <v>451.78300000000002</v>
      </c>
      <c r="D12" s="12"/>
      <c r="E12" s="11">
        <v>316.27</v>
      </c>
      <c r="F12" s="12"/>
      <c r="G12" s="13">
        <v>0</v>
      </c>
      <c r="H12" s="12"/>
      <c r="I12" s="14">
        <f>IF(OR(E12=0,E12="-"),"-",IF(G12="-",(0-E12)/E12,(G12-E12)/E12))</f>
        <v>-1</v>
      </c>
      <c r="K12" s="11">
        <v>451.78300000000002</v>
      </c>
      <c r="L12" s="12"/>
      <c r="M12" s="11">
        <v>316.27</v>
      </c>
      <c r="N12" s="12"/>
      <c r="O12" s="13">
        <v>0</v>
      </c>
      <c r="P12" s="12"/>
      <c r="Q12" s="14">
        <f>IF(OR(M12=0,M12="-"),"-",IF(O12="-",(0-M12)/M12,(O12-M12)/M12))</f>
        <v>-1</v>
      </c>
      <c r="S12" s="11">
        <v>451.78300000000002</v>
      </c>
      <c r="T12" s="12"/>
      <c r="U12" s="11">
        <v>316.27</v>
      </c>
      <c r="V12" s="12"/>
      <c r="W12" s="13">
        <v>0</v>
      </c>
      <c r="X12" s="12"/>
      <c r="Y12" s="14">
        <f>IF(OR(U12=0,U12="-"),"-",IF(W12="-",(0-U12)/U12,(W12-U12)/U12))</f>
        <v>-1</v>
      </c>
      <c r="AA12" s="11">
        <v>0</v>
      </c>
      <c r="AB12" s="12"/>
      <c r="AC12" s="11">
        <v>0</v>
      </c>
      <c r="AD12" s="12"/>
      <c r="AE12" s="13">
        <v>0</v>
      </c>
      <c r="AF12" s="12"/>
      <c r="AG12" s="14" t="str">
        <f>IF(OR(AC12=0,AC12="-"),"-",IF(AE12="-",(0-AC12)/AC12,(AE12-AC12)/AC12))</f>
        <v>-</v>
      </c>
    </row>
    <row r="13" spans="1:33" x14ac:dyDescent="0.25">
      <c r="A13" s="21" t="s">
        <v>15</v>
      </c>
      <c r="B13" s="22"/>
      <c r="C13" s="23">
        <v>22029.204905840001</v>
      </c>
      <c r="D13" s="24"/>
      <c r="E13" s="23">
        <v>23430.466824409999</v>
      </c>
      <c r="F13" s="24"/>
      <c r="G13" s="25">
        <v>20842.782999999999</v>
      </c>
      <c r="H13" s="24"/>
      <c r="I13" s="26">
        <f>IF(OR(E13=0,E13="-"),"-",IF(G13="-",(0-E13)/E13,(G13-E13)/E13))</f>
        <v>-0.11044098454385619</v>
      </c>
      <c r="K13" s="23">
        <v>20792.685006389998</v>
      </c>
      <c r="L13" s="24"/>
      <c r="M13" s="23">
        <v>21773.234361989998</v>
      </c>
      <c r="N13" s="24"/>
      <c r="O13" s="25">
        <v>20346.992999999999</v>
      </c>
      <c r="P13" s="24"/>
      <c r="Q13" s="26">
        <f>IF(OR(M13=0,M13="-"),"-",IF(O13="-",(0-M13)/M13,(O13-M13)/M13))</f>
        <v>-6.550434070924345E-2</v>
      </c>
      <c r="S13" s="23">
        <v>20792.685006389998</v>
      </c>
      <c r="T13" s="24"/>
      <c r="U13" s="23">
        <v>21773.234361989998</v>
      </c>
      <c r="V13" s="24"/>
      <c r="W13" s="25">
        <v>20346.992999999999</v>
      </c>
      <c r="X13" s="24"/>
      <c r="Y13" s="26">
        <f>IF(OR(U13=0,U13="-"),"-",IF(W13="-",(0-U13)/U13,(W13-U13)/U13))</f>
        <v>-6.550434070924345E-2</v>
      </c>
      <c r="AA13" s="23">
        <v>0</v>
      </c>
      <c r="AB13" s="24"/>
      <c r="AC13" s="23">
        <v>0</v>
      </c>
      <c r="AD13" s="24"/>
      <c r="AE13" s="25">
        <v>0</v>
      </c>
      <c r="AF13" s="24"/>
      <c r="AG13" s="26" t="str">
        <f>IF(OR(AC13=0,AC13="-"),"-",IF(AE13="-",(0-AC13)/AC13,(AE13-AC13)/AC13))</f>
        <v>-</v>
      </c>
    </row>
    <row r="14" spans="1:33" x14ac:dyDescent="0.25">
      <c r="A14" s="15" t="s">
        <v>12</v>
      </c>
      <c r="B14" s="16"/>
      <c r="C14" s="17">
        <f>C12+C13</f>
        <v>22480.98790584</v>
      </c>
      <c r="D14" s="18"/>
      <c r="E14" s="17">
        <f>E12+E13</f>
        <v>23746.73682441</v>
      </c>
      <c r="F14" s="18"/>
      <c r="G14" s="19">
        <f>G12+G13</f>
        <v>20842.782999999999</v>
      </c>
      <c r="H14" s="18"/>
      <c r="I14" s="20">
        <f>IF(E14*1=0,"-",(G14-E14)/E14)</f>
        <v>-0.12228854203769746</v>
      </c>
      <c r="K14" s="17">
        <f>K12+K13</f>
        <v>21244.468006389998</v>
      </c>
      <c r="L14" s="18"/>
      <c r="M14" s="17">
        <f>M12+M13</f>
        <v>22089.504361989999</v>
      </c>
      <c r="N14" s="18"/>
      <c r="O14" s="19">
        <f>O12+O13</f>
        <v>20346.992999999999</v>
      </c>
      <c r="P14" s="18"/>
      <c r="Q14" s="20">
        <f>IF(M14*1=0,"-",(O14-M14)/M14)</f>
        <v>-7.8884131279486111E-2</v>
      </c>
      <c r="S14" s="17">
        <f>S12+S13</f>
        <v>21244.468006389998</v>
      </c>
      <c r="T14" s="18"/>
      <c r="U14" s="17">
        <f>U12+U13</f>
        <v>22089.504361989999</v>
      </c>
      <c r="V14" s="18"/>
      <c r="W14" s="19">
        <f>W12+W13</f>
        <v>20346.992999999999</v>
      </c>
      <c r="X14" s="18"/>
      <c r="Y14" s="20">
        <f>IF(U14*1=0,"-",(W14-U14)/U14)</f>
        <v>-7.8884131279486111E-2</v>
      </c>
      <c r="AA14" s="17">
        <f>AA12+AA13</f>
        <v>0</v>
      </c>
      <c r="AB14" s="18"/>
      <c r="AC14" s="17">
        <f>AC12+AC13</f>
        <v>0</v>
      </c>
      <c r="AD14" s="18"/>
      <c r="AE14" s="19">
        <f>AE12+AE13</f>
        <v>0</v>
      </c>
      <c r="AF14" s="18"/>
      <c r="AG14" s="20" t="str">
        <f>IF(AC14*1=0,"-",(AE14-AC14)/AC14)</f>
        <v>-</v>
      </c>
    </row>
    <row r="16" spans="1:33" x14ac:dyDescent="0.25">
      <c r="A16" s="312" t="s">
        <v>16</v>
      </c>
      <c r="B16" s="306"/>
      <c r="C16" s="5"/>
      <c r="D16" s="6"/>
      <c r="E16" s="5"/>
      <c r="F16" s="6"/>
      <c r="G16" s="7"/>
      <c r="H16" s="6"/>
      <c r="I16" s="8"/>
      <c r="K16" s="5"/>
      <c r="L16" s="6"/>
      <c r="M16" s="5"/>
      <c r="N16" s="6"/>
      <c r="O16" s="7"/>
      <c r="P16" s="6"/>
      <c r="Q16" s="8"/>
      <c r="S16" s="5"/>
      <c r="T16" s="6"/>
      <c r="U16" s="5"/>
      <c r="V16" s="6"/>
      <c r="W16" s="7"/>
      <c r="X16" s="6"/>
      <c r="Y16" s="8"/>
      <c r="AA16" s="5"/>
      <c r="AB16" s="6"/>
      <c r="AC16" s="5"/>
      <c r="AD16" s="6"/>
      <c r="AE16" s="7"/>
      <c r="AF16" s="6"/>
      <c r="AG16" s="8"/>
    </row>
    <row r="17" spans="1:33" x14ac:dyDescent="0.25">
      <c r="A17" s="9" t="s">
        <v>17</v>
      </c>
      <c r="B17" s="10"/>
      <c r="C17" s="11">
        <v>4558.57</v>
      </c>
      <c r="D17" s="12"/>
      <c r="E17" s="11">
        <v>4409.3999999999996</v>
      </c>
      <c r="F17" s="12"/>
      <c r="G17" s="13">
        <v>4296.8</v>
      </c>
      <c r="H17" s="12"/>
      <c r="I17" s="14">
        <f>IF(OR(E17=0,E17="-"),"-",IF(G17="-",(0-E17)/E17,(G17-E17)/E17))</f>
        <v>-2.553635415249228E-2</v>
      </c>
      <c r="K17" s="11">
        <v>4558.57</v>
      </c>
      <c r="L17" s="12"/>
      <c r="M17" s="11">
        <v>4409.3999999999996</v>
      </c>
      <c r="N17" s="12"/>
      <c r="O17" s="13">
        <v>4296.8</v>
      </c>
      <c r="P17" s="12"/>
      <c r="Q17" s="14">
        <f>IF(OR(M17=0,M17="-"),"-",IF(O17="-",(0-M17)/M17,(O17-M17)/M17))</f>
        <v>-2.553635415249228E-2</v>
      </c>
      <c r="S17" s="11">
        <v>4558.57</v>
      </c>
      <c r="T17" s="12"/>
      <c r="U17" s="11">
        <v>4409.3999999999996</v>
      </c>
      <c r="V17" s="12"/>
      <c r="W17" s="13">
        <v>4296.8</v>
      </c>
      <c r="X17" s="12"/>
      <c r="Y17" s="14">
        <f>IF(OR(U17=0,U17="-"),"-",IF(W17="-",(0-U17)/U17,(W17-U17)/U17))</f>
        <v>-2.553635415249228E-2</v>
      </c>
      <c r="AA17" s="11">
        <v>0</v>
      </c>
      <c r="AB17" s="12"/>
      <c r="AC17" s="11">
        <v>0</v>
      </c>
      <c r="AD17" s="12"/>
      <c r="AE17" s="13">
        <v>0</v>
      </c>
      <c r="AF17" s="12"/>
      <c r="AG17" s="14" t="str">
        <f>IF(OR(AC17=0,AC17="-"),"-",IF(AE17="-",(0-AC17)/AC17,(AE17-AC17)/AC17))</f>
        <v>-</v>
      </c>
    </row>
    <row r="18" spans="1:33" x14ac:dyDescent="0.25">
      <c r="A18" s="15" t="s">
        <v>12</v>
      </c>
      <c r="B18" s="16"/>
      <c r="C18" s="17">
        <f>C17</f>
        <v>4558.57</v>
      </c>
      <c r="D18" s="18"/>
      <c r="E18" s="17">
        <f>E17</f>
        <v>4409.3999999999996</v>
      </c>
      <c r="F18" s="18"/>
      <c r="G18" s="19">
        <f>G17</f>
        <v>4296.8</v>
      </c>
      <c r="H18" s="18"/>
      <c r="I18" s="20">
        <f>IF(E18*1=0,"-",(G18-E18)/E18)</f>
        <v>-2.553635415249228E-2</v>
      </c>
      <c r="K18" s="17">
        <f>K17</f>
        <v>4558.57</v>
      </c>
      <c r="L18" s="18"/>
      <c r="M18" s="17">
        <f>M17</f>
        <v>4409.3999999999996</v>
      </c>
      <c r="N18" s="18"/>
      <c r="O18" s="19">
        <f>O17</f>
        <v>4296.8</v>
      </c>
      <c r="P18" s="18"/>
      <c r="Q18" s="20">
        <f>IF(M18*1=0,"-",(O18-M18)/M18)</f>
        <v>-2.553635415249228E-2</v>
      </c>
      <c r="S18" s="17">
        <f>S17</f>
        <v>4558.57</v>
      </c>
      <c r="T18" s="18"/>
      <c r="U18" s="17">
        <f>U17</f>
        <v>4409.3999999999996</v>
      </c>
      <c r="V18" s="18"/>
      <c r="W18" s="19">
        <f>W17</f>
        <v>4296.8</v>
      </c>
      <c r="X18" s="18"/>
      <c r="Y18" s="20">
        <f>IF(U18*1=0,"-",(W18-U18)/U18)</f>
        <v>-2.553635415249228E-2</v>
      </c>
      <c r="AA18" s="17">
        <f>AA17</f>
        <v>0</v>
      </c>
      <c r="AB18" s="18"/>
      <c r="AC18" s="17">
        <f>AC17</f>
        <v>0</v>
      </c>
      <c r="AD18" s="18"/>
      <c r="AE18" s="19">
        <f>AE17</f>
        <v>0</v>
      </c>
      <c r="AF18" s="18"/>
      <c r="AG18" s="20" t="str">
        <f>IF(AC18*1=0,"-",(AE18-AC18)/AC18)</f>
        <v>-</v>
      </c>
    </row>
    <row r="20" spans="1:33" x14ac:dyDescent="0.25">
      <c r="A20" s="312" t="s">
        <v>18</v>
      </c>
      <c r="B20" s="306"/>
      <c r="C20" s="5"/>
      <c r="D20" s="6"/>
      <c r="E20" s="5"/>
      <c r="F20" s="6"/>
      <c r="G20" s="7"/>
      <c r="H20" s="6"/>
      <c r="I20" s="8"/>
      <c r="K20" s="5"/>
      <c r="L20" s="6"/>
      <c r="M20" s="5"/>
      <c r="N20" s="6"/>
      <c r="O20" s="7"/>
      <c r="P20" s="6"/>
      <c r="Q20" s="8"/>
      <c r="S20" s="5"/>
      <c r="T20" s="6"/>
      <c r="U20" s="5"/>
      <c r="V20" s="6"/>
      <c r="W20" s="7"/>
      <c r="X20" s="6"/>
      <c r="Y20" s="8"/>
      <c r="AA20" s="5"/>
      <c r="AB20" s="6"/>
      <c r="AC20" s="5"/>
      <c r="AD20" s="6"/>
      <c r="AE20" s="7"/>
      <c r="AF20" s="6"/>
      <c r="AG20" s="8"/>
    </row>
    <row r="21" spans="1:33" x14ac:dyDescent="0.25">
      <c r="A21" s="9" t="s">
        <v>19</v>
      </c>
      <c r="B21" s="10"/>
      <c r="C21" s="11">
        <v>910.75</v>
      </c>
      <c r="D21" s="12"/>
      <c r="E21" s="11">
        <v>912</v>
      </c>
      <c r="F21" s="12"/>
      <c r="G21" s="13">
        <v>1061.6500000000001</v>
      </c>
      <c r="H21" s="12"/>
      <c r="I21" s="14">
        <f t="shared" ref="I21:I27" si="0">IF(OR(E21=0,E21="-"),"-",IF(G21="-",(0-E21)/E21,(G21-E21)/E21))</f>
        <v>0.16408991228070186</v>
      </c>
      <c r="K21" s="11">
        <v>916.7</v>
      </c>
      <c r="L21" s="12"/>
      <c r="M21" s="11">
        <v>814.87099999999998</v>
      </c>
      <c r="N21" s="12"/>
      <c r="O21" s="13">
        <v>1077.298</v>
      </c>
      <c r="P21" s="12"/>
      <c r="Q21" s="14">
        <f t="shared" ref="Q21:Q27" si="1">IF(OR(M21=0,M21="-"),"-",IF(O21="-",(0-M21)/M21,(O21-M21)/M21))</f>
        <v>0.32204729337527049</v>
      </c>
      <c r="S21" s="11">
        <v>12.65</v>
      </c>
      <c r="T21" s="12"/>
      <c r="U21" s="11">
        <v>33.875</v>
      </c>
      <c r="V21" s="12"/>
      <c r="W21" s="13">
        <v>21.89</v>
      </c>
      <c r="X21" s="12"/>
      <c r="Y21" s="14">
        <f t="shared" ref="Y21:Y27" si="2">IF(OR(U21=0,U21="-"),"-",IF(W21="-",(0-U21)/U21,(W21-U21)/U21))</f>
        <v>-0.35380073800738004</v>
      </c>
      <c r="AA21" s="11">
        <v>904.05</v>
      </c>
      <c r="AB21" s="12"/>
      <c r="AC21" s="11">
        <v>780.99599999999998</v>
      </c>
      <c r="AD21" s="12"/>
      <c r="AE21" s="13">
        <v>1055.4079999999999</v>
      </c>
      <c r="AF21" s="12"/>
      <c r="AG21" s="14">
        <f t="shared" ref="AG21:AG27" si="3">IF(OR(AC21=0,AC21="-"),"-",IF(AE21="-",(0-AC21)/AC21,(AE21-AC21)/AC21))</f>
        <v>0.35136159468166284</v>
      </c>
    </row>
    <row r="22" spans="1:33" x14ac:dyDescent="0.25">
      <c r="A22" s="21" t="s">
        <v>20</v>
      </c>
      <c r="B22" s="22"/>
      <c r="C22" s="23">
        <v>4203.04</v>
      </c>
      <c r="D22" s="24"/>
      <c r="E22" s="23">
        <v>4607.8649999999998</v>
      </c>
      <c r="F22" s="24"/>
      <c r="G22" s="25">
        <v>4197.8270000000002</v>
      </c>
      <c r="H22" s="24"/>
      <c r="I22" s="26">
        <f t="shared" si="0"/>
        <v>-8.8986547999995572E-2</v>
      </c>
      <c r="K22" s="23">
        <v>3988.6239999999998</v>
      </c>
      <c r="L22" s="24"/>
      <c r="M22" s="23">
        <v>3685.366</v>
      </c>
      <c r="N22" s="24"/>
      <c r="O22" s="25">
        <v>4045.6019999999999</v>
      </c>
      <c r="P22" s="24"/>
      <c r="Q22" s="26">
        <f t="shared" si="1"/>
        <v>9.7747686389899918E-2</v>
      </c>
      <c r="S22" s="23">
        <v>643.00199999999995</v>
      </c>
      <c r="T22" s="24"/>
      <c r="U22" s="23">
        <v>1869.645</v>
      </c>
      <c r="V22" s="24"/>
      <c r="W22" s="25">
        <v>1221.915</v>
      </c>
      <c r="X22" s="24"/>
      <c r="Y22" s="26">
        <f t="shared" si="2"/>
        <v>-0.3464454482000594</v>
      </c>
      <c r="AA22" s="23">
        <v>3345.6219999999998</v>
      </c>
      <c r="AB22" s="24"/>
      <c r="AC22" s="23">
        <v>1815.721</v>
      </c>
      <c r="AD22" s="24"/>
      <c r="AE22" s="25">
        <v>2823.6869999999999</v>
      </c>
      <c r="AF22" s="24"/>
      <c r="AG22" s="26">
        <f t="shared" si="3"/>
        <v>0.55513264427739717</v>
      </c>
    </row>
    <row r="23" spans="1:33" x14ac:dyDescent="0.25">
      <c r="A23" s="9" t="s">
        <v>21</v>
      </c>
      <c r="B23" s="10"/>
      <c r="C23" s="11">
        <v>19829.099999999999</v>
      </c>
      <c r="D23" s="12"/>
      <c r="E23" s="11">
        <v>18775</v>
      </c>
      <c r="F23" s="12"/>
      <c r="G23" s="13">
        <v>22125</v>
      </c>
      <c r="H23" s="12"/>
      <c r="I23" s="14">
        <f t="shared" si="0"/>
        <v>0.17842876165113183</v>
      </c>
      <c r="K23" s="11">
        <v>19843.181</v>
      </c>
      <c r="L23" s="12"/>
      <c r="M23" s="11">
        <v>18700.248</v>
      </c>
      <c r="N23" s="12"/>
      <c r="O23" s="13">
        <v>19168.814999999999</v>
      </c>
      <c r="P23" s="12"/>
      <c r="Q23" s="14">
        <f t="shared" si="1"/>
        <v>2.505672652041829E-2</v>
      </c>
      <c r="S23" s="11">
        <v>12716.5</v>
      </c>
      <c r="T23" s="12"/>
      <c r="U23" s="11">
        <v>12181</v>
      </c>
      <c r="V23" s="12"/>
      <c r="W23" s="13">
        <v>12477.183999999999</v>
      </c>
      <c r="X23" s="12"/>
      <c r="Y23" s="14">
        <f t="shared" si="2"/>
        <v>2.4315245053772208E-2</v>
      </c>
      <c r="AA23" s="11">
        <v>7126.6809999999996</v>
      </c>
      <c r="AB23" s="12"/>
      <c r="AC23" s="11">
        <v>6519.2479999999996</v>
      </c>
      <c r="AD23" s="12"/>
      <c r="AE23" s="13">
        <v>6691.6310000000003</v>
      </c>
      <c r="AF23" s="12"/>
      <c r="AG23" s="14">
        <f t="shared" si="3"/>
        <v>2.6442160200072267E-2</v>
      </c>
    </row>
    <row r="24" spans="1:33" x14ac:dyDescent="0.25">
      <c r="A24" s="21" t="s">
        <v>22</v>
      </c>
      <c r="B24" s="22"/>
      <c r="C24" s="23">
        <v>1039</v>
      </c>
      <c r="D24" s="24"/>
      <c r="E24" s="23">
        <v>739.33799999999997</v>
      </c>
      <c r="F24" s="24"/>
      <c r="G24" s="25">
        <v>589.245</v>
      </c>
      <c r="H24" s="24"/>
      <c r="I24" s="26">
        <f t="shared" si="0"/>
        <v>-0.20300999001809722</v>
      </c>
      <c r="K24" s="23">
        <v>987.447</v>
      </c>
      <c r="L24" s="24"/>
      <c r="M24" s="23">
        <v>740.35799999999995</v>
      </c>
      <c r="N24" s="24"/>
      <c r="O24" s="25">
        <v>532.01800000000003</v>
      </c>
      <c r="P24" s="24"/>
      <c r="Q24" s="26">
        <f t="shared" si="1"/>
        <v>-0.28140440165433472</v>
      </c>
      <c r="S24" s="23">
        <v>987.447</v>
      </c>
      <c r="T24" s="24"/>
      <c r="U24" s="23">
        <v>740.35799999999995</v>
      </c>
      <c r="V24" s="24"/>
      <c r="W24" s="25">
        <v>532.01800000000003</v>
      </c>
      <c r="X24" s="24"/>
      <c r="Y24" s="26">
        <f t="shared" si="2"/>
        <v>-0.28140440165433472</v>
      </c>
      <c r="AA24" s="23">
        <v>0</v>
      </c>
      <c r="AB24" s="24"/>
      <c r="AC24" s="23">
        <v>0</v>
      </c>
      <c r="AD24" s="24"/>
      <c r="AE24" s="25">
        <v>0</v>
      </c>
      <c r="AF24" s="24"/>
      <c r="AG24" s="26" t="str">
        <f t="shared" si="3"/>
        <v>-</v>
      </c>
    </row>
    <row r="25" spans="1:33" x14ac:dyDescent="0.25">
      <c r="A25" s="9" t="s">
        <v>23</v>
      </c>
      <c r="B25" s="10"/>
      <c r="C25" s="11">
        <v>1533.0830000000001</v>
      </c>
      <c r="D25" s="12"/>
      <c r="E25" s="11">
        <v>1374.3389999999999</v>
      </c>
      <c r="F25" s="12"/>
      <c r="G25" s="13">
        <v>1520.194</v>
      </c>
      <c r="H25" s="12"/>
      <c r="I25" s="14">
        <f t="shared" si="0"/>
        <v>0.10612738196325654</v>
      </c>
      <c r="K25" s="11">
        <v>1528.9549999999999</v>
      </c>
      <c r="L25" s="12"/>
      <c r="M25" s="11">
        <v>1339.2449999999999</v>
      </c>
      <c r="N25" s="12"/>
      <c r="O25" s="13">
        <v>1353.5429999999999</v>
      </c>
      <c r="P25" s="12"/>
      <c r="Q25" s="14">
        <f t="shared" si="1"/>
        <v>1.0676164555402486E-2</v>
      </c>
      <c r="S25" s="11">
        <v>1213.364</v>
      </c>
      <c r="T25" s="12"/>
      <c r="U25" s="11">
        <v>1214.0450000000001</v>
      </c>
      <c r="V25" s="12"/>
      <c r="W25" s="13">
        <v>1224.037</v>
      </c>
      <c r="X25" s="12"/>
      <c r="Y25" s="14">
        <f t="shared" si="2"/>
        <v>8.2303374257131825E-3</v>
      </c>
      <c r="AA25" s="11">
        <v>315.59100000000001</v>
      </c>
      <c r="AB25" s="12"/>
      <c r="AC25" s="11">
        <v>125.2</v>
      </c>
      <c r="AD25" s="12"/>
      <c r="AE25" s="13">
        <v>129.506</v>
      </c>
      <c r="AF25" s="12"/>
      <c r="AG25" s="14">
        <f t="shared" si="3"/>
        <v>3.4392971246006369E-2</v>
      </c>
    </row>
    <row r="26" spans="1:33" x14ac:dyDescent="0.25">
      <c r="A26" s="21" t="s">
        <v>24</v>
      </c>
      <c r="B26" s="22"/>
      <c r="C26" s="23">
        <v>776.79100000000005</v>
      </c>
      <c r="D26" s="24"/>
      <c r="E26" s="23">
        <v>895.17700000000002</v>
      </c>
      <c r="F26" s="24"/>
      <c r="G26" s="25">
        <v>855.22199999999998</v>
      </c>
      <c r="H26" s="24"/>
      <c r="I26" s="26">
        <f t="shared" si="0"/>
        <v>-4.4633631114293644E-2</v>
      </c>
      <c r="K26" s="23">
        <v>735.41200000000003</v>
      </c>
      <c r="L26" s="24"/>
      <c r="M26" s="23">
        <v>909.89700000000005</v>
      </c>
      <c r="N26" s="24"/>
      <c r="O26" s="25">
        <v>904.56799999999998</v>
      </c>
      <c r="P26" s="24"/>
      <c r="Q26" s="26">
        <f t="shared" si="1"/>
        <v>-5.8567068580290564E-3</v>
      </c>
      <c r="S26" s="23">
        <v>0.51800000000000002</v>
      </c>
      <c r="T26" s="24"/>
      <c r="U26" s="23">
        <v>0</v>
      </c>
      <c r="V26" s="24"/>
      <c r="W26" s="25">
        <v>0</v>
      </c>
      <c r="X26" s="24"/>
      <c r="Y26" s="26" t="str">
        <f t="shared" si="2"/>
        <v>-</v>
      </c>
      <c r="AA26" s="23">
        <v>734.89400000000001</v>
      </c>
      <c r="AB26" s="24"/>
      <c r="AC26" s="23">
        <v>909.89700000000005</v>
      </c>
      <c r="AD26" s="24"/>
      <c r="AE26" s="25">
        <v>904.56799999999998</v>
      </c>
      <c r="AF26" s="24"/>
      <c r="AG26" s="26">
        <f t="shared" si="3"/>
        <v>-5.8567068580290564E-3</v>
      </c>
    </row>
    <row r="27" spans="1:33" x14ac:dyDescent="0.25">
      <c r="A27" s="9" t="s">
        <v>25</v>
      </c>
      <c r="B27" s="10"/>
      <c r="C27" s="11">
        <v>2408.8539999999998</v>
      </c>
      <c r="D27" s="12"/>
      <c r="E27" s="11">
        <v>2732.596</v>
      </c>
      <c r="F27" s="12"/>
      <c r="G27" s="13">
        <v>3186.5250000000001</v>
      </c>
      <c r="H27" s="12"/>
      <c r="I27" s="14">
        <f t="shared" si="0"/>
        <v>0.16611639627665417</v>
      </c>
      <c r="K27" s="11">
        <v>3641.2139999999999</v>
      </c>
      <c r="L27" s="12"/>
      <c r="M27" s="11">
        <v>2916.241</v>
      </c>
      <c r="N27" s="12"/>
      <c r="O27" s="13">
        <v>3233.3150000000001</v>
      </c>
      <c r="P27" s="12"/>
      <c r="Q27" s="14">
        <f t="shared" si="1"/>
        <v>0.1087269536365479</v>
      </c>
      <c r="S27" s="11">
        <v>3569.5929999999998</v>
      </c>
      <c r="T27" s="12"/>
      <c r="U27" s="11">
        <v>2897.1410000000001</v>
      </c>
      <c r="V27" s="12"/>
      <c r="W27" s="13">
        <v>3150.5250000000001</v>
      </c>
      <c r="X27" s="12"/>
      <c r="Y27" s="14">
        <f t="shared" si="2"/>
        <v>8.7460016616381461E-2</v>
      </c>
      <c r="AA27" s="11">
        <v>71.620999999999995</v>
      </c>
      <c r="AB27" s="12"/>
      <c r="AC27" s="11">
        <v>19.100000000000001</v>
      </c>
      <c r="AD27" s="12"/>
      <c r="AE27" s="13">
        <v>82.79</v>
      </c>
      <c r="AF27" s="12"/>
      <c r="AG27" s="14">
        <f t="shared" si="3"/>
        <v>3.3345549738219895</v>
      </c>
    </row>
    <row r="28" spans="1:33" x14ac:dyDescent="0.25">
      <c r="A28" s="15" t="s">
        <v>12</v>
      </c>
      <c r="B28" s="16"/>
      <c r="C28" s="17">
        <f>C21+C22+C23+C24+C25+C26+C27</f>
        <v>30700.617999999999</v>
      </c>
      <c r="D28" s="18"/>
      <c r="E28" s="17">
        <f>E21+E22+E23+E24+E25+E26+E27</f>
        <v>30036.314999999999</v>
      </c>
      <c r="F28" s="18"/>
      <c r="G28" s="19">
        <f>G21+G22+G23+G24+G25+G26+G27</f>
        <v>33535.663</v>
      </c>
      <c r="H28" s="18"/>
      <c r="I28" s="20">
        <f>IF(E28*1=0,"-",(G28-E28)/E28)</f>
        <v>0.11650390535590008</v>
      </c>
      <c r="K28" s="17">
        <f>K21+K22+K23+K24+K25+K26+K27</f>
        <v>31641.532999999999</v>
      </c>
      <c r="L28" s="18"/>
      <c r="M28" s="17">
        <f>M21+M22+M23+M24+M25+M26+M27</f>
        <v>29106.226000000002</v>
      </c>
      <c r="N28" s="18"/>
      <c r="O28" s="19">
        <f>O21+O22+O23+O24+O25+O26+O27</f>
        <v>30315.158999999996</v>
      </c>
      <c r="P28" s="18"/>
      <c r="Q28" s="20">
        <f>IF(M28*1=0,"-",(O28-M28)/M28)</f>
        <v>4.1535202811934242E-2</v>
      </c>
      <c r="S28" s="17">
        <f>S21+S22+S23+S24+S25+S26+S27</f>
        <v>19143.074000000001</v>
      </c>
      <c r="T28" s="18"/>
      <c r="U28" s="17">
        <f>U21+U22+U23+U24+U25+U26+U27</f>
        <v>18936.064000000002</v>
      </c>
      <c r="V28" s="18"/>
      <c r="W28" s="19">
        <f>W21+W22+W23+W24+W25+W26+W27</f>
        <v>18627.569</v>
      </c>
      <c r="X28" s="18"/>
      <c r="Y28" s="20">
        <f>IF(U28*1=0,"-",(W28-U28)/U28)</f>
        <v>-1.6291400367045791E-2</v>
      </c>
      <c r="AA28" s="17">
        <f>AA21+AA22+AA23+AA24+AA25+AA26+AA27</f>
        <v>12498.458999999999</v>
      </c>
      <c r="AB28" s="18"/>
      <c r="AC28" s="17">
        <f>AC21+AC22+AC23+AC24+AC25+AC26+AC27</f>
        <v>10170.162000000002</v>
      </c>
      <c r="AD28" s="18"/>
      <c r="AE28" s="19">
        <f>AE21+AE22+AE23+AE24+AE25+AE26+AE27</f>
        <v>11687.59</v>
      </c>
      <c r="AF28" s="18"/>
      <c r="AG28" s="20">
        <f>IF(AC28*1=0,"-",(AE28-AC28)/AC28)</f>
        <v>0.14920391631913019</v>
      </c>
    </row>
    <row r="30" spans="1:33" x14ac:dyDescent="0.25">
      <c r="A30" s="312" t="s">
        <v>26</v>
      </c>
      <c r="B30" s="306"/>
      <c r="C30" s="5"/>
      <c r="D30" s="6"/>
      <c r="E30" s="5"/>
      <c r="F30" s="6"/>
      <c r="G30" s="7"/>
      <c r="H30" s="6"/>
      <c r="I30" s="8"/>
      <c r="K30" s="5"/>
      <c r="L30" s="6"/>
      <c r="M30" s="5"/>
      <c r="N30" s="6"/>
      <c r="O30" s="7"/>
      <c r="P30" s="6"/>
      <c r="Q30" s="8"/>
      <c r="S30" s="5"/>
      <c r="T30" s="6"/>
      <c r="U30" s="5"/>
      <c r="V30" s="6"/>
      <c r="W30" s="7"/>
      <c r="X30" s="6"/>
      <c r="Y30" s="8"/>
      <c r="AA30" s="5"/>
      <c r="AB30" s="6"/>
      <c r="AC30" s="5"/>
      <c r="AD30" s="6"/>
      <c r="AE30" s="7"/>
      <c r="AF30" s="6"/>
      <c r="AG30" s="8"/>
    </row>
    <row r="31" spans="1:33" x14ac:dyDescent="0.25">
      <c r="A31" s="9" t="s">
        <v>27</v>
      </c>
      <c r="B31" s="10"/>
      <c r="C31" s="11">
        <v>2138.6570000000002</v>
      </c>
      <c r="D31" s="12"/>
      <c r="E31" s="11">
        <v>2655.366</v>
      </c>
      <c r="F31" s="12"/>
      <c r="G31" s="13">
        <v>2274.0450000000001</v>
      </c>
      <c r="H31" s="12"/>
      <c r="I31" s="14">
        <f>IF(OR(E31=0,E31="-"),"-",IF(G31="-",(0-E31)/E31,(G31-E31)/E31))</f>
        <v>-0.14360393256522827</v>
      </c>
      <c r="K31" s="11">
        <v>2138.6570000000002</v>
      </c>
      <c r="L31" s="12"/>
      <c r="M31" s="11">
        <v>2655.366</v>
      </c>
      <c r="N31" s="12"/>
      <c r="O31" s="13">
        <v>2274.0450000000001</v>
      </c>
      <c r="P31" s="12"/>
      <c r="Q31" s="14">
        <f>IF(OR(M31=0,M31="-"),"-",IF(O31="-",(0-M31)/M31,(O31-M31)/M31))</f>
        <v>-0.14360393256522827</v>
      </c>
      <c r="S31" s="11">
        <v>1553.4929999999999</v>
      </c>
      <c r="T31" s="12"/>
      <c r="U31" s="11">
        <v>1909.3610000000001</v>
      </c>
      <c r="V31" s="12"/>
      <c r="W31" s="13">
        <v>1526.97</v>
      </c>
      <c r="X31" s="12"/>
      <c r="Y31" s="14">
        <f>IF(OR(U31=0,U31="-"),"-",IF(W31="-",(0-U31)/U31,(W31-U31)/U31))</f>
        <v>-0.20027171393989929</v>
      </c>
      <c r="AA31" s="11">
        <v>585.16399999999999</v>
      </c>
      <c r="AB31" s="12"/>
      <c r="AC31" s="11">
        <v>746.005</v>
      </c>
      <c r="AD31" s="12"/>
      <c r="AE31" s="13">
        <v>747.07500000000005</v>
      </c>
      <c r="AF31" s="12"/>
      <c r="AG31" s="14">
        <f>IF(OR(AC31=0,AC31="-"),"-",IF(AE31="-",(0-AC31)/AC31,(AE31-AC31)/AC31))</f>
        <v>1.434306740571511E-3</v>
      </c>
    </row>
    <row r="32" spans="1:33" x14ac:dyDescent="0.25">
      <c r="A32" s="21" t="s">
        <v>28</v>
      </c>
      <c r="B32" s="22"/>
      <c r="C32" s="23">
        <v>4633.71</v>
      </c>
      <c r="D32" s="24"/>
      <c r="E32" s="23">
        <v>4006.893</v>
      </c>
      <c r="F32" s="24"/>
      <c r="G32" s="25">
        <v>5045.24</v>
      </c>
      <c r="H32" s="24"/>
      <c r="I32" s="26">
        <f>IF(OR(E32=0,E32="-"),"-",IF(G32="-",(0-E32)/E32,(G32-E32)/E32))</f>
        <v>0.25914018667331512</v>
      </c>
      <c r="K32" s="23">
        <v>4502.9859999999999</v>
      </c>
      <c r="L32" s="24"/>
      <c r="M32" s="23">
        <v>3711.152</v>
      </c>
      <c r="N32" s="24"/>
      <c r="O32" s="25">
        <v>5225.634</v>
      </c>
      <c r="P32" s="24"/>
      <c r="Q32" s="26">
        <f>IF(OR(M32=0,M32="-"),"-",IF(O32="-",(0-M32)/M32,(O32-M32)/M32))</f>
        <v>0.40808945578084649</v>
      </c>
      <c r="S32" s="23">
        <v>1330.9549999999999</v>
      </c>
      <c r="T32" s="24"/>
      <c r="U32" s="23">
        <v>1288.1590000000001</v>
      </c>
      <c r="V32" s="24"/>
      <c r="W32" s="25">
        <v>1805.5340000000001</v>
      </c>
      <c r="X32" s="24"/>
      <c r="Y32" s="26">
        <f>IF(OR(U32=0,U32="-"),"-",IF(W32="-",(0-U32)/U32,(W32-U32)/U32))</f>
        <v>0.40163908337402443</v>
      </c>
      <c r="AA32" s="23">
        <v>3172.0309999999999</v>
      </c>
      <c r="AB32" s="24"/>
      <c r="AC32" s="23">
        <v>2422.9929999999999</v>
      </c>
      <c r="AD32" s="24"/>
      <c r="AE32" s="25">
        <v>3420.1</v>
      </c>
      <c r="AF32" s="24"/>
      <c r="AG32" s="26">
        <f>IF(OR(AC32=0,AC32="-"),"-",IF(AE32="-",(0-AC32)/AC32,(AE32-AC32)/AC32))</f>
        <v>0.41151872910899867</v>
      </c>
    </row>
    <row r="33" spans="1:33" x14ac:dyDescent="0.25">
      <c r="A33" s="9" t="s">
        <v>29</v>
      </c>
      <c r="B33" s="10"/>
      <c r="C33" s="11">
        <v>2130</v>
      </c>
      <c r="D33" s="12"/>
      <c r="E33" s="11">
        <v>2299</v>
      </c>
      <c r="F33" s="12"/>
      <c r="G33" s="13">
        <v>2623</v>
      </c>
      <c r="H33" s="12"/>
      <c r="I33" s="14">
        <f>IF(OR(E33=0,E33="-"),"-",IF(G33="-",(0-E33)/E33,(G33-E33)/E33))</f>
        <v>0.14093083949543281</v>
      </c>
      <c r="K33" s="11">
        <v>1606.92</v>
      </c>
      <c r="L33" s="12"/>
      <c r="M33" s="11">
        <v>2046</v>
      </c>
      <c r="N33" s="12"/>
      <c r="O33" s="13">
        <v>2623</v>
      </c>
      <c r="P33" s="12"/>
      <c r="Q33" s="14">
        <f>IF(OR(M33=0,M33="-"),"-",IF(O33="-",(0-M33)/M33,(O33-M33)/M33))</f>
        <v>0.28201368523949172</v>
      </c>
      <c r="S33" s="11">
        <v>1606.92</v>
      </c>
      <c r="T33" s="12"/>
      <c r="U33" s="11">
        <v>2046</v>
      </c>
      <c r="V33" s="12"/>
      <c r="W33" s="13">
        <v>2623</v>
      </c>
      <c r="X33" s="12"/>
      <c r="Y33" s="14">
        <f>IF(OR(U33=0,U33="-"),"-",IF(W33="-",(0-U33)/U33,(W33-U33)/U33))</f>
        <v>0.28201368523949172</v>
      </c>
      <c r="AA33" s="11">
        <v>0</v>
      </c>
      <c r="AB33" s="12"/>
      <c r="AC33" s="11">
        <v>0</v>
      </c>
      <c r="AD33" s="12"/>
      <c r="AE33" s="13">
        <v>0</v>
      </c>
      <c r="AF33" s="12"/>
      <c r="AG33" s="14" t="str">
        <f>IF(OR(AC33=0,AC33="-"),"-",IF(AE33="-",(0-AC33)/AC33,(AE33-AC33)/AC33))</f>
        <v>-</v>
      </c>
    </row>
    <row r="34" spans="1:33" x14ac:dyDescent="0.25">
      <c r="A34" s="21" t="s">
        <v>30</v>
      </c>
      <c r="B34" s="22"/>
      <c r="C34" s="23">
        <v>1429.4280000000001</v>
      </c>
      <c r="D34" s="24"/>
      <c r="E34" s="23">
        <v>778.45699999999999</v>
      </c>
      <c r="F34" s="24"/>
      <c r="G34" s="25">
        <v>887.31700000000001</v>
      </c>
      <c r="H34" s="24"/>
      <c r="I34" s="26">
        <f>IF(OR(E34=0,E34="-"),"-",IF(G34="-",(0-E34)/E34,(G34-E34)/E34))</f>
        <v>0.13984073622563611</v>
      </c>
      <c r="K34" s="23">
        <v>1186.3789999999999</v>
      </c>
      <c r="L34" s="24"/>
      <c r="M34" s="23">
        <v>721.45100000000002</v>
      </c>
      <c r="N34" s="24"/>
      <c r="O34" s="25">
        <v>860.57100000000003</v>
      </c>
      <c r="P34" s="24"/>
      <c r="Q34" s="26">
        <f>IF(OR(M34=0,M34="-"),"-",IF(O34="-",(0-M34)/M34,(O34-M34)/M34))</f>
        <v>0.19283360893532617</v>
      </c>
      <c r="S34" s="23">
        <v>102.383</v>
      </c>
      <c r="T34" s="24"/>
      <c r="U34" s="23">
        <v>67.569999999999993</v>
      </c>
      <c r="V34" s="24"/>
      <c r="W34" s="25">
        <v>116.55</v>
      </c>
      <c r="X34" s="24"/>
      <c r="Y34" s="26">
        <f>IF(OR(U34=0,U34="-"),"-",IF(W34="-",(0-U34)/U34,(W34-U34)/U34))</f>
        <v>0.72487790439544186</v>
      </c>
      <c r="AA34" s="23">
        <v>1083.9960000000001</v>
      </c>
      <c r="AB34" s="24"/>
      <c r="AC34" s="23">
        <v>653.88099999999997</v>
      </c>
      <c r="AD34" s="24"/>
      <c r="AE34" s="25">
        <v>744.02099999999996</v>
      </c>
      <c r="AF34" s="24"/>
      <c r="AG34" s="26">
        <f>IF(OR(AC34=0,AC34="-"),"-",IF(AE34="-",(0-AC34)/AC34,(AE34-AC34)/AC34))</f>
        <v>0.13785382967237156</v>
      </c>
    </row>
    <row r="35" spans="1:33" x14ac:dyDescent="0.25">
      <c r="A35" s="15" t="s">
        <v>12</v>
      </c>
      <c r="B35" s="16"/>
      <c r="C35" s="17">
        <f>C31+C32+C33+C34</f>
        <v>10331.795</v>
      </c>
      <c r="D35" s="18"/>
      <c r="E35" s="17">
        <f>E31+E32+E33+E34</f>
        <v>9739.7160000000003</v>
      </c>
      <c r="F35" s="18"/>
      <c r="G35" s="19">
        <f>G31+G32+G33+G34</f>
        <v>10829.601999999999</v>
      </c>
      <c r="H35" s="18"/>
      <c r="I35" s="20">
        <f>IF(E35*1=0,"-",(G35-E35)/E35)</f>
        <v>0.11190120943978228</v>
      </c>
      <c r="K35" s="17">
        <f>K31+K32+K33+K34</f>
        <v>9434.9419999999991</v>
      </c>
      <c r="L35" s="18"/>
      <c r="M35" s="17">
        <f>M31+M32+M33+M34</f>
        <v>9133.969000000001</v>
      </c>
      <c r="N35" s="18"/>
      <c r="O35" s="19">
        <f>O31+O32+O33+O34</f>
        <v>10983.25</v>
      </c>
      <c r="P35" s="18"/>
      <c r="Q35" s="20">
        <f>IF(M35*1=0,"-",(O35-M35)/M35)</f>
        <v>0.20246193084298827</v>
      </c>
      <c r="S35" s="17">
        <f>S31+S32+S33+S34</f>
        <v>4593.7510000000002</v>
      </c>
      <c r="T35" s="18"/>
      <c r="U35" s="17">
        <f>U31+U32+U33+U34</f>
        <v>5311.09</v>
      </c>
      <c r="V35" s="18"/>
      <c r="W35" s="19">
        <f>W31+W32+W33+W34</f>
        <v>6072.0540000000001</v>
      </c>
      <c r="X35" s="18"/>
      <c r="Y35" s="20">
        <f>IF(U35*1=0,"-",(W35-U35)/U35)</f>
        <v>0.14327831010206943</v>
      </c>
      <c r="AA35" s="17">
        <f>AA31+AA32+AA33+AA34</f>
        <v>4841.1909999999998</v>
      </c>
      <c r="AB35" s="18"/>
      <c r="AC35" s="17">
        <f>AC31+AC32+AC33+AC34</f>
        <v>3822.8789999999999</v>
      </c>
      <c r="AD35" s="18"/>
      <c r="AE35" s="19">
        <f>AE31+AE32+AE33+AE34</f>
        <v>4911.1959999999999</v>
      </c>
      <c r="AF35" s="18"/>
      <c r="AG35" s="20">
        <f>IF(AC35*1=0,"-",(AE35-AC35)/AC35)</f>
        <v>0.28468518098532547</v>
      </c>
    </row>
    <row r="37" spans="1:33" x14ac:dyDescent="0.25">
      <c r="A37" s="312" t="s">
        <v>31</v>
      </c>
      <c r="B37" s="306"/>
      <c r="C37" s="5"/>
      <c r="D37" s="6"/>
      <c r="E37" s="5"/>
      <c r="F37" s="6"/>
      <c r="G37" s="7"/>
      <c r="H37" s="6"/>
      <c r="I37" s="8"/>
      <c r="K37" s="5"/>
      <c r="L37" s="6"/>
      <c r="M37" s="5"/>
      <c r="N37" s="6"/>
      <c r="O37" s="7"/>
      <c r="P37" s="6"/>
      <c r="Q37" s="8"/>
      <c r="S37" s="5"/>
      <c r="T37" s="6"/>
      <c r="U37" s="5"/>
      <c r="V37" s="6"/>
      <c r="W37" s="7"/>
      <c r="X37" s="6"/>
      <c r="Y37" s="8"/>
      <c r="AA37" s="5"/>
      <c r="AB37" s="6"/>
      <c r="AC37" s="5"/>
      <c r="AD37" s="6"/>
      <c r="AE37" s="7"/>
      <c r="AF37" s="6"/>
      <c r="AG37" s="8"/>
    </row>
    <row r="38" spans="1:33" x14ac:dyDescent="0.25">
      <c r="A38" s="9" t="s">
        <v>32</v>
      </c>
      <c r="B38" s="10"/>
      <c r="C38" s="11">
        <v>69301.8</v>
      </c>
      <c r="D38" s="12"/>
      <c r="E38" s="11">
        <v>76290</v>
      </c>
      <c r="F38" s="12"/>
      <c r="G38" s="13">
        <v>88203</v>
      </c>
      <c r="H38" s="12"/>
      <c r="I38" s="14">
        <f>IF(OR(E38=0,E38="-"),"-",IF(G38="-",(0-E38)/E38,(G38-E38)/E38))</f>
        <v>0.15615414864333466</v>
      </c>
      <c r="K38" s="11">
        <v>69301.8</v>
      </c>
      <c r="L38" s="12"/>
      <c r="M38" s="11">
        <v>76290</v>
      </c>
      <c r="N38" s="12"/>
      <c r="O38" s="13">
        <v>88203</v>
      </c>
      <c r="P38" s="12"/>
      <c r="Q38" s="14">
        <f>IF(OR(M38=0,M38="-"),"-",IF(O38="-",(0-M38)/M38,(O38-M38)/M38))</f>
        <v>0.15615414864333466</v>
      </c>
      <c r="S38" s="11">
        <v>68948.990000000005</v>
      </c>
      <c r="T38" s="12"/>
      <c r="U38" s="11">
        <v>76005.64</v>
      </c>
      <c r="V38" s="12"/>
      <c r="W38" s="13">
        <v>87965.566999999995</v>
      </c>
      <c r="X38" s="12"/>
      <c r="Y38" s="14">
        <f>IF(OR(U38=0,U38="-"),"-",IF(W38="-",(0-U38)/U38,(W38-U38)/U38))</f>
        <v>0.15735578307083523</v>
      </c>
      <c r="AA38" s="11">
        <v>352.81</v>
      </c>
      <c r="AB38" s="12"/>
      <c r="AC38" s="11">
        <v>284.36</v>
      </c>
      <c r="AD38" s="12"/>
      <c r="AE38" s="13">
        <v>237.43299999999999</v>
      </c>
      <c r="AF38" s="12"/>
      <c r="AG38" s="14">
        <f>IF(OR(AC38=0,AC38="-"),"-",IF(AE38="-",(0-AC38)/AC38,(AE38-AC38)/AC38))</f>
        <v>-0.16502672668448451</v>
      </c>
    </row>
    <row r="39" spans="1:33" x14ac:dyDescent="0.25">
      <c r="A39" s="15" t="s">
        <v>12</v>
      </c>
      <c r="B39" s="16"/>
      <c r="C39" s="17">
        <f>C38</f>
        <v>69301.8</v>
      </c>
      <c r="D39" s="18"/>
      <c r="E39" s="17">
        <f>E38</f>
        <v>76290</v>
      </c>
      <c r="F39" s="18"/>
      <c r="G39" s="19">
        <f>G38</f>
        <v>88203</v>
      </c>
      <c r="H39" s="18"/>
      <c r="I39" s="20">
        <f>IF(E39*1=0,"-",(G39-E39)/E39)</f>
        <v>0.15615414864333466</v>
      </c>
      <c r="K39" s="17">
        <f>K38</f>
        <v>69301.8</v>
      </c>
      <c r="L39" s="18"/>
      <c r="M39" s="17">
        <f>M38</f>
        <v>76290</v>
      </c>
      <c r="N39" s="18"/>
      <c r="O39" s="19">
        <f>O38</f>
        <v>88203</v>
      </c>
      <c r="P39" s="18"/>
      <c r="Q39" s="20">
        <f>IF(M39*1=0,"-",(O39-M39)/M39)</f>
        <v>0.15615414864333466</v>
      </c>
      <c r="S39" s="17">
        <f>S38</f>
        <v>68948.990000000005</v>
      </c>
      <c r="T39" s="18"/>
      <c r="U39" s="17">
        <f>U38</f>
        <v>76005.64</v>
      </c>
      <c r="V39" s="18"/>
      <c r="W39" s="19">
        <f>W38</f>
        <v>87965.566999999995</v>
      </c>
      <c r="X39" s="18"/>
      <c r="Y39" s="20">
        <f>IF(U39*1=0,"-",(W39-U39)/U39)</f>
        <v>0.15735578307083523</v>
      </c>
      <c r="AA39" s="17">
        <f>AA38</f>
        <v>352.81</v>
      </c>
      <c r="AB39" s="18"/>
      <c r="AC39" s="17">
        <f>AC38</f>
        <v>284.36</v>
      </c>
      <c r="AD39" s="18"/>
      <c r="AE39" s="19">
        <f>AE38</f>
        <v>237.43299999999999</v>
      </c>
      <c r="AF39" s="18"/>
      <c r="AG39" s="20">
        <f>IF(AC39*1=0,"-",(AE39-AC39)/AC39)</f>
        <v>-0.16502672668448451</v>
      </c>
    </row>
    <row r="41" spans="1:33" x14ac:dyDescent="0.25">
      <c r="A41" s="312" t="s">
        <v>33</v>
      </c>
      <c r="B41" s="306"/>
      <c r="C41" s="5"/>
      <c r="D41" s="6"/>
      <c r="E41" s="5"/>
      <c r="F41" s="6"/>
      <c r="G41" s="7"/>
      <c r="H41" s="6"/>
      <c r="I41" s="8"/>
      <c r="K41" s="5"/>
      <c r="L41" s="6"/>
      <c r="M41" s="5"/>
      <c r="N41" s="6"/>
      <c r="O41" s="7"/>
      <c r="P41" s="6"/>
      <c r="Q41" s="8"/>
      <c r="S41" s="5"/>
      <c r="T41" s="6"/>
      <c r="U41" s="5"/>
      <c r="V41" s="6"/>
      <c r="W41" s="7"/>
      <c r="X41" s="6"/>
      <c r="Y41" s="8"/>
      <c r="AA41" s="5"/>
      <c r="AB41" s="6"/>
      <c r="AC41" s="5"/>
      <c r="AD41" s="6"/>
      <c r="AE41" s="7"/>
      <c r="AF41" s="6"/>
      <c r="AG41" s="8"/>
    </row>
    <row r="42" spans="1:33" x14ac:dyDescent="0.25">
      <c r="A42" s="9" t="s">
        <v>34</v>
      </c>
      <c r="B42" s="10"/>
      <c r="C42" s="11">
        <v>1793.1089999999999</v>
      </c>
      <c r="D42" s="12"/>
      <c r="E42" s="11">
        <v>1500.403</v>
      </c>
      <c r="F42" s="12"/>
      <c r="G42" s="13">
        <v>1441.5619999999999</v>
      </c>
      <c r="H42" s="12"/>
      <c r="I42" s="14">
        <f>IF(OR(E42=0,E42="-"),"-",IF(G42="-",(0-E42)/E42,(G42-E42)/E42))</f>
        <v>-3.9216797087182655E-2</v>
      </c>
      <c r="K42" s="11">
        <v>1516.268</v>
      </c>
      <c r="L42" s="12"/>
      <c r="M42" s="11">
        <v>1653.45</v>
      </c>
      <c r="N42" s="12"/>
      <c r="O42" s="13">
        <v>1449.7280000000001</v>
      </c>
      <c r="P42" s="12"/>
      <c r="Q42" s="14">
        <f>IF(OR(M42=0,M42="-"),"-",IF(O42="-",(0-M42)/M42,(O42-M42)/M42))</f>
        <v>-0.12321025734071182</v>
      </c>
      <c r="S42" s="11">
        <v>1516.268</v>
      </c>
      <c r="T42" s="12"/>
      <c r="U42" s="11">
        <v>1653.45</v>
      </c>
      <c r="V42" s="12"/>
      <c r="W42" s="13">
        <v>1449.7280000000001</v>
      </c>
      <c r="X42" s="12"/>
      <c r="Y42" s="14">
        <f>IF(OR(U42=0,U42="-"),"-",IF(W42="-",(0-U42)/U42,(W42-U42)/U42))</f>
        <v>-0.12321025734071182</v>
      </c>
      <c r="AA42" s="11">
        <v>0</v>
      </c>
      <c r="AB42" s="12"/>
      <c r="AC42" s="11">
        <v>0</v>
      </c>
      <c r="AD42" s="12"/>
      <c r="AE42" s="13">
        <v>0</v>
      </c>
      <c r="AF42" s="12"/>
      <c r="AG42" s="14" t="str">
        <f>IF(OR(AC42=0,AC42="-"),"-",IF(AE42="-",(0-AC42)/AC42,(AE42-AC42)/AC42))</f>
        <v>-</v>
      </c>
    </row>
    <row r="43" spans="1:33" x14ac:dyDescent="0.25">
      <c r="A43" s="21" t="s">
        <v>35</v>
      </c>
      <c r="B43" s="22"/>
      <c r="C43" s="23">
        <v>409.68599999999998</v>
      </c>
      <c r="D43" s="24"/>
      <c r="E43" s="23">
        <v>251.48400000000001</v>
      </c>
      <c r="F43" s="24"/>
      <c r="G43" s="25">
        <v>153.733</v>
      </c>
      <c r="H43" s="24"/>
      <c r="I43" s="26">
        <f>IF(OR(E43=0,E43="-"),"-",IF(G43="-",(0-E43)/E43,(G43-E43)/E43))</f>
        <v>-0.38869669641010962</v>
      </c>
      <c r="K43" s="23">
        <v>409.68599999999998</v>
      </c>
      <c r="L43" s="24"/>
      <c r="M43" s="23">
        <v>251.48400000000001</v>
      </c>
      <c r="N43" s="24"/>
      <c r="O43" s="25">
        <v>153.733</v>
      </c>
      <c r="P43" s="24"/>
      <c r="Q43" s="26">
        <f>IF(OR(M43=0,M43="-"),"-",IF(O43="-",(0-M43)/M43,(O43-M43)/M43))</f>
        <v>-0.38869669641010962</v>
      </c>
      <c r="S43" s="23">
        <v>0</v>
      </c>
      <c r="T43" s="24"/>
      <c r="U43" s="23">
        <v>0</v>
      </c>
      <c r="V43" s="24"/>
      <c r="W43" s="25">
        <v>0</v>
      </c>
      <c r="X43" s="24"/>
      <c r="Y43" s="26" t="str">
        <f>IF(OR(U43=0,U43="-"),"-",IF(W43="-",(0-U43)/U43,(W43-U43)/U43))</f>
        <v>-</v>
      </c>
      <c r="AA43" s="23">
        <v>409.68599999999998</v>
      </c>
      <c r="AB43" s="24"/>
      <c r="AC43" s="23">
        <v>251.48400000000001</v>
      </c>
      <c r="AD43" s="24"/>
      <c r="AE43" s="25">
        <v>153.733</v>
      </c>
      <c r="AF43" s="24"/>
      <c r="AG43" s="26">
        <f>IF(OR(AC43=0,AC43="-"),"-",IF(AE43="-",(0-AC43)/AC43,(AE43-AC43)/AC43))</f>
        <v>-0.38869669641010962</v>
      </c>
    </row>
    <row r="44" spans="1:33" x14ac:dyDescent="0.25">
      <c r="A44" s="15" t="s">
        <v>12</v>
      </c>
      <c r="B44" s="16"/>
      <c r="C44" s="17">
        <f>C42+C43</f>
        <v>2202.7950000000001</v>
      </c>
      <c r="D44" s="18"/>
      <c r="E44" s="17">
        <f>E42+E43</f>
        <v>1751.8869999999999</v>
      </c>
      <c r="F44" s="18"/>
      <c r="G44" s="19">
        <f>G42+G43</f>
        <v>1595.2949999999998</v>
      </c>
      <c r="H44" s="18"/>
      <c r="I44" s="20">
        <f>IF(E44*1=0,"-",(G44-E44)/E44)</f>
        <v>-8.9384760546770484E-2</v>
      </c>
      <c r="K44" s="17">
        <f>K42+K43</f>
        <v>1925.954</v>
      </c>
      <c r="L44" s="18"/>
      <c r="M44" s="17">
        <f>M42+M43</f>
        <v>1904.934</v>
      </c>
      <c r="N44" s="18"/>
      <c r="O44" s="19">
        <f>O42+O43</f>
        <v>1603.461</v>
      </c>
      <c r="P44" s="18"/>
      <c r="Q44" s="20">
        <f>IF(M44*1=0,"-",(O44-M44)/M44)</f>
        <v>-0.15825902629697405</v>
      </c>
      <c r="S44" s="17">
        <f>S42+S43</f>
        <v>1516.268</v>
      </c>
      <c r="T44" s="18"/>
      <c r="U44" s="17">
        <f>U42+U43</f>
        <v>1653.45</v>
      </c>
      <c r="V44" s="18"/>
      <c r="W44" s="19">
        <f>W42+W43</f>
        <v>1449.7280000000001</v>
      </c>
      <c r="X44" s="18"/>
      <c r="Y44" s="20">
        <f>IF(U44*1=0,"-",(W44-U44)/U44)</f>
        <v>-0.12321025734071182</v>
      </c>
      <c r="AA44" s="17">
        <f>AA42+AA43</f>
        <v>409.68599999999998</v>
      </c>
      <c r="AB44" s="18"/>
      <c r="AC44" s="17">
        <f>AC42+AC43</f>
        <v>251.48400000000001</v>
      </c>
      <c r="AD44" s="18"/>
      <c r="AE44" s="19">
        <f>AE42+AE43</f>
        <v>153.733</v>
      </c>
      <c r="AF44" s="18"/>
      <c r="AG44" s="20">
        <f>IF(AC44*1=0,"-",(AE44-AC44)/AC44)</f>
        <v>-0.38869669641010962</v>
      </c>
    </row>
    <row r="46" spans="1:33" ht="18" x14ac:dyDescent="0.25">
      <c r="A46" s="27" t="s">
        <v>36</v>
      </c>
      <c r="B46" s="28"/>
      <c r="C46" s="29">
        <f>C9+C14+C18+C28+C35+C39+C44</f>
        <v>147214.34390584001</v>
      </c>
      <c r="D46" s="30"/>
      <c r="E46" s="29">
        <f>E9+E14+E18+E28+E35+E39+E44</f>
        <v>154089.95982440998</v>
      </c>
      <c r="F46" s="30"/>
      <c r="G46" s="31">
        <f>G9+G14+G18+G28+G35+G39+G44</f>
        <v>167410.69899999999</v>
      </c>
      <c r="H46" s="30"/>
      <c r="I46" s="32">
        <f>IF(E46*1=0,"-",(G46-E46)/E46)</f>
        <v>8.6447807441635979E-2</v>
      </c>
      <c r="K46" s="29">
        <f>K9+K14+K18+K28+K35+K39+K44</f>
        <v>145695.09100638999</v>
      </c>
      <c r="L46" s="30"/>
      <c r="M46" s="29">
        <f>M9+M14+M18+M28+M35+M39+M44</f>
        <v>151043.04936199001</v>
      </c>
      <c r="N46" s="30"/>
      <c r="O46" s="31">
        <f>O9+O14+O18+O28+O35+O39+O44</f>
        <v>163879.90400000001</v>
      </c>
      <c r="P46" s="30"/>
      <c r="Q46" s="32">
        <f>IF(M46*1=0,"-",(O46-M46)/M46)</f>
        <v>8.4988052692482233E-2</v>
      </c>
      <c r="S46" s="29">
        <f>S9+S14+S18+S28+S35+S39+S44</f>
        <v>126447.20900639</v>
      </c>
      <c r="T46" s="30"/>
      <c r="U46" s="29">
        <f>U9+U14+U18+U28+U35+U39+U44</f>
        <v>134880.04536198999</v>
      </c>
      <c r="V46" s="30"/>
      <c r="W46" s="31">
        <f>W9+W14+W18+W28+W35+W39+W44</f>
        <v>145152.03599999999</v>
      </c>
      <c r="X46" s="30"/>
      <c r="Y46" s="32">
        <f>IF(U46*1=0,"-",(W46-U46)/U46)</f>
        <v>7.6156488607652173E-2</v>
      </c>
      <c r="AA46" s="29">
        <f>AA9+AA14+AA18+AA28+AA35+AA39+AA44</f>
        <v>19247.882000000001</v>
      </c>
      <c r="AB46" s="30"/>
      <c r="AC46" s="29">
        <f>AC9+AC14+AC18+AC28+AC35+AC39+AC44</f>
        <v>16163.004000000004</v>
      </c>
      <c r="AD46" s="30"/>
      <c r="AE46" s="31">
        <f>AE9+AE14+AE18+AE28+AE35+AE39+AE44</f>
        <v>18727.867999999999</v>
      </c>
      <c r="AF46" s="30"/>
      <c r="AG46" s="32">
        <f>IF(AC46*1=0,"-",(AE46-AC46)/AC46)</f>
        <v>0.15868733312198607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20:B20"/>
    <mergeCell ref="A30:B30"/>
    <mergeCell ref="A37:B37"/>
    <mergeCell ref="A41:B41"/>
    <mergeCell ref="AC6:AD6"/>
    <mergeCell ref="AE6:AF6"/>
    <mergeCell ref="A7:B7"/>
    <mergeCell ref="A11:B11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opLeftCell="A34" workbookViewId="0">
      <selection activeCell="T14" sqref="T14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20" width="15.7109375" customWidth="1"/>
    <col min="21" max="22" width="9.140625" customWidth="1"/>
  </cols>
  <sheetData>
    <row r="1" spans="1:22" ht="23.25" x14ac:dyDescent="0.25">
      <c r="A1" s="305" t="s">
        <v>135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29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233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233"/>
    </row>
    <row r="5" spans="1:22" ht="51" customHeight="1" x14ac:dyDescent="0.25">
      <c r="A5" s="234" t="s">
        <v>8</v>
      </c>
      <c r="B5" s="320" t="s">
        <v>122</v>
      </c>
      <c r="C5" s="320" t="s">
        <v>123</v>
      </c>
      <c r="D5" s="321" t="s">
        <v>11</v>
      </c>
      <c r="E5" s="321" t="s">
        <v>88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124</v>
      </c>
      <c r="S5" s="322" t="s">
        <v>124</v>
      </c>
      <c r="T5" s="322" t="s">
        <v>124</v>
      </c>
    </row>
    <row r="6" spans="1:22" x14ac:dyDescent="0.25">
      <c r="A6" s="236" t="s">
        <v>125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236" t="s">
        <v>126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235">
        <v>2014</v>
      </c>
      <c r="S7" s="235">
        <v>2013</v>
      </c>
      <c r="T7" s="235">
        <v>2012</v>
      </c>
    </row>
    <row r="8" spans="1:22" ht="15.75" x14ac:dyDescent="0.25">
      <c r="A8" s="237" t="s">
        <v>59</v>
      </c>
      <c r="B8" s="323"/>
      <c r="C8" s="306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9"/>
      <c r="S8" s="240"/>
      <c r="T8" s="240"/>
    </row>
    <row r="9" spans="1:22" ht="15.75" x14ac:dyDescent="0.25">
      <c r="A9" s="241" t="s">
        <v>60</v>
      </c>
      <c r="B9" s="324"/>
      <c r="C9" s="306"/>
      <c r="D9" s="242">
        <v>0</v>
      </c>
      <c r="E9" s="242">
        <v>0</v>
      </c>
      <c r="F9" s="242">
        <v>0</v>
      </c>
      <c r="G9" s="242">
        <v>0</v>
      </c>
      <c r="H9" s="242">
        <v>145.94</v>
      </c>
      <c r="I9" s="242">
        <v>0</v>
      </c>
      <c r="J9" s="242">
        <v>0</v>
      </c>
      <c r="K9" s="242">
        <v>0</v>
      </c>
      <c r="L9" s="242">
        <v>0</v>
      </c>
      <c r="M9" s="242">
        <v>0</v>
      </c>
      <c r="N9" s="242">
        <v>0</v>
      </c>
      <c r="O9" s="242">
        <v>0</v>
      </c>
      <c r="P9" s="242">
        <v>0</v>
      </c>
      <c r="Q9" s="242">
        <v>0</v>
      </c>
      <c r="R9" s="243">
        <f t="shared" ref="R9:R17" si="0">SUM(D9,E9,F9,G9,H9,I9,J9,K9,L9,M9,N9,O9,P9,Q9)</f>
        <v>145.94</v>
      </c>
      <c r="S9" s="242">
        <v>85.218000000000004</v>
      </c>
      <c r="T9" s="242">
        <v>125.13200000000001</v>
      </c>
      <c r="U9" s="324"/>
      <c r="V9" s="306"/>
    </row>
    <row r="10" spans="1:22" ht="15.75" x14ac:dyDescent="0.25">
      <c r="A10" s="244" t="s">
        <v>61</v>
      </c>
      <c r="B10" s="325"/>
      <c r="C10" s="306"/>
      <c r="D10" s="245">
        <v>0</v>
      </c>
      <c r="E10" s="245">
        <v>0</v>
      </c>
      <c r="F10" s="245">
        <v>0</v>
      </c>
      <c r="G10" s="245">
        <v>0</v>
      </c>
      <c r="H10" s="245">
        <v>61.951000000000001</v>
      </c>
      <c r="I10" s="245">
        <v>0</v>
      </c>
      <c r="J10" s="245">
        <v>0</v>
      </c>
      <c r="K10" s="245">
        <v>0</v>
      </c>
      <c r="L10" s="245">
        <v>0</v>
      </c>
      <c r="M10" s="245">
        <v>0</v>
      </c>
      <c r="N10" s="245">
        <v>0</v>
      </c>
      <c r="O10" s="245">
        <v>0</v>
      </c>
      <c r="P10" s="245">
        <v>0</v>
      </c>
      <c r="Q10" s="245">
        <v>0</v>
      </c>
      <c r="R10" s="246">
        <f t="shared" si="0"/>
        <v>61.951000000000001</v>
      </c>
      <c r="S10" s="245">
        <v>288.98399999999998</v>
      </c>
      <c r="T10" s="245">
        <v>411.19</v>
      </c>
    </row>
    <row r="11" spans="1:22" ht="15.75" x14ac:dyDescent="0.25">
      <c r="A11" s="241" t="s">
        <v>63</v>
      </c>
      <c r="B11" s="324"/>
      <c r="C11" s="306"/>
      <c r="D11" s="242">
        <v>0</v>
      </c>
      <c r="E11" s="242">
        <v>0</v>
      </c>
      <c r="F11" s="242">
        <v>0</v>
      </c>
      <c r="G11" s="242">
        <v>0</v>
      </c>
      <c r="H11" s="242">
        <v>0</v>
      </c>
      <c r="I11" s="242">
        <v>0</v>
      </c>
      <c r="J11" s="242">
        <v>0</v>
      </c>
      <c r="K11" s="242">
        <v>0</v>
      </c>
      <c r="L11" s="242">
        <v>0</v>
      </c>
      <c r="M11" s="242">
        <v>8.6999999999999993</v>
      </c>
      <c r="N11" s="242">
        <v>0</v>
      </c>
      <c r="O11" s="242">
        <v>0</v>
      </c>
      <c r="P11" s="242">
        <v>0</v>
      </c>
      <c r="Q11" s="242">
        <v>0</v>
      </c>
      <c r="R11" s="243">
        <f t="shared" si="0"/>
        <v>8.6999999999999993</v>
      </c>
      <c r="S11" s="242">
        <v>7</v>
      </c>
      <c r="T11" s="242">
        <v>7.391</v>
      </c>
    </row>
    <row r="12" spans="1:22" ht="15.75" x14ac:dyDescent="0.25">
      <c r="A12" s="244" t="s">
        <v>64</v>
      </c>
      <c r="B12" s="325"/>
      <c r="C12" s="306"/>
      <c r="D12" s="245">
        <v>0</v>
      </c>
      <c r="E12" s="245">
        <v>0</v>
      </c>
      <c r="F12" s="245">
        <v>0</v>
      </c>
      <c r="G12" s="245">
        <v>0</v>
      </c>
      <c r="H12" s="245">
        <v>0</v>
      </c>
      <c r="I12" s="245">
        <v>0</v>
      </c>
      <c r="J12" s="245">
        <v>0</v>
      </c>
      <c r="K12" s="245">
        <v>0</v>
      </c>
      <c r="L12" s="245">
        <v>0</v>
      </c>
      <c r="M12" s="245">
        <v>78.914000000000001</v>
      </c>
      <c r="N12" s="245">
        <v>0</v>
      </c>
      <c r="O12" s="245">
        <v>0</v>
      </c>
      <c r="P12" s="245">
        <v>0</v>
      </c>
      <c r="Q12" s="245">
        <v>0</v>
      </c>
      <c r="R12" s="246">
        <f t="shared" si="0"/>
        <v>78.914000000000001</v>
      </c>
      <c r="S12" s="245">
        <v>0</v>
      </c>
      <c r="T12" s="245">
        <v>0</v>
      </c>
    </row>
    <row r="13" spans="1:22" ht="15.75" x14ac:dyDescent="0.25">
      <c r="A13" s="241" t="s">
        <v>67</v>
      </c>
      <c r="B13" s="324"/>
      <c r="C13" s="306"/>
      <c r="D13" s="242">
        <v>0</v>
      </c>
      <c r="E13" s="242">
        <v>0</v>
      </c>
      <c r="F13" s="242">
        <v>0</v>
      </c>
      <c r="G13" s="242">
        <v>0</v>
      </c>
      <c r="H13" s="242">
        <v>18.658000000000001</v>
      </c>
      <c r="I13" s="242">
        <v>0</v>
      </c>
      <c r="J13" s="242">
        <v>0</v>
      </c>
      <c r="K13" s="242">
        <v>0</v>
      </c>
      <c r="L13" s="242">
        <v>0</v>
      </c>
      <c r="M13" s="242">
        <v>0</v>
      </c>
      <c r="N13" s="242">
        <v>0</v>
      </c>
      <c r="O13" s="242">
        <v>0</v>
      </c>
      <c r="P13" s="242">
        <v>0</v>
      </c>
      <c r="Q13" s="242">
        <v>0</v>
      </c>
      <c r="R13" s="243">
        <f t="shared" si="0"/>
        <v>18.658000000000001</v>
      </c>
      <c r="S13" s="242">
        <v>30.265000000000001</v>
      </c>
      <c r="T13" s="242">
        <v>30.167999999999999</v>
      </c>
    </row>
    <row r="14" spans="1:22" ht="15.75" x14ac:dyDescent="0.25">
      <c r="A14" s="244" t="s">
        <v>68</v>
      </c>
      <c r="B14" s="325"/>
      <c r="C14" s="306"/>
      <c r="D14" s="245">
        <v>0</v>
      </c>
      <c r="E14" s="245">
        <v>0</v>
      </c>
      <c r="F14" s="245">
        <v>0</v>
      </c>
      <c r="G14" s="245">
        <v>0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  <c r="M14" s="245">
        <v>130.53700000000001</v>
      </c>
      <c r="N14" s="245">
        <v>0</v>
      </c>
      <c r="O14" s="245">
        <v>0</v>
      </c>
      <c r="P14" s="245">
        <v>0</v>
      </c>
      <c r="Q14" s="245">
        <v>0</v>
      </c>
      <c r="R14" s="246">
        <f t="shared" si="0"/>
        <v>130.53700000000001</v>
      </c>
      <c r="S14" s="245">
        <v>172.28100000000001</v>
      </c>
      <c r="T14" s="245">
        <v>213.49100000000001</v>
      </c>
    </row>
    <row r="15" spans="1:22" ht="15.75" x14ac:dyDescent="0.25">
      <c r="A15" s="241" t="s">
        <v>69</v>
      </c>
      <c r="B15" s="324"/>
      <c r="C15" s="306"/>
      <c r="D15" s="242">
        <v>0</v>
      </c>
      <c r="E15" s="242">
        <v>0</v>
      </c>
      <c r="F15" s="242">
        <v>0</v>
      </c>
      <c r="G15" s="242">
        <v>0</v>
      </c>
      <c r="H15" s="242">
        <v>44.634</v>
      </c>
      <c r="I15" s="242">
        <v>0</v>
      </c>
      <c r="J15" s="242">
        <v>0</v>
      </c>
      <c r="K15" s="242">
        <v>0</v>
      </c>
      <c r="L15" s="242">
        <v>0</v>
      </c>
      <c r="M15" s="242">
        <v>0</v>
      </c>
      <c r="N15" s="242">
        <v>0</v>
      </c>
      <c r="O15" s="242">
        <v>0</v>
      </c>
      <c r="P15" s="242">
        <v>0</v>
      </c>
      <c r="Q15" s="242">
        <v>0</v>
      </c>
      <c r="R15" s="243">
        <f t="shared" si="0"/>
        <v>44.634</v>
      </c>
      <c r="S15" s="242">
        <v>36.768999999999998</v>
      </c>
      <c r="T15" s="242">
        <v>42.140999999999998</v>
      </c>
    </row>
    <row r="16" spans="1:22" ht="15.75" x14ac:dyDescent="0.25">
      <c r="A16" s="244" t="s">
        <v>70</v>
      </c>
      <c r="B16" s="325"/>
      <c r="C16" s="306"/>
      <c r="D16" s="245">
        <v>0</v>
      </c>
      <c r="E16" s="245">
        <v>0</v>
      </c>
      <c r="F16" s="245">
        <v>0</v>
      </c>
      <c r="G16" s="245">
        <v>0</v>
      </c>
      <c r="H16" s="245">
        <v>19.096</v>
      </c>
      <c r="I16" s="245">
        <v>0</v>
      </c>
      <c r="J16" s="245">
        <v>0</v>
      </c>
      <c r="K16" s="245">
        <v>0</v>
      </c>
      <c r="L16" s="245">
        <v>0</v>
      </c>
      <c r="M16" s="245">
        <v>41.704000000000001</v>
      </c>
      <c r="N16" s="245">
        <v>0</v>
      </c>
      <c r="O16" s="245">
        <v>0</v>
      </c>
      <c r="P16" s="245">
        <v>0</v>
      </c>
      <c r="Q16" s="245">
        <v>0</v>
      </c>
      <c r="R16" s="246">
        <f t="shared" si="0"/>
        <v>60.8</v>
      </c>
      <c r="S16" s="245">
        <v>46.436</v>
      </c>
      <c r="T16" s="245">
        <v>45.945999999999998</v>
      </c>
    </row>
    <row r="17" spans="1:22" ht="15.75" x14ac:dyDescent="0.25">
      <c r="A17" s="241" t="s">
        <v>71</v>
      </c>
      <c r="B17" s="324"/>
      <c r="C17" s="306"/>
      <c r="D17" s="242">
        <v>0</v>
      </c>
      <c r="E17" s="242">
        <v>0</v>
      </c>
      <c r="F17" s="242">
        <v>0</v>
      </c>
      <c r="G17" s="242">
        <v>0</v>
      </c>
      <c r="H17" s="242">
        <v>51.250999999999998</v>
      </c>
      <c r="I17" s="242">
        <v>0</v>
      </c>
      <c r="J17" s="242">
        <v>0</v>
      </c>
      <c r="K17" s="242">
        <v>0</v>
      </c>
      <c r="L17" s="242">
        <v>0</v>
      </c>
      <c r="M17" s="242">
        <v>42.198999999999998</v>
      </c>
      <c r="N17" s="242">
        <v>0</v>
      </c>
      <c r="O17" s="242">
        <v>0</v>
      </c>
      <c r="P17" s="242">
        <v>0</v>
      </c>
      <c r="Q17" s="242">
        <v>0</v>
      </c>
      <c r="R17" s="243">
        <f t="shared" si="0"/>
        <v>93.449999999999989</v>
      </c>
      <c r="S17" s="242">
        <v>97.918999999999997</v>
      </c>
      <c r="T17" s="242">
        <v>93.135000000000005</v>
      </c>
    </row>
    <row r="18" spans="1:22" ht="15.75" x14ac:dyDescent="0.25">
      <c r="A18" s="247" t="s">
        <v>12</v>
      </c>
      <c r="B18" s="326"/>
      <c r="C18" s="306"/>
      <c r="D18" s="248">
        <f t="shared" ref="D18:T18" si="1">SUM(D9,D10,D11,D12,D13,D14,D15,D16,D17)</f>
        <v>0</v>
      </c>
      <c r="E18" s="248">
        <f t="shared" si="1"/>
        <v>0</v>
      </c>
      <c r="F18" s="248">
        <f t="shared" si="1"/>
        <v>0</v>
      </c>
      <c r="G18" s="248">
        <f t="shared" si="1"/>
        <v>0</v>
      </c>
      <c r="H18" s="248">
        <f t="shared" si="1"/>
        <v>341.53</v>
      </c>
      <c r="I18" s="248">
        <f t="shared" si="1"/>
        <v>0</v>
      </c>
      <c r="J18" s="248">
        <f t="shared" si="1"/>
        <v>0</v>
      </c>
      <c r="K18" s="248">
        <f t="shared" si="1"/>
        <v>0</v>
      </c>
      <c r="L18" s="248">
        <f t="shared" si="1"/>
        <v>0</v>
      </c>
      <c r="M18" s="248">
        <f t="shared" si="1"/>
        <v>302.05400000000003</v>
      </c>
      <c r="N18" s="248">
        <f t="shared" si="1"/>
        <v>0</v>
      </c>
      <c r="O18" s="248">
        <f t="shared" si="1"/>
        <v>0</v>
      </c>
      <c r="P18" s="248">
        <f t="shared" si="1"/>
        <v>0</v>
      </c>
      <c r="Q18" s="248">
        <f t="shared" si="1"/>
        <v>0</v>
      </c>
      <c r="R18" s="249">
        <f t="shared" si="1"/>
        <v>643.58400000000006</v>
      </c>
      <c r="S18" s="245">
        <f t="shared" si="1"/>
        <v>764.87200000000007</v>
      </c>
      <c r="T18" s="245">
        <f t="shared" si="1"/>
        <v>968.59399999999994</v>
      </c>
    </row>
    <row r="20" spans="1:22" ht="15.75" x14ac:dyDescent="0.25">
      <c r="A20" s="237" t="s">
        <v>74</v>
      </c>
      <c r="B20" s="323"/>
      <c r="C20" s="306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9"/>
      <c r="S20" s="240"/>
      <c r="T20" s="240"/>
    </row>
    <row r="21" spans="1:22" ht="15.75" x14ac:dyDescent="0.25">
      <c r="A21" s="241" t="s">
        <v>75</v>
      </c>
      <c r="B21" s="324"/>
      <c r="C21" s="306"/>
      <c r="D21" s="242">
        <v>0</v>
      </c>
      <c r="E21" s="242">
        <v>0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66.25</v>
      </c>
      <c r="O21" s="242">
        <v>0</v>
      </c>
      <c r="P21" s="242">
        <v>0</v>
      </c>
      <c r="Q21" s="242">
        <v>0</v>
      </c>
      <c r="R21" s="243">
        <f>SUM(D21,E21,F21,G21,H21,I21,J21,K21,L21,M21,N21,O21,P21,Q21)</f>
        <v>66.25</v>
      </c>
      <c r="S21" s="242">
        <v>127.3</v>
      </c>
      <c r="T21" s="242">
        <v>273.41000000000003</v>
      </c>
      <c r="U21" s="324"/>
      <c r="V21" s="306"/>
    </row>
    <row r="22" spans="1:22" ht="15.75" x14ac:dyDescent="0.25">
      <c r="A22" s="244" t="s">
        <v>76</v>
      </c>
      <c r="B22" s="325"/>
      <c r="C22" s="306"/>
      <c r="D22" s="245">
        <v>0</v>
      </c>
      <c r="E22" s="245">
        <v>0</v>
      </c>
      <c r="F22" s="245">
        <v>0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  <c r="M22" s="245">
        <v>0</v>
      </c>
      <c r="N22" s="245">
        <v>0</v>
      </c>
      <c r="O22" s="245">
        <v>0</v>
      </c>
      <c r="P22" s="245">
        <v>0</v>
      </c>
      <c r="Q22" s="245">
        <v>0</v>
      </c>
      <c r="R22" s="246">
        <f>SUM(D22,E22,F22,G22,H22,I22,J22,K22,L22,M22,N22,O22,P22,Q22)</f>
        <v>0</v>
      </c>
      <c r="S22" s="245">
        <v>8.39</v>
      </c>
      <c r="T22" s="245">
        <v>6.6</v>
      </c>
    </row>
    <row r="23" spans="1:22" ht="15.75" x14ac:dyDescent="0.25">
      <c r="A23" s="241" t="s">
        <v>77</v>
      </c>
      <c r="B23" s="324"/>
      <c r="C23" s="306"/>
      <c r="D23" s="242">
        <v>0</v>
      </c>
      <c r="E23" s="242">
        <v>0</v>
      </c>
      <c r="F23" s="242">
        <v>0</v>
      </c>
      <c r="G23" s="242">
        <v>0</v>
      </c>
      <c r="H23" s="242">
        <v>0</v>
      </c>
      <c r="I23" s="242">
        <v>0</v>
      </c>
      <c r="J23" s="242">
        <v>0</v>
      </c>
      <c r="K23" s="242">
        <v>0</v>
      </c>
      <c r="L23" s="242">
        <v>0</v>
      </c>
      <c r="M23" s="242">
        <v>30.8</v>
      </c>
      <c r="N23" s="242">
        <v>0</v>
      </c>
      <c r="O23" s="242">
        <v>0</v>
      </c>
      <c r="P23" s="242">
        <v>0</v>
      </c>
      <c r="Q23" s="242">
        <v>0</v>
      </c>
      <c r="R23" s="243">
        <f>SUM(D23,E23,F23,G23,H23,I23,J23,K23,L23,M23,N23,O23,P23,Q23)</f>
        <v>30.8</v>
      </c>
      <c r="S23" s="242">
        <v>55.506999999999998</v>
      </c>
      <c r="T23" s="242">
        <v>63.567</v>
      </c>
    </row>
    <row r="24" spans="1:22" ht="15.75" x14ac:dyDescent="0.25">
      <c r="A24" s="244" t="s">
        <v>78</v>
      </c>
      <c r="B24" s="325"/>
      <c r="C24" s="306"/>
      <c r="D24" s="245">
        <v>0</v>
      </c>
      <c r="E24" s="245">
        <v>0</v>
      </c>
      <c r="F24" s="245">
        <v>0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  <c r="M24" s="245">
        <v>0</v>
      </c>
      <c r="N24" s="245">
        <v>0</v>
      </c>
      <c r="O24" s="245">
        <v>0</v>
      </c>
      <c r="P24" s="245">
        <v>0</v>
      </c>
      <c r="Q24" s="245">
        <v>0</v>
      </c>
      <c r="R24" s="246">
        <f>SUM(D24,E24,F24,G24,H24,I24,J24,K24,L24,M24,N24,O24,P24,Q24)</f>
        <v>0</v>
      </c>
      <c r="S24" s="245">
        <v>0</v>
      </c>
      <c r="T24" s="245">
        <v>4.8</v>
      </c>
    </row>
    <row r="25" spans="1:22" ht="15.75" x14ac:dyDescent="0.25">
      <c r="A25" s="241" t="s">
        <v>79</v>
      </c>
      <c r="B25" s="324"/>
      <c r="C25" s="306"/>
      <c r="D25" s="242">
        <v>0</v>
      </c>
      <c r="E25" s="242">
        <v>0</v>
      </c>
      <c r="F25" s="242">
        <v>0</v>
      </c>
      <c r="G25" s="242">
        <v>0</v>
      </c>
      <c r="H25" s="242">
        <v>0</v>
      </c>
      <c r="I25" s="242">
        <v>0</v>
      </c>
      <c r="J25" s="242">
        <v>0</v>
      </c>
      <c r="K25" s="242">
        <v>0</v>
      </c>
      <c r="L25" s="242">
        <v>0</v>
      </c>
      <c r="M25" s="242">
        <v>0</v>
      </c>
      <c r="N25" s="242">
        <v>22</v>
      </c>
      <c r="O25" s="242">
        <v>0</v>
      </c>
      <c r="P25" s="242">
        <v>0</v>
      </c>
      <c r="Q25" s="242">
        <v>0</v>
      </c>
      <c r="R25" s="243">
        <f>SUM(D25,E25,F25,G25,H25,I25,J25,K25,L25,M25,N25,O25,P25,Q25)</f>
        <v>22</v>
      </c>
      <c r="S25" s="242">
        <v>21.774999999999999</v>
      </c>
      <c r="T25" s="242">
        <v>0</v>
      </c>
    </row>
    <row r="26" spans="1:22" ht="15.75" x14ac:dyDescent="0.25">
      <c r="A26" s="247" t="s">
        <v>12</v>
      </c>
      <c r="B26" s="326"/>
      <c r="C26" s="306"/>
      <c r="D26" s="248">
        <f t="shared" ref="D26:T26" si="2">SUM(D21,D22,D23,D24,D25)</f>
        <v>0</v>
      </c>
      <c r="E26" s="248">
        <f t="shared" si="2"/>
        <v>0</v>
      </c>
      <c r="F26" s="248">
        <f t="shared" si="2"/>
        <v>0</v>
      </c>
      <c r="G26" s="248">
        <f t="shared" si="2"/>
        <v>0</v>
      </c>
      <c r="H26" s="248">
        <f t="shared" si="2"/>
        <v>0</v>
      </c>
      <c r="I26" s="248">
        <f t="shared" si="2"/>
        <v>0</v>
      </c>
      <c r="J26" s="248">
        <f t="shared" si="2"/>
        <v>0</v>
      </c>
      <c r="K26" s="248">
        <f t="shared" si="2"/>
        <v>0</v>
      </c>
      <c r="L26" s="248">
        <f t="shared" si="2"/>
        <v>0</v>
      </c>
      <c r="M26" s="248">
        <f t="shared" si="2"/>
        <v>30.8</v>
      </c>
      <c r="N26" s="248">
        <f t="shared" si="2"/>
        <v>88.25</v>
      </c>
      <c r="O26" s="248">
        <f t="shared" si="2"/>
        <v>0</v>
      </c>
      <c r="P26" s="248">
        <f t="shared" si="2"/>
        <v>0</v>
      </c>
      <c r="Q26" s="248">
        <f t="shared" si="2"/>
        <v>0</v>
      </c>
      <c r="R26" s="249">
        <f t="shared" si="2"/>
        <v>119.05</v>
      </c>
      <c r="S26" s="245">
        <f t="shared" si="2"/>
        <v>212.97200000000001</v>
      </c>
      <c r="T26" s="245">
        <f t="shared" si="2"/>
        <v>348.37700000000007</v>
      </c>
    </row>
    <row r="28" spans="1:22" ht="15.75" x14ac:dyDescent="0.25">
      <c r="A28" s="237" t="s">
        <v>10</v>
      </c>
      <c r="B28" s="323"/>
      <c r="C28" s="306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9"/>
      <c r="S28" s="240"/>
      <c r="T28" s="240"/>
    </row>
    <row r="29" spans="1:22" ht="15.75" x14ac:dyDescent="0.25">
      <c r="A29" s="241" t="s">
        <v>81</v>
      </c>
      <c r="B29" s="324"/>
      <c r="C29" s="306"/>
      <c r="D29" s="242">
        <v>0</v>
      </c>
      <c r="E29" s="242">
        <v>0</v>
      </c>
      <c r="F29" s="242">
        <v>0</v>
      </c>
      <c r="G29" s="242">
        <v>0</v>
      </c>
      <c r="H29" s="242">
        <v>0</v>
      </c>
      <c r="I29" s="242">
        <v>0</v>
      </c>
      <c r="J29" s="242">
        <v>0</v>
      </c>
      <c r="K29" s="242">
        <v>0</v>
      </c>
      <c r="L29" s="242">
        <v>0</v>
      </c>
      <c r="M29" s="242">
        <v>0</v>
      </c>
      <c r="N29" s="242">
        <v>0</v>
      </c>
      <c r="O29" s="242">
        <v>0</v>
      </c>
      <c r="P29" s="242">
        <v>0</v>
      </c>
      <c r="Q29" s="242">
        <v>0</v>
      </c>
      <c r="R29" s="243">
        <f>SUM(D29,E29,F29,G29,H29,I29,J29,K29,L29,M29,N29,O29,P29,Q29)</f>
        <v>0</v>
      </c>
      <c r="S29" s="242">
        <v>0</v>
      </c>
      <c r="T29" s="242">
        <v>59.9</v>
      </c>
      <c r="U29" s="324"/>
      <c r="V29" s="306"/>
    </row>
    <row r="30" spans="1:22" ht="15.75" x14ac:dyDescent="0.25">
      <c r="A30" s="247" t="s">
        <v>12</v>
      </c>
      <c r="B30" s="326"/>
      <c r="C30" s="306"/>
      <c r="D30" s="248">
        <f t="shared" ref="D30:T30" si="3">D29</f>
        <v>0</v>
      </c>
      <c r="E30" s="248">
        <f t="shared" si="3"/>
        <v>0</v>
      </c>
      <c r="F30" s="248">
        <f t="shared" si="3"/>
        <v>0</v>
      </c>
      <c r="G30" s="248">
        <f t="shared" si="3"/>
        <v>0</v>
      </c>
      <c r="H30" s="248">
        <f t="shared" si="3"/>
        <v>0</v>
      </c>
      <c r="I30" s="248">
        <f t="shared" si="3"/>
        <v>0</v>
      </c>
      <c r="J30" s="248">
        <f t="shared" si="3"/>
        <v>0</v>
      </c>
      <c r="K30" s="248">
        <f t="shared" si="3"/>
        <v>0</v>
      </c>
      <c r="L30" s="248">
        <f t="shared" si="3"/>
        <v>0</v>
      </c>
      <c r="M30" s="248">
        <f t="shared" si="3"/>
        <v>0</v>
      </c>
      <c r="N30" s="248">
        <f t="shared" si="3"/>
        <v>0</v>
      </c>
      <c r="O30" s="248">
        <f t="shared" si="3"/>
        <v>0</v>
      </c>
      <c r="P30" s="248">
        <f t="shared" si="3"/>
        <v>0</v>
      </c>
      <c r="Q30" s="248">
        <f t="shared" si="3"/>
        <v>0</v>
      </c>
      <c r="R30" s="249">
        <f t="shared" si="3"/>
        <v>0</v>
      </c>
      <c r="S30" s="245">
        <f t="shared" si="3"/>
        <v>0</v>
      </c>
      <c r="T30" s="245">
        <f t="shared" si="3"/>
        <v>59.9</v>
      </c>
    </row>
    <row r="32" spans="1:22" ht="15.75" x14ac:dyDescent="0.25">
      <c r="A32" s="237" t="s">
        <v>13</v>
      </c>
      <c r="B32" s="323"/>
      <c r="C32" s="306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9"/>
      <c r="S32" s="240"/>
      <c r="T32" s="240"/>
    </row>
    <row r="33" spans="1:22" ht="15.75" x14ac:dyDescent="0.25">
      <c r="A33" s="241" t="s">
        <v>14</v>
      </c>
      <c r="B33" s="324"/>
      <c r="C33" s="306"/>
      <c r="D33" s="242">
        <v>0</v>
      </c>
      <c r="E33" s="242">
        <v>0</v>
      </c>
      <c r="F33" s="242">
        <v>0</v>
      </c>
      <c r="G33" s="242">
        <v>0</v>
      </c>
      <c r="H33" s="242">
        <v>150.25</v>
      </c>
      <c r="I33" s="242">
        <v>0</v>
      </c>
      <c r="J33" s="242">
        <v>0</v>
      </c>
      <c r="K33" s="242">
        <v>0</v>
      </c>
      <c r="L33" s="242">
        <v>0</v>
      </c>
      <c r="M33" s="242">
        <v>0</v>
      </c>
      <c r="N33" s="242">
        <v>0</v>
      </c>
      <c r="O33" s="242">
        <v>0</v>
      </c>
      <c r="P33" s="242">
        <v>0</v>
      </c>
      <c r="Q33" s="242">
        <v>0</v>
      </c>
      <c r="R33" s="243">
        <f>SUM(D33,E33,F33,G33,H33,I33,J33,K33,L33,M33,N33,O33,P33,Q33)</f>
        <v>150.25</v>
      </c>
      <c r="S33" s="242">
        <v>61.100999999999999</v>
      </c>
      <c r="T33" s="242">
        <v>60.5</v>
      </c>
      <c r="U33" s="324"/>
      <c r="V33" s="306"/>
    </row>
    <row r="34" spans="1:22" ht="15.75" x14ac:dyDescent="0.25">
      <c r="A34" s="247" t="s">
        <v>12</v>
      </c>
      <c r="B34" s="326"/>
      <c r="C34" s="306"/>
      <c r="D34" s="248">
        <f t="shared" ref="D34:T34" si="4">D33</f>
        <v>0</v>
      </c>
      <c r="E34" s="248">
        <f t="shared" si="4"/>
        <v>0</v>
      </c>
      <c r="F34" s="248">
        <f t="shared" si="4"/>
        <v>0</v>
      </c>
      <c r="G34" s="248">
        <f t="shared" si="4"/>
        <v>0</v>
      </c>
      <c r="H34" s="248">
        <f t="shared" si="4"/>
        <v>150.25</v>
      </c>
      <c r="I34" s="248">
        <f t="shared" si="4"/>
        <v>0</v>
      </c>
      <c r="J34" s="248">
        <f t="shared" si="4"/>
        <v>0</v>
      </c>
      <c r="K34" s="248">
        <f t="shared" si="4"/>
        <v>0</v>
      </c>
      <c r="L34" s="248">
        <f t="shared" si="4"/>
        <v>0</v>
      </c>
      <c r="M34" s="248">
        <f t="shared" si="4"/>
        <v>0</v>
      </c>
      <c r="N34" s="248">
        <f t="shared" si="4"/>
        <v>0</v>
      </c>
      <c r="O34" s="248">
        <f t="shared" si="4"/>
        <v>0</v>
      </c>
      <c r="P34" s="248">
        <f t="shared" si="4"/>
        <v>0</v>
      </c>
      <c r="Q34" s="248">
        <f t="shared" si="4"/>
        <v>0</v>
      </c>
      <c r="R34" s="249">
        <f t="shared" si="4"/>
        <v>150.25</v>
      </c>
      <c r="S34" s="245">
        <f t="shared" si="4"/>
        <v>61.100999999999999</v>
      </c>
      <c r="T34" s="245">
        <f t="shared" si="4"/>
        <v>60.5</v>
      </c>
    </row>
    <row r="36" spans="1:22" ht="15.75" x14ac:dyDescent="0.25">
      <c r="A36" s="237" t="s">
        <v>16</v>
      </c>
      <c r="B36" s="323"/>
      <c r="C36" s="306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9"/>
      <c r="S36" s="240"/>
      <c r="T36" s="240"/>
    </row>
    <row r="37" spans="1:22" ht="15.75" x14ac:dyDescent="0.25">
      <c r="A37" s="241" t="s">
        <v>83</v>
      </c>
      <c r="B37" s="324"/>
      <c r="C37" s="306"/>
      <c r="D37" s="242">
        <v>0</v>
      </c>
      <c r="E37" s="242">
        <v>0</v>
      </c>
      <c r="F37" s="242">
        <v>0</v>
      </c>
      <c r="G37" s="242">
        <v>0</v>
      </c>
      <c r="H37" s="242">
        <v>0</v>
      </c>
      <c r="I37" s="242">
        <v>0</v>
      </c>
      <c r="J37" s="242">
        <v>0</v>
      </c>
      <c r="K37" s="242">
        <v>0</v>
      </c>
      <c r="L37" s="242">
        <v>0</v>
      </c>
      <c r="M37" s="242">
        <v>0</v>
      </c>
      <c r="N37" s="242">
        <v>0</v>
      </c>
      <c r="O37" s="242">
        <v>0</v>
      </c>
      <c r="P37" s="242">
        <v>0</v>
      </c>
      <c r="Q37" s="242">
        <v>0</v>
      </c>
      <c r="R37" s="243">
        <f>SUM(D37,E37,F37,G37,H37,I37,J37,K37,L37,M37,N37,O37,P37,Q37)</f>
        <v>0</v>
      </c>
      <c r="S37" s="242">
        <v>0</v>
      </c>
      <c r="T37" s="242">
        <v>20</v>
      </c>
      <c r="U37" s="324"/>
      <c r="V37" s="306"/>
    </row>
    <row r="38" spans="1:22" ht="15.75" x14ac:dyDescent="0.25">
      <c r="A38" s="244" t="s">
        <v>17</v>
      </c>
      <c r="B38" s="325"/>
      <c r="C38" s="306"/>
      <c r="D38" s="245">
        <v>0</v>
      </c>
      <c r="E38" s="245">
        <v>0</v>
      </c>
      <c r="F38" s="245">
        <v>0</v>
      </c>
      <c r="G38" s="245">
        <v>0</v>
      </c>
      <c r="H38" s="245">
        <v>433.553</v>
      </c>
      <c r="I38" s="245">
        <v>0</v>
      </c>
      <c r="J38" s="245">
        <v>0</v>
      </c>
      <c r="K38" s="245">
        <v>0</v>
      </c>
      <c r="L38" s="245">
        <v>0</v>
      </c>
      <c r="M38" s="245">
        <v>15.356999999999999</v>
      </c>
      <c r="N38" s="245">
        <v>0</v>
      </c>
      <c r="O38" s="245">
        <v>0</v>
      </c>
      <c r="P38" s="245">
        <v>0</v>
      </c>
      <c r="Q38" s="245">
        <v>0</v>
      </c>
      <c r="R38" s="246">
        <f>SUM(D38,E38,F38,G38,H38,I38,J38,K38,L38,M38,N38,O38,P38,Q38)</f>
        <v>448.90999999999997</v>
      </c>
      <c r="S38" s="245">
        <v>385.25400000000002</v>
      </c>
      <c r="T38" s="245">
        <v>278.44400000000002</v>
      </c>
    </row>
    <row r="39" spans="1:22" ht="15.75" x14ac:dyDescent="0.25">
      <c r="A39" s="241" t="s">
        <v>86</v>
      </c>
      <c r="B39" s="324"/>
      <c r="C39" s="306"/>
      <c r="D39" s="242">
        <v>0</v>
      </c>
      <c r="E39" s="242">
        <v>0</v>
      </c>
      <c r="F39" s="242">
        <v>0</v>
      </c>
      <c r="G39" s="242">
        <v>0</v>
      </c>
      <c r="H39" s="242">
        <v>8.7119999999999997</v>
      </c>
      <c r="I39" s="242">
        <v>0</v>
      </c>
      <c r="J39" s="242">
        <v>0</v>
      </c>
      <c r="K39" s="242">
        <v>0</v>
      </c>
      <c r="L39" s="242">
        <v>0</v>
      </c>
      <c r="M39" s="242">
        <v>0</v>
      </c>
      <c r="N39" s="242">
        <v>0</v>
      </c>
      <c r="O39" s="242">
        <v>0</v>
      </c>
      <c r="P39" s="242">
        <v>0</v>
      </c>
      <c r="Q39" s="242">
        <v>0</v>
      </c>
      <c r="R39" s="243">
        <f>SUM(D39,E39,F39,G39,H39,I39,J39,K39,L39,M39,N39,O39,P39,Q39)</f>
        <v>8.7119999999999997</v>
      </c>
      <c r="S39" s="242">
        <v>0</v>
      </c>
      <c r="T39" s="242">
        <v>0</v>
      </c>
    </row>
    <row r="40" spans="1:22" ht="15.75" x14ac:dyDescent="0.25">
      <c r="A40" s="244" t="s">
        <v>87</v>
      </c>
      <c r="B40" s="325"/>
      <c r="C40" s="306"/>
      <c r="D40" s="245">
        <v>0</v>
      </c>
      <c r="E40" s="245">
        <v>0</v>
      </c>
      <c r="F40" s="245">
        <v>0</v>
      </c>
      <c r="G40" s="245">
        <v>0</v>
      </c>
      <c r="H40" s="245">
        <v>337.41899999999998</v>
      </c>
      <c r="I40" s="245">
        <v>0</v>
      </c>
      <c r="J40" s="245">
        <v>0</v>
      </c>
      <c r="K40" s="245">
        <v>0</v>
      </c>
      <c r="L40" s="245">
        <v>0</v>
      </c>
      <c r="M40" s="245">
        <v>0</v>
      </c>
      <c r="N40" s="245">
        <v>0</v>
      </c>
      <c r="O40" s="245">
        <v>0</v>
      </c>
      <c r="P40" s="245">
        <v>0</v>
      </c>
      <c r="Q40" s="245">
        <v>0</v>
      </c>
      <c r="R40" s="246">
        <f>SUM(D40,E40,F40,G40,H40,I40,J40,K40,L40,M40,N40,O40,P40,Q40)</f>
        <v>337.41899999999998</v>
      </c>
      <c r="S40" s="245">
        <v>243.928</v>
      </c>
      <c r="T40" s="245">
        <v>191.94</v>
      </c>
    </row>
    <row r="41" spans="1:22" ht="15.75" x14ac:dyDescent="0.25">
      <c r="A41" s="241" t="s">
        <v>88</v>
      </c>
      <c r="B41" s="324"/>
      <c r="C41" s="306"/>
      <c r="D41" s="242">
        <v>0</v>
      </c>
      <c r="E41" s="242">
        <v>0</v>
      </c>
      <c r="F41" s="242">
        <v>0</v>
      </c>
      <c r="G41" s="242">
        <v>0</v>
      </c>
      <c r="H41" s="242">
        <v>77.043999999999997</v>
      </c>
      <c r="I41" s="242">
        <v>0</v>
      </c>
      <c r="J41" s="242">
        <v>0</v>
      </c>
      <c r="K41" s="242">
        <v>0</v>
      </c>
      <c r="L41" s="242">
        <v>0</v>
      </c>
      <c r="M41" s="242">
        <v>0</v>
      </c>
      <c r="N41" s="242">
        <v>0</v>
      </c>
      <c r="O41" s="242">
        <v>0</v>
      </c>
      <c r="P41" s="242">
        <v>0</v>
      </c>
      <c r="Q41" s="242">
        <v>0</v>
      </c>
      <c r="R41" s="243">
        <f>SUM(D41,E41,F41,G41,H41,I41,J41,K41,L41,M41,N41,O41,P41,Q41)</f>
        <v>77.043999999999997</v>
      </c>
      <c r="S41" s="242">
        <v>84.927999999999997</v>
      </c>
      <c r="T41" s="242">
        <v>88.843000000000004</v>
      </c>
    </row>
    <row r="42" spans="1:22" ht="15.75" x14ac:dyDescent="0.25">
      <c r="A42" s="247" t="s">
        <v>12</v>
      </c>
      <c r="B42" s="326"/>
      <c r="C42" s="306"/>
      <c r="D42" s="248">
        <f t="shared" ref="D42:T42" si="5">SUM(D37,D38,D39,D40,D41)</f>
        <v>0</v>
      </c>
      <c r="E42" s="248">
        <f t="shared" si="5"/>
        <v>0</v>
      </c>
      <c r="F42" s="248">
        <f t="shared" si="5"/>
        <v>0</v>
      </c>
      <c r="G42" s="248">
        <f t="shared" si="5"/>
        <v>0</v>
      </c>
      <c r="H42" s="248">
        <f t="shared" si="5"/>
        <v>856.72799999999995</v>
      </c>
      <c r="I42" s="248">
        <f t="shared" si="5"/>
        <v>0</v>
      </c>
      <c r="J42" s="248">
        <f t="shared" si="5"/>
        <v>0</v>
      </c>
      <c r="K42" s="248">
        <f t="shared" si="5"/>
        <v>0</v>
      </c>
      <c r="L42" s="248">
        <f t="shared" si="5"/>
        <v>0</v>
      </c>
      <c r="M42" s="248">
        <f t="shared" si="5"/>
        <v>15.356999999999999</v>
      </c>
      <c r="N42" s="248">
        <f t="shared" si="5"/>
        <v>0</v>
      </c>
      <c r="O42" s="248">
        <f t="shared" si="5"/>
        <v>0</v>
      </c>
      <c r="P42" s="248">
        <f t="shared" si="5"/>
        <v>0</v>
      </c>
      <c r="Q42" s="248">
        <f t="shared" si="5"/>
        <v>0</v>
      </c>
      <c r="R42" s="249">
        <f t="shared" si="5"/>
        <v>872.08499999999992</v>
      </c>
      <c r="S42" s="245">
        <f t="shared" si="5"/>
        <v>714.11</v>
      </c>
      <c r="T42" s="245">
        <f t="shared" si="5"/>
        <v>579.22699999999998</v>
      </c>
    </row>
    <row r="44" spans="1:22" ht="15.75" x14ac:dyDescent="0.25">
      <c r="A44" s="237" t="s">
        <v>26</v>
      </c>
      <c r="B44" s="323"/>
      <c r="C44" s="306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9"/>
      <c r="S44" s="240"/>
      <c r="T44" s="240"/>
    </row>
    <row r="45" spans="1:22" ht="15.75" x14ac:dyDescent="0.25">
      <c r="A45" s="241" t="s">
        <v>103</v>
      </c>
      <c r="B45" s="324"/>
      <c r="C45" s="306"/>
      <c r="D45" s="242">
        <v>0</v>
      </c>
      <c r="E45" s="242">
        <v>0</v>
      </c>
      <c r="F45" s="242">
        <v>0</v>
      </c>
      <c r="G45" s="242">
        <v>0</v>
      </c>
      <c r="H45" s="242">
        <v>0</v>
      </c>
      <c r="I45" s="242">
        <v>0</v>
      </c>
      <c r="J45" s="242">
        <v>0</v>
      </c>
      <c r="K45" s="242">
        <v>0</v>
      </c>
      <c r="L45" s="242">
        <v>0</v>
      </c>
      <c r="M45" s="242">
        <v>0</v>
      </c>
      <c r="N45" s="242">
        <v>65.099999999999994</v>
      </c>
      <c r="O45" s="242">
        <v>0</v>
      </c>
      <c r="P45" s="242">
        <v>0</v>
      </c>
      <c r="Q45" s="242">
        <v>0</v>
      </c>
      <c r="R45" s="243">
        <f>SUM(D45,E45,F45,G45,H45,I45,J45,K45,L45,M45,N45,O45,P45,Q45)</f>
        <v>65.099999999999994</v>
      </c>
      <c r="S45" s="242">
        <v>0</v>
      </c>
      <c r="T45" s="242">
        <v>0</v>
      </c>
      <c r="U45" s="324"/>
      <c r="V45" s="306"/>
    </row>
    <row r="46" spans="1:22" ht="15.75" x14ac:dyDescent="0.25">
      <c r="A46" s="244" t="s">
        <v>105</v>
      </c>
      <c r="B46" s="325"/>
      <c r="C46" s="306"/>
      <c r="D46" s="245">
        <v>0</v>
      </c>
      <c r="E46" s="245">
        <v>0</v>
      </c>
      <c r="F46" s="245">
        <v>0</v>
      </c>
      <c r="G46" s="245">
        <v>0</v>
      </c>
      <c r="H46" s="245">
        <v>34.65</v>
      </c>
      <c r="I46" s="245">
        <v>0</v>
      </c>
      <c r="J46" s="245">
        <v>0</v>
      </c>
      <c r="K46" s="245">
        <v>0</v>
      </c>
      <c r="L46" s="245">
        <v>0</v>
      </c>
      <c r="M46" s="245">
        <v>143.88300000000001</v>
      </c>
      <c r="N46" s="245">
        <v>0</v>
      </c>
      <c r="O46" s="245">
        <v>0</v>
      </c>
      <c r="P46" s="245">
        <v>0</v>
      </c>
      <c r="Q46" s="245">
        <v>0</v>
      </c>
      <c r="R46" s="246">
        <f>SUM(D46,E46,F46,G46,H46,I46,J46,K46,L46,M46,N46,O46,P46,Q46)</f>
        <v>178.53300000000002</v>
      </c>
      <c r="S46" s="245">
        <v>67.319999999999993</v>
      </c>
      <c r="T46" s="245">
        <v>85.93</v>
      </c>
    </row>
    <row r="47" spans="1:22" ht="15.75" x14ac:dyDescent="0.25">
      <c r="A47" s="247" t="s">
        <v>12</v>
      </c>
      <c r="B47" s="326"/>
      <c r="C47" s="306"/>
      <c r="D47" s="248">
        <f t="shared" ref="D47:T47" si="6">SUM(D45,D46)</f>
        <v>0</v>
      </c>
      <c r="E47" s="248">
        <f t="shared" si="6"/>
        <v>0</v>
      </c>
      <c r="F47" s="248">
        <f t="shared" si="6"/>
        <v>0</v>
      </c>
      <c r="G47" s="248">
        <f t="shared" si="6"/>
        <v>0</v>
      </c>
      <c r="H47" s="248">
        <f t="shared" si="6"/>
        <v>34.65</v>
      </c>
      <c r="I47" s="248">
        <f t="shared" si="6"/>
        <v>0</v>
      </c>
      <c r="J47" s="248">
        <f t="shared" si="6"/>
        <v>0</v>
      </c>
      <c r="K47" s="248">
        <f t="shared" si="6"/>
        <v>0</v>
      </c>
      <c r="L47" s="248">
        <f t="shared" si="6"/>
        <v>0</v>
      </c>
      <c r="M47" s="248">
        <f t="shared" si="6"/>
        <v>143.88300000000001</v>
      </c>
      <c r="N47" s="248">
        <f t="shared" si="6"/>
        <v>65.099999999999994</v>
      </c>
      <c r="O47" s="248">
        <f t="shared" si="6"/>
        <v>0</v>
      </c>
      <c r="P47" s="248">
        <f t="shared" si="6"/>
        <v>0</v>
      </c>
      <c r="Q47" s="248">
        <f t="shared" si="6"/>
        <v>0</v>
      </c>
      <c r="R47" s="249">
        <f t="shared" si="6"/>
        <v>243.63300000000001</v>
      </c>
      <c r="S47" s="245">
        <f t="shared" si="6"/>
        <v>67.319999999999993</v>
      </c>
      <c r="T47" s="245">
        <f t="shared" si="6"/>
        <v>85.93</v>
      </c>
    </row>
    <row r="49" spans="1:22" ht="15.75" x14ac:dyDescent="0.25">
      <c r="A49" s="237" t="s">
        <v>106</v>
      </c>
      <c r="B49" s="323"/>
      <c r="C49" s="306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9"/>
      <c r="S49" s="240"/>
      <c r="T49" s="240"/>
    </row>
    <row r="50" spans="1:22" ht="15.75" x14ac:dyDescent="0.25">
      <c r="A50" s="241" t="s">
        <v>107</v>
      </c>
      <c r="B50" s="324"/>
      <c r="C50" s="306"/>
      <c r="D50" s="242">
        <v>0</v>
      </c>
      <c r="E50" s="242">
        <v>0</v>
      </c>
      <c r="F50" s="242">
        <v>0</v>
      </c>
      <c r="G50" s="242">
        <v>0</v>
      </c>
      <c r="H50" s="242">
        <v>32.356999999999999</v>
      </c>
      <c r="I50" s="242">
        <v>0</v>
      </c>
      <c r="J50" s="242">
        <v>0</v>
      </c>
      <c r="K50" s="242">
        <v>0</v>
      </c>
      <c r="L50" s="242">
        <v>0</v>
      </c>
      <c r="M50" s="242">
        <v>0</v>
      </c>
      <c r="N50" s="242">
        <v>0</v>
      </c>
      <c r="O50" s="242">
        <v>0</v>
      </c>
      <c r="P50" s="242">
        <v>0</v>
      </c>
      <c r="Q50" s="242">
        <v>0</v>
      </c>
      <c r="R50" s="243">
        <f>SUM(D50,E50,F50,G50,H50,I50,J50,K50,L50,M50,N50,O50,P50,Q50)</f>
        <v>32.356999999999999</v>
      </c>
      <c r="S50" s="242">
        <v>65.67</v>
      </c>
      <c r="T50" s="242">
        <v>20.32</v>
      </c>
      <c r="U50" s="324"/>
      <c r="V50" s="306"/>
    </row>
    <row r="51" spans="1:22" ht="15.75" x14ac:dyDescent="0.25">
      <c r="A51" s="244" t="s">
        <v>108</v>
      </c>
      <c r="B51" s="325"/>
      <c r="C51" s="306"/>
      <c r="D51" s="245">
        <v>0</v>
      </c>
      <c r="E51" s="245">
        <v>0</v>
      </c>
      <c r="F51" s="245">
        <v>0</v>
      </c>
      <c r="G51" s="245">
        <v>0</v>
      </c>
      <c r="H51" s="245">
        <v>354.51900000000001</v>
      </c>
      <c r="I51" s="245">
        <v>0</v>
      </c>
      <c r="J51" s="245">
        <v>0</v>
      </c>
      <c r="K51" s="245">
        <v>0</v>
      </c>
      <c r="L51" s="245">
        <v>0</v>
      </c>
      <c r="M51" s="245">
        <v>164.64099999999999</v>
      </c>
      <c r="N51" s="245">
        <v>457.03500000000003</v>
      </c>
      <c r="O51" s="245">
        <v>0</v>
      </c>
      <c r="P51" s="245">
        <v>0</v>
      </c>
      <c r="Q51" s="245">
        <v>0</v>
      </c>
      <c r="R51" s="246">
        <f>SUM(D51,E51,F51,G51,H51,I51,J51,K51,L51,M51,N51,O51,P51,Q51)</f>
        <v>976.19499999999994</v>
      </c>
      <c r="S51" s="245">
        <v>668.25400000000002</v>
      </c>
      <c r="T51" s="245">
        <v>565.029</v>
      </c>
    </row>
    <row r="52" spans="1:22" ht="15.75" x14ac:dyDescent="0.25">
      <c r="A52" s="241" t="s">
        <v>109</v>
      </c>
      <c r="B52" s="324"/>
      <c r="C52" s="306"/>
      <c r="D52" s="242">
        <v>0</v>
      </c>
      <c r="E52" s="242">
        <v>0</v>
      </c>
      <c r="F52" s="242">
        <v>0</v>
      </c>
      <c r="G52" s="242">
        <v>0</v>
      </c>
      <c r="H52" s="242">
        <v>190.09899999999999</v>
      </c>
      <c r="I52" s="242">
        <v>0</v>
      </c>
      <c r="J52" s="242">
        <v>0</v>
      </c>
      <c r="K52" s="242">
        <v>0</v>
      </c>
      <c r="L52" s="242">
        <v>0</v>
      </c>
      <c r="M52" s="242">
        <v>0</v>
      </c>
      <c r="N52" s="242">
        <v>0</v>
      </c>
      <c r="O52" s="242">
        <v>0</v>
      </c>
      <c r="P52" s="242">
        <v>0</v>
      </c>
      <c r="Q52" s="242">
        <v>0</v>
      </c>
      <c r="R52" s="243">
        <f>SUM(D52,E52,F52,G52,H52,I52,J52,K52,L52,M52,N52,O52,P52,Q52)</f>
        <v>190.09899999999999</v>
      </c>
      <c r="S52" s="242">
        <v>189.239</v>
      </c>
      <c r="T52" s="242">
        <v>233.58</v>
      </c>
    </row>
    <row r="53" spans="1:22" ht="15.75" x14ac:dyDescent="0.25">
      <c r="A53" s="247" t="s">
        <v>12</v>
      </c>
      <c r="B53" s="326"/>
      <c r="C53" s="306"/>
      <c r="D53" s="248">
        <f t="shared" ref="D53:T53" si="7">SUM(D50,D51,D52)</f>
        <v>0</v>
      </c>
      <c r="E53" s="248">
        <f t="shared" si="7"/>
        <v>0</v>
      </c>
      <c r="F53" s="248">
        <f t="shared" si="7"/>
        <v>0</v>
      </c>
      <c r="G53" s="248">
        <f t="shared" si="7"/>
        <v>0</v>
      </c>
      <c r="H53" s="248">
        <f t="shared" si="7"/>
        <v>576.97499999999991</v>
      </c>
      <c r="I53" s="248">
        <f t="shared" si="7"/>
        <v>0</v>
      </c>
      <c r="J53" s="248">
        <f t="shared" si="7"/>
        <v>0</v>
      </c>
      <c r="K53" s="248">
        <f t="shared" si="7"/>
        <v>0</v>
      </c>
      <c r="L53" s="248">
        <f t="shared" si="7"/>
        <v>0</v>
      </c>
      <c r="M53" s="248">
        <f t="shared" si="7"/>
        <v>164.64099999999999</v>
      </c>
      <c r="N53" s="248">
        <f t="shared" si="7"/>
        <v>457.03500000000003</v>
      </c>
      <c r="O53" s="248">
        <f t="shared" si="7"/>
        <v>0</v>
      </c>
      <c r="P53" s="248">
        <f t="shared" si="7"/>
        <v>0</v>
      </c>
      <c r="Q53" s="248">
        <f t="shared" si="7"/>
        <v>0</v>
      </c>
      <c r="R53" s="249">
        <f t="shared" si="7"/>
        <v>1198.6509999999998</v>
      </c>
      <c r="S53" s="245">
        <f t="shared" si="7"/>
        <v>923.16300000000001</v>
      </c>
      <c r="T53" s="245">
        <f t="shared" si="7"/>
        <v>818.92900000000009</v>
      </c>
    </row>
    <row r="55" spans="1:22" ht="15.75" x14ac:dyDescent="0.25">
      <c r="A55" s="237" t="s">
        <v>31</v>
      </c>
      <c r="B55" s="323"/>
      <c r="C55" s="306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9"/>
      <c r="S55" s="240"/>
      <c r="T55" s="240"/>
    </row>
    <row r="56" spans="1:22" ht="15.75" x14ac:dyDescent="0.25">
      <c r="A56" s="241" t="s">
        <v>110</v>
      </c>
      <c r="B56" s="324"/>
      <c r="C56" s="306"/>
      <c r="D56" s="242">
        <v>0</v>
      </c>
      <c r="E56" s="242">
        <v>0</v>
      </c>
      <c r="F56" s="242">
        <v>0</v>
      </c>
      <c r="G56" s="242">
        <v>0</v>
      </c>
      <c r="H56" s="242">
        <v>249.649</v>
      </c>
      <c r="I56" s="242">
        <v>0</v>
      </c>
      <c r="J56" s="242">
        <v>0</v>
      </c>
      <c r="K56" s="242">
        <v>0</v>
      </c>
      <c r="L56" s="242">
        <v>0</v>
      </c>
      <c r="M56" s="242">
        <v>0</v>
      </c>
      <c r="N56" s="242">
        <v>322.95999999999998</v>
      </c>
      <c r="O56" s="242">
        <v>0</v>
      </c>
      <c r="P56" s="242">
        <v>0</v>
      </c>
      <c r="Q56" s="242">
        <v>0</v>
      </c>
      <c r="R56" s="243">
        <f>SUM(D56,E56,F56,G56,H56,I56,J56,K56,L56,M56,N56,O56,P56,Q56)</f>
        <v>572.60899999999992</v>
      </c>
      <c r="S56" s="242">
        <v>426.21</v>
      </c>
      <c r="T56" s="242">
        <v>505.03199999999998</v>
      </c>
      <c r="U56" s="324"/>
      <c r="V56" s="306"/>
    </row>
    <row r="57" spans="1:22" ht="15.75" x14ac:dyDescent="0.25">
      <c r="A57" s="244" t="s">
        <v>111</v>
      </c>
      <c r="B57" s="325"/>
      <c r="C57" s="306"/>
      <c r="D57" s="245">
        <v>0</v>
      </c>
      <c r="E57" s="245">
        <v>0</v>
      </c>
      <c r="F57" s="245">
        <v>0</v>
      </c>
      <c r="G57" s="245">
        <v>0</v>
      </c>
      <c r="H57" s="245">
        <v>22.77</v>
      </c>
      <c r="I57" s="245">
        <v>0</v>
      </c>
      <c r="J57" s="245">
        <v>0</v>
      </c>
      <c r="K57" s="245">
        <v>0</v>
      </c>
      <c r="L57" s="245">
        <v>0</v>
      </c>
      <c r="M57" s="245">
        <v>4.4000000000000004</v>
      </c>
      <c r="N57" s="245">
        <v>5.5</v>
      </c>
      <c r="O57" s="245">
        <v>0</v>
      </c>
      <c r="P57" s="245">
        <v>0</v>
      </c>
      <c r="Q57" s="245">
        <v>0</v>
      </c>
      <c r="R57" s="246">
        <f>SUM(D57,E57,F57,G57,H57,I57,J57,K57,L57,M57,N57,O57,P57,Q57)</f>
        <v>32.67</v>
      </c>
      <c r="S57" s="245">
        <v>33.625999999999998</v>
      </c>
      <c r="T57" s="245">
        <v>34.668999999999997</v>
      </c>
    </row>
    <row r="58" spans="1:22" ht="15.75" x14ac:dyDescent="0.25">
      <c r="A58" s="241" t="s">
        <v>113</v>
      </c>
      <c r="B58" s="324"/>
      <c r="C58" s="306"/>
      <c r="D58" s="242">
        <v>0</v>
      </c>
      <c r="E58" s="242">
        <v>0</v>
      </c>
      <c r="F58" s="242">
        <v>0</v>
      </c>
      <c r="G58" s="242">
        <v>0</v>
      </c>
      <c r="H58" s="242">
        <v>94.33</v>
      </c>
      <c r="I58" s="242">
        <v>0</v>
      </c>
      <c r="J58" s="242">
        <v>0</v>
      </c>
      <c r="K58" s="242">
        <v>0</v>
      </c>
      <c r="L58" s="242">
        <v>0</v>
      </c>
      <c r="M58" s="242">
        <v>35</v>
      </c>
      <c r="N58" s="242">
        <v>0</v>
      </c>
      <c r="O58" s="242">
        <v>0</v>
      </c>
      <c r="P58" s="242">
        <v>0</v>
      </c>
      <c r="Q58" s="242">
        <v>0</v>
      </c>
      <c r="R58" s="243">
        <f>SUM(D58,E58,F58,G58,H58,I58,J58,K58,L58,M58,N58,O58,P58,Q58)</f>
        <v>129.32999999999998</v>
      </c>
      <c r="S58" s="242">
        <v>57.46</v>
      </c>
      <c r="T58" s="242">
        <v>0</v>
      </c>
    </row>
    <row r="59" spans="1:22" ht="15.75" x14ac:dyDescent="0.25">
      <c r="A59" s="244" t="s">
        <v>115</v>
      </c>
      <c r="B59" s="325"/>
      <c r="C59" s="306"/>
      <c r="D59" s="245">
        <v>0</v>
      </c>
      <c r="E59" s="245">
        <v>0</v>
      </c>
      <c r="F59" s="245">
        <v>0</v>
      </c>
      <c r="G59" s="245">
        <v>0</v>
      </c>
      <c r="H59" s="245">
        <v>0</v>
      </c>
      <c r="I59" s="245">
        <v>0</v>
      </c>
      <c r="J59" s="245">
        <v>0</v>
      </c>
      <c r="K59" s="245">
        <v>0</v>
      </c>
      <c r="L59" s="245">
        <v>0</v>
      </c>
      <c r="M59" s="245">
        <v>0</v>
      </c>
      <c r="N59" s="245">
        <v>0</v>
      </c>
      <c r="O59" s="245">
        <v>0</v>
      </c>
      <c r="P59" s="245">
        <v>0</v>
      </c>
      <c r="Q59" s="245">
        <v>0</v>
      </c>
      <c r="R59" s="246">
        <f>SUM(D59,E59,F59,G59,H59,I59,J59,K59,L59,M59,N59,O59,P59,Q59)</f>
        <v>0</v>
      </c>
      <c r="S59" s="245">
        <v>127.33199999999999</v>
      </c>
      <c r="T59" s="245">
        <v>0</v>
      </c>
    </row>
    <row r="60" spans="1:22" ht="15.75" x14ac:dyDescent="0.25">
      <c r="A60" s="241" t="s">
        <v>116</v>
      </c>
      <c r="B60" s="324"/>
      <c r="C60" s="306"/>
      <c r="D60" s="242">
        <v>0</v>
      </c>
      <c r="E60" s="242">
        <v>0</v>
      </c>
      <c r="F60" s="242">
        <v>0</v>
      </c>
      <c r="G60" s="242">
        <v>0</v>
      </c>
      <c r="H60" s="242">
        <v>3.0219999999999998</v>
      </c>
      <c r="I60" s="242">
        <v>0</v>
      </c>
      <c r="J60" s="242">
        <v>0</v>
      </c>
      <c r="K60" s="242">
        <v>0</v>
      </c>
      <c r="L60" s="242">
        <v>0</v>
      </c>
      <c r="M60" s="242">
        <v>34</v>
      </c>
      <c r="N60" s="242">
        <v>70</v>
      </c>
      <c r="O60" s="242">
        <v>0</v>
      </c>
      <c r="P60" s="242">
        <v>0</v>
      </c>
      <c r="Q60" s="242">
        <v>0</v>
      </c>
      <c r="R60" s="243">
        <f>SUM(D60,E60,F60,G60,H60,I60,J60,K60,L60,M60,N60,O60,P60,Q60)</f>
        <v>107.02199999999999</v>
      </c>
      <c r="S60" s="242">
        <v>94.819000000000003</v>
      </c>
      <c r="T60" s="242">
        <v>112</v>
      </c>
    </row>
    <row r="61" spans="1:22" ht="15.75" x14ac:dyDescent="0.25">
      <c r="A61" s="247" t="s">
        <v>12</v>
      </c>
      <c r="B61" s="326"/>
      <c r="C61" s="306"/>
      <c r="D61" s="248">
        <f t="shared" ref="D61:T61" si="8">SUM(D56,D57,D58,D59,D60)</f>
        <v>0</v>
      </c>
      <c r="E61" s="248">
        <f t="shared" si="8"/>
        <v>0</v>
      </c>
      <c r="F61" s="248">
        <f t="shared" si="8"/>
        <v>0</v>
      </c>
      <c r="G61" s="248">
        <f t="shared" si="8"/>
        <v>0</v>
      </c>
      <c r="H61" s="248">
        <f t="shared" si="8"/>
        <v>369.77099999999996</v>
      </c>
      <c r="I61" s="248">
        <f t="shared" si="8"/>
        <v>0</v>
      </c>
      <c r="J61" s="248">
        <f t="shared" si="8"/>
        <v>0</v>
      </c>
      <c r="K61" s="248">
        <f t="shared" si="8"/>
        <v>0</v>
      </c>
      <c r="L61" s="248">
        <f t="shared" si="8"/>
        <v>0</v>
      </c>
      <c r="M61" s="248">
        <f t="shared" si="8"/>
        <v>73.400000000000006</v>
      </c>
      <c r="N61" s="248">
        <f t="shared" si="8"/>
        <v>398.46</v>
      </c>
      <c r="O61" s="248">
        <f t="shared" si="8"/>
        <v>0</v>
      </c>
      <c r="P61" s="248">
        <f t="shared" si="8"/>
        <v>0</v>
      </c>
      <c r="Q61" s="248">
        <f t="shared" si="8"/>
        <v>0</v>
      </c>
      <c r="R61" s="249">
        <f t="shared" si="8"/>
        <v>841.63099999999986</v>
      </c>
      <c r="S61" s="245">
        <f t="shared" si="8"/>
        <v>739.44699999999989</v>
      </c>
      <c r="T61" s="245">
        <f t="shared" si="8"/>
        <v>651.70100000000002</v>
      </c>
    </row>
    <row r="63" spans="1:22" ht="15.75" x14ac:dyDescent="0.25">
      <c r="A63" s="237" t="s">
        <v>33</v>
      </c>
      <c r="B63" s="323"/>
      <c r="C63" s="306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9"/>
      <c r="S63" s="240"/>
      <c r="T63" s="240"/>
    </row>
    <row r="64" spans="1:22" ht="15.75" x14ac:dyDescent="0.25">
      <c r="A64" s="241" t="s">
        <v>34</v>
      </c>
      <c r="B64" s="324"/>
      <c r="C64" s="306"/>
      <c r="D64" s="242">
        <v>0</v>
      </c>
      <c r="E64" s="242">
        <v>0</v>
      </c>
      <c r="F64" s="242">
        <v>0</v>
      </c>
      <c r="G64" s="242">
        <v>0</v>
      </c>
      <c r="H64" s="242">
        <v>0</v>
      </c>
      <c r="I64" s="242">
        <v>0</v>
      </c>
      <c r="J64" s="242">
        <v>0</v>
      </c>
      <c r="K64" s="242">
        <v>0</v>
      </c>
      <c r="L64" s="242">
        <v>0</v>
      </c>
      <c r="M64" s="242">
        <v>16.940000000000001</v>
      </c>
      <c r="N64" s="242">
        <v>0</v>
      </c>
      <c r="O64" s="242">
        <v>0</v>
      </c>
      <c r="P64" s="242">
        <v>0</v>
      </c>
      <c r="Q64" s="242">
        <v>0</v>
      </c>
      <c r="R64" s="243">
        <f>SUM(D64,E64,F64,G64,H64,I64,J64,K64,L64,M64,N64,O64,P64,Q64)</f>
        <v>16.940000000000001</v>
      </c>
      <c r="S64" s="242">
        <v>0</v>
      </c>
      <c r="T64" s="242">
        <v>0</v>
      </c>
      <c r="U64" s="324"/>
      <c r="V64" s="306"/>
    </row>
    <row r="65" spans="1:20" ht="15.75" x14ac:dyDescent="0.25">
      <c r="A65" s="244" t="s">
        <v>119</v>
      </c>
      <c r="B65" s="325"/>
      <c r="C65" s="306"/>
      <c r="D65" s="245">
        <v>0</v>
      </c>
      <c r="E65" s="245">
        <v>0</v>
      </c>
      <c r="F65" s="245">
        <v>0</v>
      </c>
      <c r="G65" s="245">
        <v>0</v>
      </c>
      <c r="H65" s="245">
        <v>38.957000000000001</v>
      </c>
      <c r="I65" s="245">
        <v>0</v>
      </c>
      <c r="J65" s="245">
        <v>0</v>
      </c>
      <c r="K65" s="245">
        <v>0</v>
      </c>
      <c r="L65" s="245">
        <v>0</v>
      </c>
      <c r="M65" s="245">
        <v>0</v>
      </c>
      <c r="N65" s="245">
        <v>0</v>
      </c>
      <c r="O65" s="245">
        <v>0</v>
      </c>
      <c r="P65" s="245">
        <v>0</v>
      </c>
      <c r="Q65" s="245">
        <v>0</v>
      </c>
      <c r="R65" s="246">
        <f>SUM(D65,E65,F65,G65,H65,I65,J65,K65,L65,M65,N65,O65,P65,Q65)</f>
        <v>38.957000000000001</v>
      </c>
      <c r="S65" s="245">
        <v>0</v>
      </c>
      <c r="T65" s="245">
        <v>0</v>
      </c>
    </row>
    <row r="66" spans="1:20" ht="15.75" x14ac:dyDescent="0.25">
      <c r="A66" s="247" t="s">
        <v>12</v>
      </c>
      <c r="B66" s="326"/>
      <c r="C66" s="306"/>
      <c r="D66" s="248">
        <f t="shared" ref="D66:T66" si="9">SUM(D64,D65)</f>
        <v>0</v>
      </c>
      <c r="E66" s="248">
        <f t="shared" si="9"/>
        <v>0</v>
      </c>
      <c r="F66" s="248">
        <f t="shared" si="9"/>
        <v>0</v>
      </c>
      <c r="G66" s="248">
        <f t="shared" si="9"/>
        <v>0</v>
      </c>
      <c r="H66" s="248">
        <f t="shared" si="9"/>
        <v>38.957000000000001</v>
      </c>
      <c r="I66" s="248">
        <f t="shared" si="9"/>
        <v>0</v>
      </c>
      <c r="J66" s="248">
        <f t="shared" si="9"/>
        <v>0</v>
      </c>
      <c r="K66" s="248">
        <f t="shared" si="9"/>
        <v>0</v>
      </c>
      <c r="L66" s="248">
        <f t="shared" si="9"/>
        <v>0</v>
      </c>
      <c r="M66" s="248">
        <f t="shared" si="9"/>
        <v>16.940000000000001</v>
      </c>
      <c r="N66" s="248">
        <f t="shared" si="9"/>
        <v>0</v>
      </c>
      <c r="O66" s="248">
        <f t="shared" si="9"/>
        <v>0</v>
      </c>
      <c r="P66" s="248">
        <f t="shared" si="9"/>
        <v>0</v>
      </c>
      <c r="Q66" s="248">
        <f t="shared" si="9"/>
        <v>0</v>
      </c>
      <c r="R66" s="249">
        <f t="shared" si="9"/>
        <v>55.897000000000006</v>
      </c>
      <c r="S66" s="245">
        <f t="shared" si="9"/>
        <v>0</v>
      </c>
      <c r="T66" s="245">
        <f t="shared" si="9"/>
        <v>0</v>
      </c>
    </row>
    <row r="68" spans="1:20" ht="33.950000000000003" customHeight="1" x14ac:dyDescent="0.25">
      <c r="A68" s="250" t="s">
        <v>127</v>
      </c>
      <c r="B68" s="327"/>
      <c r="C68" s="306"/>
      <c r="D68" s="251">
        <f t="shared" ref="D68:T68" si="10">SUM(D18,D26,D30,D34,D42,D47,D53,D61,D66)</f>
        <v>0</v>
      </c>
      <c r="E68" s="251">
        <f t="shared" si="10"/>
        <v>0</v>
      </c>
      <c r="F68" s="251">
        <f t="shared" si="10"/>
        <v>0</v>
      </c>
      <c r="G68" s="251">
        <f t="shared" si="10"/>
        <v>0</v>
      </c>
      <c r="H68" s="251">
        <f t="shared" si="10"/>
        <v>2368.8609999999994</v>
      </c>
      <c r="I68" s="251">
        <f t="shared" si="10"/>
        <v>0</v>
      </c>
      <c r="J68" s="251">
        <f t="shared" si="10"/>
        <v>0</v>
      </c>
      <c r="K68" s="251">
        <f t="shared" si="10"/>
        <v>0</v>
      </c>
      <c r="L68" s="251">
        <f t="shared" si="10"/>
        <v>0</v>
      </c>
      <c r="M68" s="251">
        <f t="shared" si="10"/>
        <v>747.07500000000005</v>
      </c>
      <c r="N68" s="251">
        <f t="shared" si="10"/>
        <v>1008.845</v>
      </c>
      <c r="O68" s="251">
        <f t="shared" si="10"/>
        <v>0</v>
      </c>
      <c r="P68" s="251">
        <f t="shared" si="10"/>
        <v>0</v>
      </c>
      <c r="Q68" s="251">
        <f t="shared" si="10"/>
        <v>0</v>
      </c>
      <c r="R68" s="251">
        <f t="shared" si="10"/>
        <v>4124.7809999999999</v>
      </c>
      <c r="S68" s="251">
        <f t="shared" si="10"/>
        <v>3482.9850000000006</v>
      </c>
      <c r="T68" s="252">
        <f t="shared" si="10"/>
        <v>3573.1579999999999</v>
      </c>
    </row>
    <row r="70" spans="1:20" x14ac:dyDescent="0.25">
      <c r="A70" s="253" t="s">
        <v>46</v>
      </c>
      <c r="B70" s="328"/>
      <c r="C70" s="306"/>
      <c r="D70" s="254">
        <v>0</v>
      </c>
      <c r="E70" s="254">
        <v>0</v>
      </c>
      <c r="F70" s="254">
        <v>0</v>
      </c>
      <c r="G70" s="254">
        <v>0</v>
      </c>
      <c r="H70" s="254">
        <v>2083.855</v>
      </c>
      <c r="I70" s="254">
        <v>0</v>
      </c>
      <c r="J70" s="254">
        <v>0</v>
      </c>
      <c r="K70" s="254">
        <v>0</v>
      </c>
      <c r="L70" s="254">
        <v>0</v>
      </c>
      <c r="M70" s="254">
        <v>746.005</v>
      </c>
      <c r="N70" s="254">
        <v>653.125</v>
      </c>
      <c r="O70" s="254">
        <v>0</v>
      </c>
      <c r="P70" s="254">
        <v>0</v>
      </c>
      <c r="Q70" s="254">
        <v>0</v>
      </c>
      <c r="S70" s="255" t="s">
        <v>128</v>
      </c>
      <c r="T70" s="255" t="s">
        <v>128</v>
      </c>
    </row>
    <row r="71" spans="1:20" s="335" customFormat="1" x14ac:dyDescent="0.25">
      <c r="A71" s="331" t="s">
        <v>129</v>
      </c>
      <c r="B71" s="332"/>
      <c r="C71" s="333"/>
      <c r="D71" s="334" t="str">
        <f t="shared" ref="D71:Q71" si="11">IF(OR(D70=0,D70="-"),"-",IF(D68="-",(0-D70)/D70,(D68-D70)/D70))</f>
        <v>-</v>
      </c>
      <c r="E71" s="334" t="str">
        <f t="shared" si="11"/>
        <v>-</v>
      </c>
      <c r="F71" s="334" t="str">
        <f t="shared" si="11"/>
        <v>-</v>
      </c>
      <c r="G71" s="334" t="str">
        <f t="shared" si="11"/>
        <v>-</v>
      </c>
      <c r="H71" s="334">
        <f t="shared" si="11"/>
        <v>0.13676863313426288</v>
      </c>
      <c r="I71" s="334" t="str">
        <f t="shared" si="11"/>
        <v>-</v>
      </c>
      <c r="J71" s="334" t="str">
        <f t="shared" si="11"/>
        <v>-</v>
      </c>
      <c r="K71" s="334" t="str">
        <f t="shared" si="11"/>
        <v>-</v>
      </c>
      <c r="L71" s="334" t="str">
        <f t="shared" si="11"/>
        <v>-</v>
      </c>
      <c r="M71" s="334">
        <f t="shared" si="11"/>
        <v>1.434306740571511E-3</v>
      </c>
      <c r="N71" s="334">
        <f t="shared" si="11"/>
        <v>0.54464306220095693</v>
      </c>
      <c r="O71" s="334" t="str">
        <f t="shared" si="11"/>
        <v>-</v>
      </c>
      <c r="P71" s="334" t="str">
        <f t="shared" si="11"/>
        <v>-</v>
      </c>
      <c r="Q71" s="334" t="str">
        <f t="shared" si="11"/>
        <v>-</v>
      </c>
      <c r="S71" s="336" t="s">
        <v>130</v>
      </c>
      <c r="T71" s="336" t="s">
        <v>131</v>
      </c>
    </row>
    <row r="72" spans="1:20" x14ac:dyDescent="0.25">
      <c r="A72" s="253" t="s">
        <v>47</v>
      </c>
      <c r="B72" s="328"/>
      <c r="C72" s="306"/>
      <c r="D72" s="254">
        <v>0</v>
      </c>
      <c r="E72" s="254">
        <v>0</v>
      </c>
      <c r="F72" s="254">
        <v>0</v>
      </c>
      <c r="G72" s="254">
        <v>0</v>
      </c>
      <c r="H72" s="254">
        <v>2007.0129999999999</v>
      </c>
      <c r="I72" s="254">
        <v>0</v>
      </c>
      <c r="J72" s="254">
        <v>0</v>
      </c>
      <c r="K72" s="254">
        <v>0</v>
      </c>
      <c r="L72" s="254">
        <v>0</v>
      </c>
      <c r="M72" s="254">
        <v>585.16399999999999</v>
      </c>
      <c r="N72" s="254">
        <v>980.98099999999999</v>
      </c>
      <c r="O72" s="254">
        <v>0</v>
      </c>
      <c r="P72" s="254">
        <v>0</v>
      </c>
      <c r="Q72" s="254">
        <v>0</v>
      </c>
      <c r="S72" s="256">
        <f>IF(OR(S68=0,S68="-"),"-",IF(R68="-",(0-S68)/S68,(R68-S68)/S68))</f>
        <v>0.18426608211060319</v>
      </c>
      <c r="T72" s="256">
        <f>IF(OR(T68=0,T68="-"),"-",IF(S68="-",(0-T68)/T68,(S68-T68)/T68))</f>
        <v>-2.5236219613014404E-2</v>
      </c>
    </row>
    <row r="73" spans="1:20" s="335" customFormat="1" x14ac:dyDescent="0.25">
      <c r="A73" s="334" t="s">
        <v>132</v>
      </c>
      <c r="B73" s="332"/>
      <c r="C73" s="333"/>
      <c r="D73" s="334" t="str">
        <f t="shared" ref="D73:Q73" si="12">IF(OR(D72=0,D72="-"),"-",IF(D70="-",(0-D72)/D72,(D70-D72)/D72))</f>
        <v>-</v>
      </c>
      <c r="E73" s="334" t="str">
        <f t="shared" si="12"/>
        <v>-</v>
      </c>
      <c r="F73" s="334" t="str">
        <f t="shared" si="12"/>
        <v>-</v>
      </c>
      <c r="G73" s="334" t="str">
        <f t="shared" si="12"/>
        <v>-</v>
      </c>
      <c r="H73" s="334">
        <f t="shared" si="12"/>
        <v>3.8286747519821793E-2</v>
      </c>
      <c r="I73" s="334" t="str">
        <f t="shared" si="12"/>
        <v>-</v>
      </c>
      <c r="J73" s="334" t="str">
        <f t="shared" si="12"/>
        <v>-</v>
      </c>
      <c r="K73" s="334" t="str">
        <f t="shared" si="12"/>
        <v>-</v>
      </c>
      <c r="L73" s="334" t="str">
        <f t="shared" si="12"/>
        <v>-</v>
      </c>
      <c r="M73" s="334">
        <f t="shared" si="12"/>
        <v>0.27486482422021863</v>
      </c>
      <c r="N73" s="334">
        <f t="shared" si="12"/>
        <v>-0.33421238535710679</v>
      </c>
      <c r="O73" s="334" t="str">
        <f t="shared" si="12"/>
        <v>-</v>
      </c>
      <c r="P73" s="334" t="str">
        <f t="shared" si="12"/>
        <v>-</v>
      </c>
      <c r="Q73" s="334" t="str">
        <f t="shared" si="12"/>
        <v>-</v>
      </c>
    </row>
  </sheetData>
  <sheetProtection formatCells="0" formatColumns="0" formatRows="0" insertColumns="0" insertRows="0" insertHyperlinks="0" deleteColumns="0" deleteRows="0" sort="0" autoFilter="0" pivotTables="0"/>
  <mergeCells count="87">
    <mergeCell ref="B70:C70"/>
    <mergeCell ref="B71:C71"/>
    <mergeCell ref="B72:C72"/>
    <mergeCell ref="B73:C73"/>
    <mergeCell ref="U64:V64"/>
    <mergeCell ref="B64:C64"/>
    <mergeCell ref="B65:C65"/>
    <mergeCell ref="B66:C66"/>
    <mergeCell ref="B68:C68"/>
    <mergeCell ref="B58:C58"/>
    <mergeCell ref="B59:C59"/>
    <mergeCell ref="B60:C60"/>
    <mergeCell ref="B61:C61"/>
    <mergeCell ref="B63:C63"/>
    <mergeCell ref="B53:C53"/>
    <mergeCell ref="B55:C55"/>
    <mergeCell ref="U56:V56"/>
    <mergeCell ref="B56:C56"/>
    <mergeCell ref="B57:C57"/>
    <mergeCell ref="B49:C49"/>
    <mergeCell ref="U50:V50"/>
    <mergeCell ref="B50:C50"/>
    <mergeCell ref="B51:C51"/>
    <mergeCell ref="B52:C52"/>
    <mergeCell ref="B44:C44"/>
    <mergeCell ref="U45:V45"/>
    <mergeCell ref="B45:C45"/>
    <mergeCell ref="B46:C46"/>
    <mergeCell ref="B47:C47"/>
    <mergeCell ref="B38:C38"/>
    <mergeCell ref="B39:C39"/>
    <mergeCell ref="B40:C40"/>
    <mergeCell ref="B41:C41"/>
    <mergeCell ref="B42:C42"/>
    <mergeCell ref="U33:V33"/>
    <mergeCell ref="B33:C33"/>
    <mergeCell ref="B34:C34"/>
    <mergeCell ref="B36:C36"/>
    <mergeCell ref="U37:V37"/>
    <mergeCell ref="B37:C37"/>
    <mergeCell ref="B28:C28"/>
    <mergeCell ref="U29:V29"/>
    <mergeCell ref="B29:C29"/>
    <mergeCell ref="B30:C30"/>
    <mergeCell ref="B32:C32"/>
    <mergeCell ref="B22:C22"/>
    <mergeCell ref="B23:C23"/>
    <mergeCell ref="B24:C24"/>
    <mergeCell ref="B25:C25"/>
    <mergeCell ref="B26:C26"/>
    <mergeCell ref="B16:C16"/>
    <mergeCell ref="B17:C17"/>
    <mergeCell ref="B18:C18"/>
    <mergeCell ref="B20:C20"/>
    <mergeCell ref="U21:V21"/>
    <mergeCell ref="B21:C21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Y15" sqref="Y15"/>
    </sheetView>
  </sheetViews>
  <sheetFormatPr baseColWidth="10" defaultColWidth="9.140625" defaultRowHeight="15" x14ac:dyDescent="0.25"/>
  <cols>
    <col min="1" max="1" width="18.85546875" customWidth="1"/>
    <col min="2" max="3" width="1.5703125" customWidth="1"/>
    <col min="4" max="17" width="8.140625" customWidth="1"/>
    <col min="18" max="20" width="15.7109375" customWidth="1"/>
    <col min="21" max="22" width="9.140625" customWidth="1"/>
  </cols>
  <sheetData>
    <row r="1" spans="1:22" ht="23.25" x14ac:dyDescent="0.25">
      <c r="A1" s="305" t="s">
        <v>136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29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257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257"/>
    </row>
    <row r="5" spans="1:22" ht="51" customHeight="1" x14ac:dyDescent="0.25">
      <c r="A5" s="258" t="s">
        <v>8</v>
      </c>
      <c r="B5" s="320" t="s">
        <v>122</v>
      </c>
      <c r="C5" s="320" t="s">
        <v>123</v>
      </c>
      <c r="D5" s="321" t="s">
        <v>11</v>
      </c>
      <c r="E5" s="321" t="s">
        <v>88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124</v>
      </c>
      <c r="S5" s="322" t="s">
        <v>124</v>
      </c>
      <c r="T5" s="322" t="s">
        <v>124</v>
      </c>
    </row>
    <row r="6" spans="1:22" x14ac:dyDescent="0.25">
      <c r="A6" s="260" t="s">
        <v>125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260" t="s">
        <v>126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259">
        <v>2014</v>
      </c>
      <c r="S7" s="259">
        <v>2013</v>
      </c>
      <c r="T7" s="259">
        <v>2012</v>
      </c>
    </row>
    <row r="8" spans="1:22" ht="15.75" x14ac:dyDescent="0.25">
      <c r="A8" s="261" t="s">
        <v>59</v>
      </c>
      <c r="B8" s="323"/>
      <c r="C8" s="306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3"/>
      <c r="S8" s="264"/>
      <c r="T8" s="264"/>
    </row>
    <row r="9" spans="1:22" ht="15.75" x14ac:dyDescent="0.25">
      <c r="A9" s="265" t="s">
        <v>69</v>
      </c>
      <c r="B9" s="324"/>
      <c r="C9" s="306"/>
      <c r="D9" s="266">
        <v>0</v>
      </c>
      <c r="E9" s="266">
        <v>0</v>
      </c>
      <c r="F9" s="266">
        <v>0</v>
      </c>
      <c r="G9" s="266">
        <v>0</v>
      </c>
      <c r="H9" s="266">
        <v>108.18300000000001</v>
      </c>
      <c r="I9" s="266">
        <v>0</v>
      </c>
      <c r="J9" s="266">
        <v>0</v>
      </c>
      <c r="K9" s="266">
        <v>0</v>
      </c>
      <c r="L9" s="266">
        <v>0</v>
      </c>
      <c r="M9" s="266">
        <v>0</v>
      </c>
      <c r="N9" s="266">
        <v>0</v>
      </c>
      <c r="O9" s="266">
        <v>0</v>
      </c>
      <c r="P9" s="266">
        <v>0</v>
      </c>
      <c r="Q9" s="266">
        <v>0</v>
      </c>
      <c r="R9" s="267">
        <f>SUM(D9,E9,F9,G9,H9,I9,J9,K9,L9,M9,N9,O9,P9,Q9)</f>
        <v>108.18300000000001</v>
      </c>
      <c r="S9" s="266">
        <v>168.04900000000001</v>
      </c>
      <c r="T9" s="266">
        <v>0</v>
      </c>
      <c r="U9" s="324"/>
      <c r="V9" s="306"/>
    </row>
    <row r="10" spans="1:22" ht="15.75" x14ac:dyDescent="0.25">
      <c r="A10" s="268" t="s">
        <v>12</v>
      </c>
      <c r="B10" s="326"/>
      <c r="C10" s="306"/>
      <c r="D10" s="269">
        <f t="shared" ref="D10:T10" si="0">D9</f>
        <v>0</v>
      </c>
      <c r="E10" s="269">
        <f t="shared" si="0"/>
        <v>0</v>
      </c>
      <c r="F10" s="269">
        <f t="shared" si="0"/>
        <v>0</v>
      </c>
      <c r="G10" s="269">
        <f t="shared" si="0"/>
        <v>0</v>
      </c>
      <c r="H10" s="269">
        <f t="shared" si="0"/>
        <v>108.18300000000001</v>
      </c>
      <c r="I10" s="269">
        <f t="shared" si="0"/>
        <v>0</v>
      </c>
      <c r="J10" s="269">
        <f t="shared" si="0"/>
        <v>0</v>
      </c>
      <c r="K10" s="269">
        <f t="shared" si="0"/>
        <v>0</v>
      </c>
      <c r="L10" s="269">
        <f t="shared" si="0"/>
        <v>0</v>
      </c>
      <c r="M10" s="269">
        <f t="shared" si="0"/>
        <v>0</v>
      </c>
      <c r="N10" s="269">
        <f t="shared" si="0"/>
        <v>0</v>
      </c>
      <c r="O10" s="269">
        <f t="shared" si="0"/>
        <v>0</v>
      </c>
      <c r="P10" s="269">
        <f t="shared" si="0"/>
        <v>0</v>
      </c>
      <c r="Q10" s="269">
        <f t="shared" si="0"/>
        <v>0</v>
      </c>
      <c r="R10" s="270">
        <f t="shared" si="0"/>
        <v>108.18300000000001</v>
      </c>
      <c r="S10" s="271">
        <f t="shared" si="0"/>
        <v>168.04900000000001</v>
      </c>
      <c r="T10" s="271">
        <f t="shared" si="0"/>
        <v>0</v>
      </c>
    </row>
    <row r="12" spans="1:22" ht="15.75" x14ac:dyDescent="0.25">
      <c r="A12" s="261" t="s">
        <v>74</v>
      </c>
      <c r="B12" s="323"/>
      <c r="C12" s="306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3"/>
      <c r="S12" s="264"/>
      <c r="T12" s="264"/>
    </row>
    <row r="13" spans="1:22" ht="15.75" x14ac:dyDescent="0.25">
      <c r="A13" s="265" t="s">
        <v>78</v>
      </c>
      <c r="B13" s="324"/>
      <c r="C13" s="306"/>
      <c r="D13" s="266">
        <v>0</v>
      </c>
      <c r="E13" s="266">
        <v>0</v>
      </c>
      <c r="F13" s="266">
        <v>0</v>
      </c>
      <c r="G13" s="266">
        <v>0</v>
      </c>
      <c r="H13" s="266">
        <v>81.887</v>
      </c>
      <c r="I13" s="266">
        <v>0</v>
      </c>
      <c r="J13" s="266">
        <v>0</v>
      </c>
      <c r="K13" s="266">
        <v>0</v>
      </c>
      <c r="L13" s="266">
        <v>0</v>
      </c>
      <c r="M13" s="266">
        <v>0</v>
      </c>
      <c r="N13" s="266">
        <v>0</v>
      </c>
      <c r="O13" s="266">
        <v>0</v>
      </c>
      <c r="P13" s="266">
        <v>0</v>
      </c>
      <c r="Q13" s="266">
        <v>0</v>
      </c>
      <c r="R13" s="267">
        <f>SUM(D13,E13,F13,G13,H13,I13,J13,K13,L13,M13,N13,O13,P13,Q13)</f>
        <v>81.887</v>
      </c>
      <c r="S13" s="266">
        <v>128.66999999999999</v>
      </c>
      <c r="T13" s="266">
        <v>0</v>
      </c>
      <c r="U13" s="324"/>
      <c r="V13" s="306"/>
    </row>
    <row r="14" spans="1:22" ht="15.75" x14ac:dyDescent="0.25">
      <c r="A14" s="268" t="s">
        <v>12</v>
      </c>
      <c r="B14" s="326"/>
      <c r="C14" s="306"/>
      <c r="D14" s="269">
        <f t="shared" ref="D14:T14" si="1">D13</f>
        <v>0</v>
      </c>
      <c r="E14" s="269">
        <f t="shared" si="1"/>
        <v>0</v>
      </c>
      <c r="F14" s="269">
        <f t="shared" si="1"/>
        <v>0</v>
      </c>
      <c r="G14" s="269">
        <f t="shared" si="1"/>
        <v>0</v>
      </c>
      <c r="H14" s="269">
        <f t="shared" si="1"/>
        <v>81.887</v>
      </c>
      <c r="I14" s="269">
        <f t="shared" si="1"/>
        <v>0</v>
      </c>
      <c r="J14" s="269">
        <f t="shared" si="1"/>
        <v>0</v>
      </c>
      <c r="K14" s="269">
        <f t="shared" si="1"/>
        <v>0</v>
      </c>
      <c r="L14" s="269">
        <f t="shared" si="1"/>
        <v>0</v>
      </c>
      <c r="M14" s="269">
        <f t="shared" si="1"/>
        <v>0</v>
      </c>
      <c r="N14" s="269">
        <f t="shared" si="1"/>
        <v>0</v>
      </c>
      <c r="O14" s="269">
        <f t="shared" si="1"/>
        <v>0</v>
      </c>
      <c r="P14" s="269">
        <f t="shared" si="1"/>
        <v>0</v>
      </c>
      <c r="Q14" s="269">
        <f t="shared" si="1"/>
        <v>0</v>
      </c>
      <c r="R14" s="270">
        <f t="shared" si="1"/>
        <v>81.887</v>
      </c>
      <c r="S14" s="271">
        <f t="shared" si="1"/>
        <v>128.66999999999999</v>
      </c>
      <c r="T14" s="271">
        <f t="shared" si="1"/>
        <v>0</v>
      </c>
    </row>
    <row r="16" spans="1:22" ht="15.75" x14ac:dyDescent="0.25">
      <c r="A16" s="261" t="s">
        <v>106</v>
      </c>
      <c r="B16" s="323"/>
      <c r="C16" s="306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3"/>
      <c r="S16" s="264"/>
      <c r="T16" s="264"/>
    </row>
    <row r="17" spans="1:22" ht="15.75" x14ac:dyDescent="0.25">
      <c r="A17" s="265" t="s">
        <v>107</v>
      </c>
      <c r="B17" s="324"/>
      <c r="C17" s="306"/>
      <c r="D17" s="266">
        <v>0</v>
      </c>
      <c r="E17" s="266">
        <v>0</v>
      </c>
      <c r="F17" s="266">
        <v>0</v>
      </c>
      <c r="G17" s="266">
        <v>0</v>
      </c>
      <c r="H17" s="266">
        <v>0</v>
      </c>
      <c r="I17" s="266">
        <v>0</v>
      </c>
      <c r="J17" s="266">
        <v>0</v>
      </c>
      <c r="K17" s="266">
        <v>0</v>
      </c>
      <c r="L17" s="266">
        <v>0</v>
      </c>
      <c r="M17" s="266">
        <v>0</v>
      </c>
      <c r="N17" s="266">
        <v>16.5</v>
      </c>
      <c r="O17" s="266">
        <v>0</v>
      </c>
      <c r="P17" s="266">
        <v>0</v>
      </c>
      <c r="Q17" s="266">
        <v>0</v>
      </c>
      <c r="R17" s="267">
        <f>SUM(D17,E17,F17,G17,H17,I17,J17,K17,L17,M17,N17,O17,P17,Q17)</f>
        <v>16.5</v>
      </c>
      <c r="S17" s="266">
        <v>0</v>
      </c>
      <c r="T17" s="266">
        <v>0</v>
      </c>
      <c r="U17" s="324"/>
      <c r="V17" s="306"/>
    </row>
    <row r="18" spans="1:22" ht="15.75" x14ac:dyDescent="0.25">
      <c r="A18" s="272" t="s">
        <v>108</v>
      </c>
      <c r="B18" s="325"/>
      <c r="C18" s="306"/>
      <c r="D18" s="271">
        <v>0</v>
      </c>
      <c r="E18" s="271">
        <v>0</v>
      </c>
      <c r="F18" s="271">
        <v>0</v>
      </c>
      <c r="G18" s="271">
        <v>0</v>
      </c>
      <c r="H18" s="271">
        <v>0</v>
      </c>
      <c r="I18" s="271">
        <v>0</v>
      </c>
      <c r="J18" s="271">
        <v>0</v>
      </c>
      <c r="K18" s="271">
        <v>0</v>
      </c>
      <c r="L18" s="271">
        <v>0</v>
      </c>
      <c r="M18" s="271">
        <v>0</v>
      </c>
      <c r="N18" s="271">
        <v>272.25</v>
      </c>
      <c r="O18" s="271">
        <v>0</v>
      </c>
      <c r="P18" s="271">
        <v>0</v>
      </c>
      <c r="Q18" s="271">
        <v>0</v>
      </c>
      <c r="R18" s="273">
        <f>SUM(D18,E18,F18,G18,H18,I18,J18,K18,L18,M18,N18,O18,P18,Q18)</f>
        <v>272.25</v>
      </c>
      <c r="S18" s="271">
        <v>138</v>
      </c>
      <c r="T18" s="271">
        <v>155.77000000000001</v>
      </c>
    </row>
    <row r="19" spans="1:22" ht="15.75" x14ac:dyDescent="0.25">
      <c r="A19" s="268" t="s">
        <v>12</v>
      </c>
      <c r="B19" s="326"/>
      <c r="C19" s="306"/>
      <c r="D19" s="269">
        <f t="shared" ref="D19:T19" si="2">SUM(D17,D18)</f>
        <v>0</v>
      </c>
      <c r="E19" s="269">
        <f t="shared" si="2"/>
        <v>0</v>
      </c>
      <c r="F19" s="269">
        <f t="shared" si="2"/>
        <v>0</v>
      </c>
      <c r="G19" s="269">
        <f t="shared" si="2"/>
        <v>0</v>
      </c>
      <c r="H19" s="269">
        <f t="shared" si="2"/>
        <v>0</v>
      </c>
      <c r="I19" s="269">
        <f t="shared" si="2"/>
        <v>0</v>
      </c>
      <c r="J19" s="269">
        <f t="shared" si="2"/>
        <v>0</v>
      </c>
      <c r="K19" s="269">
        <f t="shared" si="2"/>
        <v>0</v>
      </c>
      <c r="L19" s="269">
        <f t="shared" si="2"/>
        <v>0</v>
      </c>
      <c r="M19" s="269">
        <f t="shared" si="2"/>
        <v>0</v>
      </c>
      <c r="N19" s="269">
        <f t="shared" si="2"/>
        <v>288.75</v>
      </c>
      <c r="O19" s="269">
        <f t="shared" si="2"/>
        <v>0</v>
      </c>
      <c r="P19" s="269">
        <f t="shared" si="2"/>
        <v>0</v>
      </c>
      <c r="Q19" s="269">
        <f t="shared" si="2"/>
        <v>0</v>
      </c>
      <c r="R19" s="270">
        <f t="shared" si="2"/>
        <v>288.75</v>
      </c>
      <c r="S19" s="271">
        <f t="shared" si="2"/>
        <v>138</v>
      </c>
      <c r="T19" s="271">
        <f t="shared" si="2"/>
        <v>155.77000000000001</v>
      </c>
    </row>
    <row r="21" spans="1:22" ht="15.75" x14ac:dyDescent="0.25">
      <c r="A21" s="261" t="s">
        <v>31</v>
      </c>
      <c r="B21" s="323"/>
      <c r="C21" s="306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3"/>
      <c r="S21" s="264"/>
      <c r="T21" s="264"/>
    </row>
    <row r="22" spans="1:22" ht="15.75" x14ac:dyDescent="0.25">
      <c r="A22" s="265" t="s">
        <v>111</v>
      </c>
      <c r="B22" s="324"/>
      <c r="C22" s="306"/>
      <c r="D22" s="266">
        <v>0</v>
      </c>
      <c r="E22" s="266">
        <v>0</v>
      </c>
      <c r="F22" s="266">
        <v>0</v>
      </c>
      <c r="G22" s="266">
        <v>0</v>
      </c>
      <c r="H22" s="266">
        <v>0</v>
      </c>
      <c r="I22" s="266">
        <v>0</v>
      </c>
      <c r="J22" s="266">
        <v>0</v>
      </c>
      <c r="K22" s="266">
        <v>0</v>
      </c>
      <c r="L22" s="266">
        <v>0</v>
      </c>
      <c r="M22" s="266">
        <v>0</v>
      </c>
      <c r="N22" s="266">
        <v>50.3</v>
      </c>
      <c r="O22" s="266">
        <v>0</v>
      </c>
      <c r="P22" s="266">
        <v>0</v>
      </c>
      <c r="Q22" s="266">
        <v>0</v>
      </c>
      <c r="R22" s="267">
        <f>SUM(D22,E22,F22,G22,H22,I22,J22,K22,L22,M22,N22,O22,P22,Q22)</f>
        <v>50.3</v>
      </c>
      <c r="S22" s="266">
        <v>65.7</v>
      </c>
      <c r="T22" s="266">
        <v>32.65</v>
      </c>
      <c r="U22" s="324"/>
      <c r="V22" s="306"/>
    </row>
    <row r="23" spans="1:22" ht="15.75" x14ac:dyDescent="0.25">
      <c r="A23" s="272" t="s">
        <v>113</v>
      </c>
      <c r="B23" s="325"/>
      <c r="C23" s="306"/>
      <c r="D23" s="271">
        <v>0</v>
      </c>
      <c r="E23" s="271">
        <v>0</v>
      </c>
      <c r="F23" s="271">
        <v>0</v>
      </c>
      <c r="G23" s="271">
        <v>0</v>
      </c>
      <c r="H23" s="271">
        <v>0</v>
      </c>
      <c r="I23" s="271">
        <v>0</v>
      </c>
      <c r="J23" s="271">
        <v>0</v>
      </c>
      <c r="K23" s="271">
        <v>0</v>
      </c>
      <c r="L23" s="271">
        <v>0</v>
      </c>
      <c r="M23" s="271">
        <v>0</v>
      </c>
      <c r="N23" s="271">
        <v>22</v>
      </c>
      <c r="O23" s="271">
        <v>0</v>
      </c>
      <c r="P23" s="271">
        <v>0</v>
      </c>
      <c r="Q23" s="271">
        <v>0</v>
      </c>
      <c r="R23" s="273">
        <f>SUM(D23,E23,F23,G23,H23,I23,J23,K23,L23,M23,N23,O23,P23,Q23)</f>
        <v>22</v>
      </c>
      <c r="S23" s="271">
        <v>0</v>
      </c>
      <c r="T23" s="271">
        <v>0</v>
      </c>
    </row>
    <row r="24" spans="1:22" ht="15.75" x14ac:dyDescent="0.25">
      <c r="A24" s="268" t="s">
        <v>12</v>
      </c>
      <c r="B24" s="326"/>
      <c r="C24" s="306"/>
      <c r="D24" s="269">
        <f t="shared" ref="D24:T24" si="3">SUM(D22,D23)</f>
        <v>0</v>
      </c>
      <c r="E24" s="269">
        <f t="shared" si="3"/>
        <v>0</v>
      </c>
      <c r="F24" s="269">
        <f t="shared" si="3"/>
        <v>0</v>
      </c>
      <c r="G24" s="269">
        <f t="shared" si="3"/>
        <v>0</v>
      </c>
      <c r="H24" s="269">
        <f t="shared" si="3"/>
        <v>0</v>
      </c>
      <c r="I24" s="269">
        <f t="shared" si="3"/>
        <v>0</v>
      </c>
      <c r="J24" s="269">
        <f t="shared" si="3"/>
        <v>0</v>
      </c>
      <c r="K24" s="269">
        <f t="shared" si="3"/>
        <v>0</v>
      </c>
      <c r="L24" s="269">
        <f t="shared" si="3"/>
        <v>0</v>
      </c>
      <c r="M24" s="269">
        <f t="shared" si="3"/>
        <v>0</v>
      </c>
      <c r="N24" s="269">
        <f t="shared" si="3"/>
        <v>72.3</v>
      </c>
      <c r="O24" s="269">
        <f t="shared" si="3"/>
        <v>0</v>
      </c>
      <c r="P24" s="269">
        <f t="shared" si="3"/>
        <v>0</v>
      </c>
      <c r="Q24" s="269">
        <f t="shared" si="3"/>
        <v>0</v>
      </c>
      <c r="R24" s="270">
        <f t="shared" si="3"/>
        <v>72.3</v>
      </c>
      <c r="S24" s="271">
        <f t="shared" si="3"/>
        <v>65.7</v>
      </c>
      <c r="T24" s="271">
        <f t="shared" si="3"/>
        <v>32.65</v>
      </c>
    </row>
    <row r="26" spans="1:22" ht="15.75" x14ac:dyDescent="0.25">
      <c r="A26" s="261" t="s">
        <v>33</v>
      </c>
      <c r="B26" s="323"/>
      <c r="C26" s="306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3"/>
      <c r="S26" s="264"/>
      <c r="T26" s="264"/>
    </row>
    <row r="27" spans="1:22" ht="15.75" x14ac:dyDescent="0.25">
      <c r="A27" s="265" t="s">
        <v>34</v>
      </c>
      <c r="B27" s="324"/>
      <c r="C27" s="306"/>
      <c r="D27" s="266">
        <v>0</v>
      </c>
      <c r="E27" s="266">
        <v>0</v>
      </c>
      <c r="F27" s="266">
        <v>0</v>
      </c>
      <c r="G27" s="266">
        <v>0</v>
      </c>
      <c r="H27" s="266">
        <v>0</v>
      </c>
      <c r="I27" s="266">
        <v>0</v>
      </c>
      <c r="J27" s="266">
        <v>0</v>
      </c>
      <c r="K27" s="266">
        <v>0</v>
      </c>
      <c r="L27" s="266">
        <v>0</v>
      </c>
      <c r="M27" s="266">
        <v>0</v>
      </c>
      <c r="N27" s="266">
        <v>31.2</v>
      </c>
      <c r="O27" s="266">
        <v>0</v>
      </c>
      <c r="P27" s="266">
        <v>0</v>
      </c>
      <c r="Q27" s="266">
        <v>0</v>
      </c>
      <c r="R27" s="267">
        <f>SUM(D27,E27,F27,G27,H27,I27,J27,K27,L27,M27,N27,O27,P27,Q27)</f>
        <v>31.2</v>
      </c>
      <c r="S27" s="266">
        <v>20.65</v>
      </c>
      <c r="T27" s="266">
        <v>0</v>
      </c>
      <c r="U27" s="324"/>
      <c r="V27" s="306"/>
    </row>
    <row r="28" spans="1:22" ht="15.75" x14ac:dyDescent="0.25">
      <c r="A28" s="272" t="s">
        <v>119</v>
      </c>
      <c r="B28" s="325"/>
      <c r="C28" s="306"/>
      <c r="D28" s="271">
        <v>0</v>
      </c>
      <c r="E28" s="271">
        <v>0</v>
      </c>
      <c r="F28" s="271">
        <v>0</v>
      </c>
      <c r="G28" s="271">
        <v>0</v>
      </c>
      <c r="H28" s="271">
        <v>0</v>
      </c>
      <c r="I28" s="271">
        <v>0</v>
      </c>
      <c r="J28" s="271">
        <v>0</v>
      </c>
      <c r="K28" s="271">
        <v>0</v>
      </c>
      <c r="L28" s="271">
        <v>0</v>
      </c>
      <c r="M28" s="271">
        <v>0</v>
      </c>
      <c r="N28" s="271">
        <v>58.402000000000001</v>
      </c>
      <c r="O28" s="271">
        <v>0</v>
      </c>
      <c r="P28" s="271">
        <v>0</v>
      </c>
      <c r="Q28" s="271">
        <v>0</v>
      </c>
      <c r="R28" s="273">
        <f>SUM(D28,E28,F28,G28,H28,I28,J28,K28,L28,M28,N28,O28,P28,Q28)</f>
        <v>58.402000000000001</v>
      </c>
      <c r="S28" s="271">
        <v>0</v>
      </c>
      <c r="T28" s="271">
        <v>0</v>
      </c>
    </row>
    <row r="29" spans="1:22" ht="15.75" x14ac:dyDescent="0.25">
      <c r="A29" s="268" t="s">
        <v>12</v>
      </c>
      <c r="B29" s="326"/>
      <c r="C29" s="306"/>
      <c r="D29" s="269">
        <f t="shared" ref="D29:T29" si="4">SUM(D27,D28)</f>
        <v>0</v>
      </c>
      <c r="E29" s="269">
        <f t="shared" si="4"/>
        <v>0</v>
      </c>
      <c r="F29" s="269">
        <f t="shared" si="4"/>
        <v>0</v>
      </c>
      <c r="G29" s="269">
        <f t="shared" si="4"/>
        <v>0</v>
      </c>
      <c r="H29" s="269">
        <f t="shared" si="4"/>
        <v>0</v>
      </c>
      <c r="I29" s="269">
        <f t="shared" si="4"/>
        <v>0</v>
      </c>
      <c r="J29" s="269">
        <f t="shared" si="4"/>
        <v>0</v>
      </c>
      <c r="K29" s="269">
        <f t="shared" si="4"/>
        <v>0</v>
      </c>
      <c r="L29" s="269">
        <f t="shared" si="4"/>
        <v>0</v>
      </c>
      <c r="M29" s="269">
        <f t="shared" si="4"/>
        <v>0</v>
      </c>
      <c r="N29" s="269">
        <f t="shared" si="4"/>
        <v>89.602000000000004</v>
      </c>
      <c r="O29" s="269">
        <f t="shared" si="4"/>
        <v>0</v>
      </c>
      <c r="P29" s="269">
        <f t="shared" si="4"/>
        <v>0</v>
      </c>
      <c r="Q29" s="269">
        <f t="shared" si="4"/>
        <v>0</v>
      </c>
      <c r="R29" s="270">
        <f t="shared" si="4"/>
        <v>89.602000000000004</v>
      </c>
      <c r="S29" s="271">
        <f t="shared" si="4"/>
        <v>20.65</v>
      </c>
      <c r="T29" s="271">
        <f t="shared" si="4"/>
        <v>0</v>
      </c>
    </row>
    <row r="31" spans="1:22" ht="33.950000000000003" customHeight="1" x14ac:dyDescent="0.25">
      <c r="A31" s="274" t="s">
        <v>127</v>
      </c>
      <c r="B31" s="327"/>
      <c r="C31" s="306"/>
      <c r="D31" s="275">
        <f t="shared" ref="D31:T31" si="5">SUM(D10,D14,D19,D24,D29)</f>
        <v>0</v>
      </c>
      <c r="E31" s="275">
        <f t="shared" si="5"/>
        <v>0</v>
      </c>
      <c r="F31" s="275">
        <f t="shared" si="5"/>
        <v>0</v>
      </c>
      <c r="G31" s="275">
        <f t="shared" si="5"/>
        <v>0</v>
      </c>
      <c r="H31" s="275">
        <f t="shared" si="5"/>
        <v>190.07</v>
      </c>
      <c r="I31" s="275">
        <f t="shared" si="5"/>
        <v>0</v>
      </c>
      <c r="J31" s="275">
        <f t="shared" si="5"/>
        <v>0</v>
      </c>
      <c r="K31" s="275">
        <f t="shared" si="5"/>
        <v>0</v>
      </c>
      <c r="L31" s="275">
        <f t="shared" si="5"/>
        <v>0</v>
      </c>
      <c r="M31" s="275">
        <f t="shared" si="5"/>
        <v>0</v>
      </c>
      <c r="N31" s="275">
        <f t="shared" si="5"/>
        <v>450.65200000000004</v>
      </c>
      <c r="O31" s="275">
        <f t="shared" si="5"/>
        <v>0</v>
      </c>
      <c r="P31" s="275">
        <f t="shared" si="5"/>
        <v>0</v>
      </c>
      <c r="Q31" s="275">
        <f t="shared" si="5"/>
        <v>0</v>
      </c>
      <c r="R31" s="275">
        <f t="shared" si="5"/>
        <v>640.72199999999998</v>
      </c>
      <c r="S31" s="275">
        <f t="shared" si="5"/>
        <v>521.06899999999996</v>
      </c>
      <c r="T31" s="276">
        <f t="shared" si="5"/>
        <v>188.42000000000002</v>
      </c>
    </row>
    <row r="33" spans="1:20" x14ac:dyDescent="0.25">
      <c r="A33" s="277" t="s">
        <v>46</v>
      </c>
      <c r="B33" s="328"/>
      <c r="C33" s="306"/>
      <c r="D33" s="278">
        <v>0</v>
      </c>
      <c r="E33" s="278">
        <v>0</v>
      </c>
      <c r="F33" s="278">
        <v>0</v>
      </c>
      <c r="G33" s="278">
        <v>0</v>
      </c>
      <c r="H33" s="278">
        <v>296.71899999999999</v>
      </c>
      <c r="I33" s="278">
        <v>0</v>
      </c>
      <c r="J33" s="278">
        <v>0</v>
      </c>
      <c r="K33" s="278">
        <v>0</v>
      </c>
      <c r="L33" s="278">
        <v>0</v>
      </c>
      <c r="M33" s="278">
        <v>0</v>
      </c>
      <c r="N33" s="278">
        <v>224.35</v>
      </c>
      <c r="O33" s="278">
        <v>0</v>
      </c>
      <c r="P33" s="278">
        <v>0</v>
      </c>
      <c r="Q33" s="278">
        <v>0</v>
      </c>
      <c r="S33" s="279" t="s">
        <v>128</v>
      </c>
      <c r="T33" s="279" t="s">
        <v>128</v>
      </c>
    </row>
    <row r="34" spans="1:20" s="335" customFormat="1" x14ac:dyDescent="0.25">
      <c r="A34" s="331" t="s">
        <v>129</v>
      </c>
      <c r="B34" s="332"/>
      <c r="C34" s="333"/>
      <c r="D34" s="334" t="str">
        <f t="shared" ref="D34:Q34" si="6">IF(OR(D33=0,D33="-"),"-",IF(D31="-",(0-D33)/D33,(D31-D33)/D33))</f>
        <v>-</v>
      </c>
      <c r="E34" s="334" t="str">
        <f t="shared" si="6"/>
        <v>-</v>
      </c>
      <c r="F34" s="334" t="str">
        <f t="shared" si="6"/>
        <v>-</v>
      </c>
      <c r="G34" s="334" t="str">
        <f t="shared" si="6"/>
        <v>-</v>
      </c>
      <c r="H34" s="334">
        <f t="shared" si="6"/>
        <v>-0.35942760659074746</v>
      </c>
      <c r="I34" s="334" t="str">
        <f t="shared" si="6"/>
        <v>-</v>
      </c>
      <c r="J34" s="334" t="str">
        <f t="shared" si="6"/>
        <v>-</v>
      </c>
      <c r="K34" s="334" t="str">
        <f t="shared" si="6"/>
        <v>-</v>
      </c>
      <c r="L34" s="334" t="str">
        <f t="shared" si="6"/>
        <v>-</v>
      </c>
      <c r="M34" s="334" t="str">
        <f t="shared" si="6"/>
        <v>-</v>
      </c>
      <c r="N34" s="334">
        <f t="shared" si="6"/>
        <v>1.0087006908847784</v>
      </c>
      <c r="O34" s="334" t="str">
        <f t="shared" si="6"/>
        <v>-</v>
      </c>
      <c r="P34" s="334" t="str">
        <f t="shared" si="6"/>
        <v>-</v>
      </c>
      <c r="Q34" s="334" t="str">
        <f t="shared" si="6"/>
        <v>-</v>
      </c>
      <c r="S34" s="336" t="s">
        <v>130</v>
      </c>
      <c r="T34" s="336" t="s">
        <v>131</v>
      </c>
    </row>
    <row r="35" spans="1:20" x14ac:dyDescent="0.25">
      <c r="A35" s="277" t="s">
        <v>47</v>
      </c>
      <c r="B35" s="328"/>
      <c r="C35" s="306"/>
      <c r="D35" s="278">
        <v>0</v>
      </c>
      <c r="E35" s="278">
        <v>0</v>
      </c>
      <c r="F35" s="278">
        <v>0</v>
      </c>
      <c r="G35" s="278">
        <v>0</v>
      </c>
      <c r="H35" s="278">
        <v>0</v>
      </c>
      <c r="I35" s="278">
        <v>0</v>
      </c>
      <c r="J35" s="278">
        <v>0</v>
      </c>
      <c r="K35" s="278">
        <v>0</v>
      </c>
      <c r="L35" s="278">
        <v>0</v>
      </c>
      <c r="M35" s="278">
        <v>0</v>
      </c>
      <c r="N35" s="278">
        <v>188.42</v>
      </c>
      <c r="O35" s="278">
        <v>0</v>
      </c>
      <c r="P35" s="278">
        <v>0</v>
      </c>
      <c r="Q35" s="278">
        <v>0</v>
      </c>
      <c r="S35" s="280">
        <f>IF(OR(S31=0,S31="-"),"-",IF(R31="-",(0-S31)/S31,(R31-S31)/S31))</f>
        <v>0.22962985708226746</v>
      </c>
      <c r="T35" s="280">
        <f>IF(OR(T31=0,T31="-"),"-",IF(S31="-",(0-T31)/T31,(S31-T31)/T31))</f>
        <v>1.7654654495276505</v>
      </c>
    </row>
    <row r="36" spans="1:20" s="335" customFormat="1" x14ac:dyDescent="0.25">
      <c r="A36" s="334" t="s">
        <v>132</v>
      </c>
      <c r="B36" s="332"/>
      <c r="C36" s="333"/>
      <c r="D36" s="334" t="str">
        <f t="shared" ref="D36:Q36" si="7">IF(OR(D35=0,D35="-"),"-",IF(D33="-",(0-D35)/D35,(D33-D35)/D35))</f>
        <v>-</v>
      </c>
      <c r="E36" s="334" t="str">
        <f t="shared" si="7"/>
        <v>-</v>
      </c>
      <c r="F36" s="334" t="str">
        <f t="shared" si="7"/>
        <v>-</v>
      </c>
      <c r="G36" s="334" t="str">
        <f t="shared" si="7"/>
        <v>-</v>
      </c>
      <c r="H36" s="334" t="str">
        <f t="shared" si="7"/>
        <v>-</v>
      </c>
      <c r="I36" s="334" t="str">
        <f t="shared" si="7"/>
        <v>-</v>
      </c>
      <c r="J36" s="334" t="str">
        <f t="shared" si="7"/>
        <v>-</v>
      </c>
      <c r="K36" s="334" t="str">
        <f t="shared" si="7"/>
        <v>-</v>
      </c>
      <c r="L36" s="334" t="str">
        <f t="shared" si="7"/>
        <v>-</v>
      </c>
      <c r="M36" s="334" t="str">
        <f t="shared" si="7"/>
        <v>-</v>
      </c>
      <c r="N36" s="334">
        <f t="shared" si="7"/>
        <v>0.1906910094469802</v>
      </c>
      <c r="O36" s="334" t="str">
        <f t="shared" si="7"/>
        <v>-</v>
      </c>
      <c r="P36" s="334" t="str">
        <f t="shared" si="7"/>
        <v>-</v>
      </c>
      <c r="Q36" s="334" t="str">
        <f t="shared" si="7"/>
        <v>-</v>
      </c>
    </row>
  </sheetData>
  <sheetProtection formatCells="0" formatColumns="0" formatRows="0" insertColumns="0" insertRows="0" insertHyperlinks="0" deleteColumns="0" deleteRows="0" sort="0" autoFilter="0" pivotTables="0"/>
  <mergeCells count="50">
    <mergeCell ref="B33:C33"/>
    <mergeCell ref="B34:C34"/>
    <mergeCell ref="B35:C35"/>
    <mergeCell ref="B36:C36"/>
    <mergeCell ref="U27:V27"/>
    <mergeCell ref="B27:C27"/>
    <mergeCell ref="B28:C28"/>
    <mergeCell ref="B29:C29"/>
    <mergeCell ref="B31:C31"/>
    <mergeCell ref="U22:V22"/>
    <mergeCell ref="B22:C22"/>
    <mergeCell ref="B23:C23"/>
    <mergeCell ref="B24:C24"/>
    <mergeCell ref="B26:C26"/>
    <mergeCell ref="U17:V17"/>
    <mergeCell ref="B17:C17"/>
    <mergeCell ref="B18:C18"/>
    <mergeCell ref="B19:C19"/>
    <mergeCell ref="B21:C21"/>
    <mergeCell ref="B12:C12"/>
    <mergeCell ref="U13:V13"/>
    <mergeCell ref="B13:C13"/>
    <mergeCell ref="B14:C14"/>
    <mergeCell ref="B16:C16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workbookViewId="0">
      <selection activeCell="U56" sqref="U56:V56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20" width="15.7109375" customWidth="1"/>
    <col min="21" max="22" width="9.140625" customWidth="1"/>
  </cols>
  <sheetData>
    <row r="1" spans="1:22" ht="23.25" x14ac:dyDescent="0.25">
      <c r="A1" s="305" t="s">
        <v>137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29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281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281"/>
    </row>
    <row r="5" spans="1:22" ht="51" customHeight="1" x14ac:dyDescent="0.25">
      <c r="A5" s="282" t="s">
        <v>8</v>
      </c>
      <c r="B5" s="320" t="s">
        <v>122</v>
      </c>
      <c r="C5" s="320" t="s">
        <v>123</v>
      </c>
      <c r="D5" s="321" t="s">
        <v>11</v>
      </c>
      <c r="E5" s="321" t="s">
        <v>88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124</v>
      </c>
      <c r="S5" s="322" t="s">
        <v>124</v>
      </c>
      <c r="T5" s="322" t="s">
        <v>124</v>
      </c>
    </row>
    <row r="6" spans="1:22" x14ac:dyDescent="0.25">
      <c r="A6" s="284" t="s">
        <v>125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284" t="s">
        <v>126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283">
        <v>2014</v>
      </c>
      <c r="S7" s="283">
        <v>2013</v>
      </c>
      <c r="T7" s="283">
        <v>2012</v>
      </c>
    </row>
    <row r="8" spans="1:22" ht="15.75" x14ac:dyDescent="0.25">
      <c r="A8" s="285" t="s">
        <v>59</v>
      </c>
      <c r="B8" s="323"/>
      <c r="C8" s="30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7"/>
      <c r="S8" s="288"/>
      <c r="T8" s="288"/>
    </row>
    <row r="9" spans="1:22" ht="15.75" x14ac:dyDescent="0.25">
      <c r="A9" s="289" t="s">
        <v>61</v>
      </c>
      <c r="B9" s="324"/>
      <c r="C9" s="306"/>
      <c r="D9" s="290">
        <v>476.166</v>
      </c>
      <c r="E9" s="290">
        <v>0</v>
      </c>
      <c r="F9" s="290">
        <v>0</v>
      </c>
      <c r="G9" s="290">
        <v>0</v>
      </c>
      <c r="H9" s="290">
        <v>0</v>
      </c>
      <c r="I9" s="290">
        <v>0</v>
      </c>
      <c r="J9" s="290">
        <v>42</v>
      </c>
      <c r="K9" s="290">
        <v>0</v>
      </c>
      <c r="L9" s="290">
        <v>0</v>
      </c>
      <c r="M9" s="290">
        <v>0</v>
      </c>
      <c r="N9" s="290">
        <v>0</v>
      </c>
      <c r="O9" s="290">
        <v>0</v>
      </c>
      <c r="P9" s="290">
        <v>0</v>
      </c>
      <c r="Q9" s="290">
        <v>0</v>
      </c>
      <c r="R9" s="291">
        <f>SUM(D9,E9,F9,G9,H9,I9,J9,K9,L9,M9,N9,O9,P9,Q9)</f>
        <v>518.16599999999994</v>
      </c>
      <c r="S9" s="290">
        <v>413.41699999999997</v>
      </c>
      <c r="T9" s="290">
        <v>336.904</v>
      </c>
      <c r="U9" s="324"/>
      <c r="V9" s="306"/>
    </row>
    <row r="10" spans="1:22" ht="15.75" x14ac:dyDescent="0.25">
      <c r="A10" s="292" t="s">
        <v>62</v>
      </c>
      <c r="B10" s="325"/>
      <c r="C10" s="306"/>
      <c r="D10" s="293">
        <v>0</v>
      </c>
      <c r="E10" s="293">
        <v>0</v>
      </c>
      <c r="F10" s="293">
        <v>0</v>
      </c>
      <c r="G10" s="293">
        <v>0</v>
      </c>
      <c r="H10" s="293">
        <v>0</v>
      </c>
      <c r="I10" s="293">
        <v>0</v>
      </c>
      <c r="J10" s="293">
        <v>0</v>
      </c>
      <c r="K10" s="293">
        <v>0</v>
      </c>
      <c r="L10" s="293">
        <v>0</v>
      </c>
      <c r="M10" s="293">
        <v>0</v>
      </c>
      <c r="N10" s="293">
        <v>0</v>
      </c>
      <c r="O10" s="293">
        <v>0</v>
      </c>
      <c r="P10" s="293">
        <v>0</v>
      </c>
      <c r="Q10" s="293">
        <v>0</v>
      </c>
      <c r="R10" s="294">
        <f>SUM(D10,E10,F10,G10,H10,I10,J10,K10,L10,M10,N10,O10,P10,Q10)</f>
        <v>0</v>
      </c>
      <c r="S10" s="293">
        <v>28.1</v>
      </c>
      <c r="T10" s="293">
        <v>0</v>
      </c>
    </row>
    <row r="11" spans="1:22" ht="15.75" x14ac:dyDescent="0.25">
      <c r="A11" s="289" t="s">
        <v>68</v>
      </c>
      <c r="B11" s="324"/>
      <c r="C11" s="306"/>
      <c r="D11" s="290">
        <v>0</v>
      </c>
      <c r="E11" s="290">
        <v>0</v>
      </c>
      <c r="F11" s="290">
        <v>0</v>
      </c>
      <c r="G11" s="290">
        <v>0</v>
      </c>
      <c r="H11" s="290">
        <v>0</v>
      </c>
      <c r="I11" s="290">
        <v>0</v>
      </c>
      <c r="J11" s="290">
        <v>1</v>
      </c>
      <c r="K11" s="290">
        <v>0</v>
      </c>
      <c r="L11" s="290">
        <v>0</v>
      </c>
      <c r="M11" s="290">
        <v>0</v>
      </c>
      <c r="N11" s="290">
        <v>0</v>
      </c>
      <c r="O11" s="290">
        <v>0</v>
      </c>
      <c r="P11" s="290">
        <v>0</v>
      </c>
      <c r="Q11" s="290">
        <v>0</v>
      </c>
      <c r="R11" s="291">
        <f>SUM(D11,E11,F11,G11,H11,I11,J11,K11,L11,M11,N11,O11,P11,Q11)</f>
        <v>1</v>
      </c>
      <c r="S11" s="290">
        <v>26.702000000000002</v>
      </c>
      <c r="T11" s="290">
        <v>0</v>
      </c>
    </row>
    <row r="12" spans="1:22" ht="15.75" x14ac:dyDescent="0.25">
      <c r="A12" s="292" t="s">
        <v>69</v>
      </c>
      <c r="B12" s="325"/>
      <c r="C12" s="306"/>
      <c r="D12" s="293">
        <v>332.3</v>
      </c>
      <c r="E12" s="293">
        <v>0</v>
      </c>
      <c r="F12" s="293">
        <v>0</v>
      </c>
      <c r="G12" s="293">
        <v>0</v>
      </c>
      <c r="H12" s="293">
        <v>0</v>
      </c>
      <c r="I12" s="293">
        <v>0</v>
      </c>
      <c r="J12" s="293">
        <v>0</v>
      </c>
      <c r="K12" s="293">
        <v>0</v>
      </c>
      <c r="L12" s="293">
        <v>0</v>
      </c>
      <c r="M12" s="293">
        <v>0</v>
      </c>
      <c r="N12" s="293">
        <v>0</v>
      </c>
      <c r="O12" s="293">
        <v>0</v>
      </c>
      <c r="P12" s="293">
        <v>0</v>
      </c>
      <c r="Q12" s="293">
        <v>0</v>
      </c>
      <c r="R12" s="294">
        <f>SUM(D12,E12,F12,G12,H12,I12,J12,K12,L12,M12,N12,O12,P12,Q12)</f>
        <v>332.3</v>
      </c>
      <c r="S12" s="293">
        <v>302</v>
      </c>
      <c r="T12" s="293">
        <v>200.2</v>
      </c>
    </row>
    <row r="13" spans="1:22" ht="15.75" x14ac:dyDescent="0.25">
      <c r="A13" s="289" t="s">
        <v>73</v>
      </c>
      <c r="B13" s="324"/>
      <c r="C13" s="306"/>
      <c r="D13" s="290">
        <v>0</v>
      </c>
      <c r="E13" s="290">
        <v>0</v>
      </c>
      <c r="F13" s="290">
        <v>0</v>
      </c>
      <c r="G13" s="290">
        <v>0</v>
      </c>
      <c r="H13" s="290">
        <v>0</v>
      </c>
      <c r="I13" s="290">
        <v>0</v>
      </c>
      <c r="J13" s="290">
        <v>19.417000000000002</v>
      </c>
      <c r="K13" s="290">
        <v>0</v>
      </c>
      <c r="L13" s="290">
        <v>0</v>
      </c>
      <c r="M13" s="290">
        <v>0</v>
      </c>
      <c r="N13" s="290">
        <v>0</v>
      </c>
      <c r="O13" s="290">
        <v>0</v>
      </c>
      <c r="P13" s="290">
        <v>0</v>
      </c>
      <c r="Q13" s="290">
        <v>0</v>
      </c>
      <c r="R13" s="291">
        <f>SUM(D13,E13,F13,G13,H13,I13,J13,K13,L13,M13,N13,O13,P13,Q13)</f>
        <v>19.417000000000002</v>
      </c>
      <c r="S13" s="290">
        <v>0</v>
      </c>
      <c r="T13" s="290">
        <v>0</v>
      </c>
    </row>
    <row r="14" spans="1:22" ht="15.75" x14ac:dyDescent="0.25">
      <c r="A14" s="295" t="s">
        <v>12</v>
      </c>
      <c r="B14" s="326"/>
      <c r="C14" s="306"/>
      <c r="D14" s="296">
        <f t="shared" ref="D14:T14" si="0">SUM(D9,D10,D11,D12,D13)</f>
        <v>808.46600000000001</v>
      </c>
      <c r="E14" s="296">
        <f t="shared" si="0"/>
        <v>0</v>
      </c>
      <c r="F14" s="296">
        <f t="shared" si="0"/>
        <v>0</v>
      </c>
      <c r="G14" s="296">
        <f t="shared" si="0"/>
        <v>0</v>
      </c>
      <c r="H14" s="296">
        <f t="shared" si="0"/>
        <v>0</v>
      </c>
      <c r="I14" s="296">
        <f t="shared" si="0"/>
        <v>0</v>
      </c>
      <c r="J14" s="296">
        <f t="shared" si="0"/>
        <v>62.417000000000002</v>
      </c>
      <c r="K14" s="296">
        <f t="shared" si="0"/>
        <v>0</v>
      </c>
      <c r="L14" s="296">
        <f t="shared" si="0"/>
        <v>0</v>
      </c>
      <c r="M14" s="296">
        <f t="shared" si="0"/>
        <v>0</v>
      </c>
      <c r="N14" s="296">
        <f t="shared" si="0"/>
        <v>0</v>
      </c>
      <c r="O14" s="296">
        <f t="shared" si="0"/>
        <v>0</v>
      </c>
      <c r="P14" s="296">
        <f t="shared" si="0"/>
        <v>0</v>
      </c>
      <c r="Q14" s="296">
        <f t="shared" si="0"/>
        <v>0</v>
      </c>
      <c r="R14" s="297">
        <f t="shared" si="0"/>
        <v>870.88299999999992</v>
      </c>
      <c r="S14" s="293">
        <f t="shared" si="0"/>
        <v>770.21900000000005</v>
      </c>
      <c r="T14" s="293">
        <f t="shared" si="0"/>
        <v>537.10400000000004</v>
      </c>
    </row>
    <row r="16" spans="1:22" ht="15.75" x14ac:dyDescent="0.25">
      <c r="A16" s="285" t="s">
        <v>74</v>
      </c>
      <c r="B16" s="323"/>
      <c r="C16" s="30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7"/>
      <c r="S16" s="288"/>
      <c r="T16" s="288"/>
    </row>
    <row r="17" spans="1:22" ht="15.75" x14ac:dyDescent="0.25">
      <c r="A17" s="289" t="s">
        <v>77</v>
      </c>
      <c r="B17" s="324"/>
      <c r="C17" s="306"/>
      <c r="D17" s="290">
        <v>0</v>
      </c>
      <c r="E17" s="290">
        <v>0</v>
      </c>
      <c r="F17" s="290">
        <v>0</v>
      </c>
      <c r="G17" s="290">
        <v>0</v>
      </c>
      <c r="H17" s="290">
        <v>0</v>
      </c>
      <c r="I17" s="290">
        <v>0</v>
      </c>
      <c r="J17" s="290">
        <v>0</v>
      </c>
      <c r="K17" s="290">
        <v>33.9</v>
      </c>
      <c r="L17" s="290">
        <v>0</v>
      </c>
      <c r="M17" s="290">
        <v>0</v>
      </c>
      <c r="N17" s="290">
        <v>0</v>
      </c>
      <c r="O17" s="290">
        <v>0</v>
      </c>
      <c r="P17" s="290">
        <v>0</v>
      </c>
      <c r="Q17" s="290">
        <v>0</v>
      </c>
      <c r="R17" s="291">
        <f>SUM(D17,E17,F17,G17,H17,I17,J17,K17,L17,M17,N17,O17,P17,Q17)</f>
        <v>33.9</v>
      </c>
      <c r="S17" s="290">
        <v>22.968</v>
      </c>
      <c r="T17" s="290">
        <v>160.35</v>
      </c>
      <c r="U17" s="324"/>
      <c r="V17" s="306"/>
    </row>
    <row r="18" spans="1:22" ht="15.75" x14ac:dyDescent="0.25">
      <c r="A18" s="292" t="s">
        <v>78</v>
      </c>
      <c r="B18" s="325"/>
      <c r="C18" s="306"/>
      <c r="D18" s="293">
        <v>66</v>
      </c>
      <c r="E18" s="293"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3">
        <v>0</v>
      </c>
      <c r="P18" s="293">
        <v>0</v>
      </c>
      <c r="Q18" s="293">
        <v>0</v>
      </c>
      <c r="R18" s="294">
        <f>SUM(D18,E18,F18,G18,H18,I18,J18,K18,L18,M18,N18,O18,P18,Q18)</f>
        <v>66</v>
      </c>
      <c r="S18" s="293">
        <v>63.1</v>
      </c>
      <c r="T18" s="293">
        <v>0</v>
      </c>
    </row>
    <row r="19" spans="1:22" ht="15.75" x14ac:dyDescent="0.25">
      <c r="A19" s="295" t="s">
        <v>12</v>
      </c>
      <c r="B19" s="326"/>
      <c r="C19" s="306"/>
      <c r="D19" s="296">
        <f t="shared" ref="D19:T19" si="1">SUM(D17,D18)</f>
        <v>66</v>
      </c>
      <c r="E19" s="296">
        <f t="shared" si="1"/>
        <v>0</v>
      </c>
      <c r="F19" s="296">
        <f t="shared" si="1"/>
        <v>0</v>
      </c>
      <c r="G19" s="296">
        <f t="shared" si="1"/>
        <v>0</v>
      </c>
      <c r="H19" s="296">
        <f t="shared" si="1"/>
        <v>0</v>
      </c>
      <c r="I19" s="296">
        <f t="shared" si="1"/>
        <v>0</v>
      </c>
      <c r="J19" s="296">
        <f t="shared" si="1"/>
        <v>0</v>
      </c>
      <c r="K19" s="296">
        <f t="shared" si="1"/>
        <v>33.9</v>
      </c>
      <c r="L19" s="296">
        <f t="shared" si="1"/>
        <v>0</v>
      </c>
      <c r="M19" s="296">
        <f t="shared" si="1"/>
        <v>0</v>
      </c>
      <c r="N19" s="296">
        <f t="shared" si="1"/>
        <v>0</v>
      </c>
      <c r="O19" s="296">
        <f t="shared" si="1"/>
        <v>0</v>
      </c>
      <c r="P19" s="296">
        <f t="shared" si="1"/>
        <v>0</v>
      </c>
      <c r="Q19" s="296">
        <f t="shared" si="1"/>
        <v>0</v>
      </c>
      <c r="R19" s="297">
        <f t="shared" si="1"/>
        <v>99.9</v>
      </c>
      <c r="S19" s="293">
        <f t="shared" si="1"/>
        <v>86.067999999999998</v>
      </c>
      <c r="T19" s="293">
        <f t="shared" si="1"/>
        <v>160.35</v>
      </c>
    </row>
    <row r="21" spans="1:22" ht="15.75" x14ac:dyDescent="0.25">
      <c r="A21" s="285" t="s">
        <v>10</v>
      </c>
      <c r="B21" s="323"/>
      <c r="C21" s="30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7"/>
      <c r="S21" s="288"/>
      <c r="T21" s="288"/>
    </row>
    <row r="22" spans="1:22" ht="15.75" x14ac:dyDescent="0.25">
      <c r="A22" s="289" t="s">
        <v>80</v>
      </c>
      <c r="B22" s="324"/>
      <c r="C22" s="306"/>
      <c r="D22" s="290">
        <v>320.52300000000002</v>
      </c>
      <c r="E22" s="290">
        <v>0</v>
      </c>
      <c r="F22" s="290">
        <v>0</v>
      </c>
      <c r="G22" s="290">
        <v>0</v>
      </c>
      <c r="H22" s="290">
        <v>0</v>
      </c>
      <c r="I22" s="290">
        <v>0</v>
      </c>
      <c r="J22" s="290">
        <v>0</v>
      </c>
      <c r="K22" s="290">
        <v>0</v>
      </c>
      <c r="L22" s="290">
        <v>0</v>
      </c>
      <c r="M22" s="290">
        <v>0</v>
      </c>
      <c r="N22" s="290">
        <v>0</v>
      </c>
      <c r="O22" s="290">
        <v>0</v>
      </c>
      <c r="P22" s="290">
        <v>0</v>
      </c>
      <c r="Q22" s="290">
        <v>0</v>
      </c>
      <c r="R22" s="291">
        <f>SUM(D22,E22,F22,G22,H22,I22,J22,K22,L22,M22,N22,O22,P22,Q22)</f>
        <v>320.52300000000002</v>
      </c>
      <c r="S22" s="290">
        <v>316.65600000000001</v>
      </c>
      <c r="T22" s="290">
        <v>327.44200000000001</v>
      </c>
      <c r="U22" s="324"/>
      <c r="V22" s="306"/>
    </row>
    <row r="23" spans="1:22" ht="15.75" x14ac:dyDescent="0.25">
      <c r="A23" s="292" t="s">
        <v>81</v>
      </c>
      <c r="B23" s="325"/>
      <c r="C23" s="306"/>
      <c r="D23" s="293">
        <v>542.92700000000002</v>
      </c>
      <c r="E23" s="293">
        <v>0</v>
      </c>
      <c r="F23" s="293">
        <v>0</v>
      </c>
      <c r="G23" s="293">
        <v>0</v>
      </c>
      <c r="H23" s="293">
        <v>435.85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293">
        <v>0</v>
      </c>
      <c r="P23" s="293">
        <v>0</v>
      </c>
      <c r="Q23" s="293">
        <v>0</v>
      </c>
      <c r="R23" s="294">
        <f>SUM(D23,E23,F23,G23,H23,I23,J23,K23,L23,M23,N23,O23,P23,Q23)</f>
        <v>978.77700000000004</v>
      </c>
      <c r="S23" s="293">
        <v>1003.913</v>
      </c>
      <c r="T23" s="293">
        <v>662.24400000000003</v>
      </c>
    </row>
    <row r="24" spans="1:22" ht="15.75" x14ac:dyDescent="0.25">
      <c r="A24" s="289" t="s">
        <v>11</v>
      </c>
      <c r="B24" s="324"/>
      <c r="C24" s="306"/>
      <c r="D24" s="290">
        <v>0</v>
      </c>
      <c r="E24" s="290">
        <v>0</v>
      </c>
      <c r="F24" s="290">
        <v>0</v>
      </c>
      <c r="G24" s="290">
        <v>0</v>
      </c>
      <c r="H24" s="290">
        <v>0</v>
      </c>
      <c r="I24" s="290">
        <v>0</v>
      </c>
      <c r="J24" s="290">
        <v>0</v>
      </c>
      <c r="K24" s="290">
        <v>27.3</v>
      </c>
      <c r="L24" s="290">
        <v>0</v>
      </c>
      <c r="M24" s="290">
        <v>0</v>
      </c>
      <c r="N24" s="290">
        <v>0</v>
      </c>
      <c r="O24" s="290">
        <v>0</v>
      </c>
      <c r="P24" s="290">
        <v>0</v>
      </c>
      <c r="Q24" s="290">
        <v>0</v>
      </c>
      <c r="R24" s="291">
        <f>SUM(D24,E24,F24,G24,H24,I24,J24,K24,L24,M24,N24,O24,P24,Q24)</f>
        <v>27.3</v>
      </c>
      <c r="S24" s="290">
        <v>55</v>
      </c>
      <c r="T24" s="290">
        <v>115.334</v>
      </c>
    </row>
    <row r="25" spans="1:22" ht="15.75" x14ac:dyDescent="0.25">
      <c r="A25" s="292" t="s">
        <v>82</v>
      </c>
      <c r="B25" s="325"/>
      <c r="C25" s="306"/>
      <c r="D25" s="293">
        <v>0</v>
      </c>
      <c r="E25" s="293">
        <v>0</v>
      </c>
      <c r="F25" s="293">
        <v>0</v>
      </c>
      <c r="G25" s="293">
        <v>0</v>
      </c>
      <c r="H25" s="293">
        <v>0</v>
      </c>
      <c r="I25" s="293">
        <v>0</v>
      </c>
      <c r="J25" s="293">
        <v>0</v>
      </c>
      <c r="K25" s="293">
        <v>0</v>
      </c>
      <c r="L25" s="293">
        <v>0</v>
      </c>
      <c r="M25" s="293">
        <v>0</v>
      </c>
      <c r="N25" s="293">
        <v>0</v>
      </c>
      <c r="O25" s="293">
        <v>0</v>
      </c>
      <c r="P25" s="293">
        <v>0</v>
      </c>
      <c r="Q25" s="293">
        <v>0</v>
      </c>
      <c r="R25" s="294">
        <f>SUM(D25,E25,F25,G25,H25,I25,J25,K25,L25,M25,N25,O25,P25,Q25)</f>
        <v>0</v>
      </c>
      <c r="S25" s="293">
        <v>22</v>
      </c>
      <c r="T25" s="293">
        <v>88</v>
      </c>
    </row>
    <row r="26" spans="1:22" ht="15.75" x14ac:dyDescent="0.25">
      <c r="A26" s="289" t="s">
        <v>73</v>
      </c>
      <c r="B26" s="324"/>
      <c r="C26" s="306"/>
      <c r="D26" s="290">
        <v>0</v>
      </c>
      <c r="E26" s="290">
        <v>0</v>
      </c>
      <c r="F26" s="290">
        <v>0</v>
      </c>
      <c r="G26" s="290">
        <v>0</v>
      </c>
      <c r="H26" s="290">
        <v>0</v>
      </c>
      <c r="I26" s="290">
        <v>0</v>
      </c>
      <c r="J26" s="290">
        <v>0</v>
      </c>
      <c r="K26" s="290">
        <v>0</v>
      </c>
      <c r="L26" s="290">
        <v>0</v>
      </c>
      <c r="M26" s="290">
        <v>0</v>
      </c>
      <c r="N26" s="290">
        <v>0</v>
      </c>
      <c r="O26" s="290">
        <v>0</v>
      </c>
      <c r="P26" s="290">
        <v>0</v>
      </c>
      <c r="Q26" s="290">
        <v>0</v>
      </c>
      <c r="R26" s="291">
        <f>SUM(D26,E26,F26,G26,H26,I26,J26,K26,L26,M26,N26,O26,P26,Q26)</f>
        <v>0</v>
      </c>
      <c r="S26" s="290">
        <v>28</v>
      </c>
      <c r="T26" s="290">
        <v>0</v>
      </c>
    </row>
    <row r="27" spans="1:22" ht="15.75" x14ac:dyDescent="0.25">
      <c r="A27" s="295" t="s">
        <v>12</v>
      </c>
      <c r="B27" s="326"/>
      <c r="C27" s="306"/>
      <c r="D27" s="296">
        <f t="shared" ref="D27:T27" si="2">SUM(D22,D23,D24,D25,D26)</f>
        <v>863.45</v>
      </c>
      <c r="E27" s="296">
        <f t="shared" si="2"/>
        <v>0</v>
      </c>
      <c r="F27" s="296">
        <f t="shared" si="2"/>
        <v>0</v>
      </c>
      <c r="G27" s="296">
        <f t="shared" si="2"/>
        <v>0</v>
      </c>
      <c r="H27" s="296">
        <f t="shared" si="2"/>
        <v>435.85</v>
      </c>
      <c r="I27" s="296">
        <f t="shared" si="2"/>
        <v>0</v>
      </c>
      <c r="J27" s="296">
        <f t="shared" si="2"/>
        <v>0</v>
      </c>
      <c r="K27" s="296">
        <f t="shared" si="2"/>
        <v>27.3</v>
      </c>
      <c r="L27" s="296">
        <f t="shared" si="2"/>
        <v>0</v>
      </c>
      <c r="M27" s="296">
        <f t="shared" si="2"/>
        <v>0</v>
      </c>
      <c r="N27" s="296">
        <f t="shared" si="2"/>
        <v>0</v>
      </c>
      <c r="O27" s="296">
        <f t="shared" si="2"/>
        <v>0</v>
      </c>
      <c r="P27" s="296">
        <f t="shared" si="2"/>
        <v>0</v>
      </c>
      <c r="Q27" s="296">
        <f t="shared" si="2"/>
        <v>0</v>
      </c>
      <c r="R27" s="297">
        <f t="shared" si="2"/>
        <v>1326.6000000000001</v>
      </c>
      <c r="S27" s="293">
        <f t="shared" si="2"/>
        <v>1425.569</v>
      </c>
      <c r="T27" s="293">
        <f t="shared" si="2"/>
        <v>1193.02</v>
      </c>
    </row>
    <row r="29" spans="1:22" ht="15.75" x14ac:dyDescent="0.25">
      <c r="A29" s="285" t="s">
        <v>13</v>
      </c>
      <c r="B29" s="323"/>
      <c r="C29" s="306"/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287"/>
      <c r="S29" s="288"/>
      <c r="T29" s="288"/>
    </row>
    <row r="30" spans="1:22" ht="15.75" x14ac:dyDescent="0.25">
      <c r="A30" s="289" t="s">
        <v>14</v>
      </c>
      <c r="B30" s="324"/>
      <c r="C30" s="306"/>
      <c r="D30" s="290">
        <v>0</v>
      </c>
      <c r="E30" s="290">
        <v>0</v>
      </c>
      <c r="F30" s="290">
        <v>0</v>
      </c>
      <c r="G30" s="290">
        <v>0</v>
      </c>
      <c r="H30" s="290">
        <v>552.53800000000001</v>
      </c>
      <c r="I30" s="290">
        <v>0</v>
      </c>
      <c r="J30" s="290">
        <v>0</v>
      </c>
      <c r="K30" s="290">
        <v>0</v>
      </c>
      <c r="L30" s="290">
        <v>0</v>
      </c>
      <c r="M30" s="290">
        <v>0</v>
      </c>
      <c r="N30" s="290">
        <v>0</v>
      </c>
      <c r="O30" s="290">
        <v>0</v>
      </c>
      <c r="P30" s="290">
        <v>0</v>
      </c>
      <c r="Q30" s="290">
        <v>0</v>
      </c>
      <c r="R30" s="291">
        <f>SUM(D30,E30,F30,G30,H30,I30,J30,K30,L30,M30,N30,O30,P30,Q30)</f>
        <v>552.53800000000001</v>
      </c>
      <c r="S30" s="290">
        <v>102.13500000000001</v>
      </c>
      <c r="T30" s="290">
        <v>0</v>
      </c>
      <c r="U30" s="324"/>
      <c r="V30" s="306"/>
    </row>
    <row r="31" spans="1:22" ht="15.75" x14ac:dyDescent="0.25">
      <c r="A31" s="292" t="s">
        <v>15</v>
      </c>
      <c r="B31" s="325"/>
      <c r="C31" s="306"/>
      <c r="D31" s="293">
        <v>0</v>
      </c>
      <c r="E31" s="293">
        <v>0</v>
      </c>
      <c r="F31" s="293">
        <v>0</v>
      </c>
      <c r="G31" s="293">
        <v>0</v>
      </c>
      <c r="H31" s="293">
        <v>264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293">
        <v>0</v>
      </c>
      <c r="P31" s="293">
        <v>0</v>
      </c>
      <c r="Q31" s="293">
        <v>0</v>
      </c>
      <c r="R31" s="294">
        <f>SUM(D31,E31,F31,G31,H31,I31,J31,K31,L31,M31,N31,O31,P31,Q31)</f>
        <v>264</v>
      </c>
      <c r="S31" s="293">
        <v>629.74599999999998</v>
      </c>
      <c r="T31" s="293">
        <v>252.1</v>
      </c>
    </row>
    <row r="32" spans="1:22" ht="15.75" x14ac:dyDescent="0.25">
      <c r="A32" s="295" t="s">
        <v>12</v>
      </c>
      <c r="B32" s="326"/>
      <c r="C32" s="306"/>
      <c r="D32" s="296">
        <f t="shared" ref="D32:T32" si="3">SUM(D30,D31)</f>
        <v>0</v>
      </c>
      <c r="E32" s="296">
        <f t="shared" si="3"/>
        <v>0</v>
      </c>
      <c r="F32" s="296">
        <f t="shared" si="3"/>
        <v>0</v>
      </c>
      <c r="G32" s="296">
        <f t="shared" si="3"/>
        <v>0</v>
      </c>
      <c r="H32" s="296">
        <f t="shared" si="3"/>
        <v>816.53800000000001</v>
      </c>
      <c r="I32" s="296">
        <f t="shared" si="3"/>
        <v>0</v>
      </c>
      <c r="J32" s="296">
        <f t="shared" si="3"/>
        <v>0</v>
      </c>
      <c r="K32" s="296">
        <f t="shared" si="3"/>
        <v>0</v>
      </c>
      <c r="L32" s="296">
        <f t="shared" si="3"/>
        <v>0</v>
      </c>
      <c r="M32" s="296">
        <f t="shared" si="3"/>
        <v>0</v>
      </c>
      <c r="N32" s="296">
        <f t="shared" si="3"/>
        <v>0</v>
      </c>
      <c r="O32" s="296">
        <f t="shared" si="3"/>
        <v>0</v>
      </c>
      <c r="P32" s="296">
        <f t="shared" si="3"/>
        <v>0</v>
      </c>
      <c r="Q32" s="296">
        <f t="shared" si="3"/>
        <v>0</v>
      </c>
      <c r="R32" s="297">
        <f t="shared" si="3"/>
        <v>816.53800000000001</v>
      </c>
      <c r="S32" s="293">
        <f t="shared" si="3"/>
        <v>731.88099999999997</v>
      </c>
      <c r="T32" s="293">
        <f t="shared" si="3"/>
        <v>252.1</v>
      </c>
    </row>
    <row r="34" spans="1:22" ht="15.75" x14ac:dyDescent="0.25">
      <c r="A34" s="285" t="s">
        <v>16</v>
      </c>
      <c r="B34" s="323"/>
      <c r="C34" s="30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7"/>
      <c r="S34" s="288"/>
      <c r="T34" s="288"/>
    </row>
    <row r="35" spans="1:22" ht="15.75" x14ac:dyDescent="0.25">
      <c r="A35" s="289" t="s">
        <v>17</v>
      </c>
      <c r="B35" s="324"/>
      <c r="C35" s="306"/>
      <c r="D35" s="290">
        <v>0</v>
      </c>
      <c r="E35" s="290">
        <v>0</v>
      </c>
      <c r="F35" s="290">
        <v>0</v>
      </c>
      <c r="G35" s="290">
        <v>0</v>
      </c>
      <c r="H35" s="290">
        <v>0</v>
      </c>
      <c r="I35" s="290">
        <v>0</v>
      </c>
      <c r="J35" s="290">
        <v>0</v>
      </c>
      <c r="K35" s="290">
        <v>0</v>
      </c>
      <c r="L35" s="290">
        <v>0</v>
      </c>
      <c r="M35" s="290">
        <v>0</v>
      </c>
      <c r="N35" s="290">
        <v>0</v>
      </c>
      <c r="O35" s="290">
        <v>0</v>
      </c>
      <c r="P35" s="290">
        <v>0</v>
      </c>
      <c r="Q35" s="290">
        <v>0</v>
      </c>
      <c r="R35" s="291">
        <f>SUM(D35,E35,F35,G35,H35,I35,J35,K35,L35,M35,N35,O35,P35,Q35)</f>
        <v>0</v>
      </c>
      <c r="S35" s="290">
        <v>0</v>
      </c>
      <c r="T35" s="290">
        <v>19.8</v>
      </c>
      <c r="U35" s="324"/>
      <c r="V35" s="306"/>
    </row>
    <row r="36" spans="1:22" ht="15.75" x14ac:dyDescent="0.25">
      <c r="A36" s="292" t="s">
        <v>84</v>
      </c>
      <c r="B36" s="325"/>
      <c r="C36" s="306"/>
      <c r="D36" s="293">
        <v>0</v>
      </c>
      <c r="E36" s="293">
        <v>0</v>
      </c>
      <c r="F36" s="293">
        <v>0</v>
      </c>
      <c r="G36" s="293">
        <v>0</v>
      </c>
      <c r="H36" s="293">
        <v>68.25</v>
      </c>
      <c r="I36" s="293">
        <v>0</v>
      </c>
      <c r="J36" s="293">
        <v>0</v>
      </c>
      <c r="K36" s="293">
        <v>0</v>
      </c>
      <c r="L36" s="293">
        <v>0</v>
      </c>
      <c r="M36" s="293">
        <v>0</v>
      </c>
      <c r="N36" s="293">
        <v>0</v>
      </c>
      <c r="O36" s="293">
        <v>0</v>
      </c>
      <c r="P36" s="293">
        <v>0</v>
      </c>
      <c r="Q36" s="293">
        <v>0</v>
      </c>
      <c r="R36" s="294">
        <f>SUM(D36,E36,F36,G36,H36,I36,J36,K36,L36,M36,N36,O36,P36,Q36)</f>
        <v>68.25</v>
      </c>
      <c r="S36" s="293">
        <v>55.125</v>
      </c>
      <c r="T36" s="293">
        <v>54.8</v>
      </c>
    </row>
    <row r="37" spans="1:22" ht="15.75" x14ac:dyDescent="0.25">
      <c r="A37" s="289" t="s">
        <v>87</v>
      </c>
      <c r="B37" s="324"/>
      <c r="C37" s="306"/>
      <c r="D37" s="290">
        <v>0</v>
      </c>
      <c r="E37" s="290">
        <v>0</v>
      </c>
      <c r="F37" s="290">
        <v>0</v>
      </c>
      <c r="G37" s="290">
        <v>0</v>
      </c>
      <c r="H37" s="290">
        <v>97.811999999999998</v>
      </c>
      <c r="I37" s="290">
        <v>0</v>
      </c>
      <c r="J37" s="290">
        <v>0</v>
      </c>
      <c r="K37" s="290">
        <v>0</v>
      </c>
      <c r="L37" s="290">
        <v>0</v>
      </c>
      <c r="M37" s="290">
        <v>0</v>
      </c>
      <c r="N37" s="290">
        <v>0</v>
      </c>
      <c r="O37" s="290">
        <v>0</v>
      </c>
      <c r="P37" s="290">
        <v>0</v>
      </c>
      <c r="Q37" s="290">
        <v>0</v>
      </c>
      <c r="R37" s="291">
        <f>SUM(D37,E37,F37,G37,H37,I37,J37,K37,L37,M37,N37,O37,P37,Q37)</f>
        <v>97.811999999999998</v>
      </c>
      <c r="S37" s="290">
        <v>196.61099999999999</v>
      </c>
      <c r="T37" s="290">
        <v>185.59</v>
      </c>
    </row>
    <row r="38" spans="1:22" ht="15.75" x14ac:dyDescent="0.25">
      <c r="A38" s="292" t="s">
        <v>89</v>
      </c>
      <c r="B38" s="325"/>
      <c r="C38" s="306"/>
      <c r="D38" s="293">
        <v>0</v>
      </c>
      <c r="E38" s="293">
        <v>0</v>
      </c>
      <c r="F38" s="293">
        <v>0</v>
      </c>
      <c r="G38" s="293">
        <v>0</v>
      </c>
      <c r="H38" s="293">
        <v>0</v>
      </c>
      <c r="I38" s="293">
        <v>0</v>
      </c>
      <c r="J38" s="293">
        <v>0</v>
      </c>
      <c r="K38" s="293">
        <v>27.5</v>
      </c>
      <c r="L38" s="293">
        <v>0</v>
      </c>
      <c r="M38" s="293">
        <v>0</v>
      </c>
      <c r="N38" s="293">
        <v>0</v>
      </c>
      <c r="O38" s="293">
        <v>0</v>
      </c>
      <c r="P38" s="293">
        <v>0</v>
      </c>
      <c r="Q38" s="293">
        <v>0</v>
      </c>
      <c r="R38" s="294">
        <f>SUM(D38,E38,F38,G38,H38,I38,J38,K38,L38,M38,N38,O38,P38,Q38)</f>
        <v>27.5</v>
      </c>
      <c r="S38" s="293">
        <v>53</v>
      </c>
      <c r="T38" s="293">
        <v>50.3</v>
      </c>
    </row>
    <row r="39" spans="1:22" ht="15.75" x14ac:dyDescent="0.25">
      <c r="A39" s="289" t="s">
        <v>90</v>
      </c>
      <c r="B39" s="324"/>
      <c r="C39" s="306"/>
      <c r="D39" s="290">
        <v>0</v>
      </c>
      <c r="E39" s="290">
        <v>0</v>
      </c>
      <c r="F39" s="290">
        <v>0</v>
      </c>
      <c r="G39" s="290">
        <v>0</v>
      </c>
      <c r="H39" s="290">
        <v>31.5</v>
      </c>
      <c r="I39" s="290">
        <v>0</v>
      </c>
      <c r="J39" s="290">
        <v>0</v>
      </c>
      <c r="K39" s="290">
        <v>0</v>
      </c>
      <c r="L39" s="290">
        <v>0</v>
      </c>
      <c r="M39" s="290">
        <v>0</v>
      </c>
      <c r="N39" s="290">
        <v>0</v>
      </c>
      <c r="O39" s="290">
        <v>0</v>
      </c>
      <c r="P39" s="290">
        <v>0</v>
      </c>
      <c r="Q39" s="290">
        <v>0</v>
      </c>
      <c r="R39" s="291">
        <f>SUM(D39,E39,F39,G39,H39,I39,J39,K39,L39,M39,N39,O39,P39,Q39)</f>
        <v>31.5</v>
      </c>
      <c r="S39" s="290">
        <v>27.581</v>
      </c>
      <c r="T39" s="290">
        <v>55</v>
      </c>
    </row>
    <row r="40" spans="1:22" ht="15.75" x14ac:dyDescent="0.25">
      <c r="A40" s="295" t="s">
        <v>12</v>
      </c>
      <c r="B40" s="326"/>
      <c r="C40" s="306"/>
      <c r="D40" s="296">
        <f t="shared" ref="D40:T40" si="4">SUM(D35,D36,D37,D38,D39)</f>
        <v>0</v>
      </c>
      <c r="E40" s="296">
        <f t="shared" si="4"/>
        <v>0</v>
      </c>
      <c r="F40" s="296">
        <f t="shared" si="4"/>
        <v>0</v>
      </c>
      <c r="G40" s="296">
        <f t="shared" si="4"/>
        <v>0</v>
      </c>
      <c r="H40" s="296">
        <f t="shared" si="4"/>
        <v>197.56200000000001</v>
      </c>
      <c r="I40" s="296">
        <f t="shared" si="4"/>
        <v>0</v>
      </c>
      <c r="J40" s="296">
        <f t="shared" si="4"/>
        <v>0</v>
      </c>
      <c r="K40" s="296">
        <f t="shared" si="4"/>
        <v>27.5</v>
      </c>
      <c r="L40" s="296">
        <f t="shared" si="4"/>
        <v>0</v>
      </c>
      <c r="M40" s="296">
        <f t="shared" si="4"/>
        <v>0</v>
      </c>
      <c r="N40" s="296">
        <f t="shared" si="4"/>
        <v>0</v>
      </c>
      <c r="O40" s="296">
        <f t="shared" si="4"/>
        <v>0</v>
      </c>
      <c r="P40" s="296">
        <f t="shared" si="4"/>
        <v>0</v>
      </c>
      <c r="Q40" s="296">
        <f t="shared" si="4"/>
        <v>0</v>
      </c>
      <c r="R40" s="297">
        <f t="shared" si="4"/>
        <v>225.06200000000001</v>
      </c>
      <c r="S40" s="293">
        <f t="shared" si="4"/>
        <v>332.31700000000001</v>
      </c>
      <c r="T40" s="293">
        <f t="shared" si="4"/>
        <v>365.49</v>
      </c>
    </row>
    <row r="42" spans="1:22" ht="15.75" x14ac:dyDescent="0.25">
      <c r="A42" s="285" t="s">
        <v>18</v>
      </c>
      <c r="B42" s="323"/>
      <c r="C42" s="30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7"/>
      <c r="S42" s="288"/>
      <c r="T42" s="288"/>
    </row>
    <row r="43" spans="1:22" ht="15.75" x14ac:dyDescent="0.25">
      <c r="A43" s="289" t="s">
        <v>91</v>
      </c>
      <c r="B43" s="324"/>
      <c r="C43" s="306"/>
      <c r="D43" s="290">
        <v>0</v>
      </c>
      <c r="E43" s="290">
        <v>0</v>
      </c>
      <c r="F43" s="290">
        <v>0</v>
      </c>
      <c r="G43" s="290">
        <v>0</v>
      </c>
      <c r="H43" s="290">
        <v>0</v>
      </c>
      <c r="I43" s="290">
        <v>0</v>
      </c>
      <c r="J43" s="290">
        <v>0</v>
      </c>
      <c r="K43" s="290">
        <v>0</v>
      </c>
      <c r="L43" s="290">
        <v>0</v>
      </c>
      <c r="M43" s="290">
        <v>0</v>
      </c>
      <c r="N43" s="290">
        <v>0</v>
      </c>
      <c r="O43" s="290">
        <v>0</v>
      </c>
      <c r="P43" s="290">
        <v>0</v>
      </c>
      <c r="Q43" s="290">
        <v>0</v>
      </c>
      <c r="R43" s="291">
        <f>SUM(D43,E43,F43,G43,H43,I43,J43,K43,L43,M43,N43,O43,P43,Q43)</f>
        <v>0</v>
      </c>
      <c r="S43" s="290">
        <v>0</v>
      </c>
      <c r="T43" s="290">
        <v>3.7999999999999999E-2</v>
      </c>
      <c r="U43" s="324"/>
      <c r="V43" s="306"/>
    </row>
    <row r="44" spans="1:22" ht="15.75" x14ac:dyDescent="0.25">
      <c r="A44" s="295" t="s">
        <v>12</v>
      </c>
      <c r="B44" s="326"/>
      <c r="C44" s="306"/>
      <c r="D44" s="296">
        <f t="shared" ref="D44:T44" si="5">D43</f>
        <v>0</v>
      </c>
      <c r="E44" s="296">
        <f t="shared" si="5"/>
        <v>0</v>
      </c>
      <c r="F44" s="296">
        <f t="shared" si="5"/>
        <v>0</v>
      </c>
      <c r="G44" s="296">
        <f t="shared" si="5"/>
        <v>0</v>
      </c>
      <c r="H44" s="296">
        <f t="shared" si="5"/>
        <v>0</v>
      </c>
      <c r="I44" s="296">
        <f t="shared" si="5"/>
        <v>0</v>
      </c>
      <c r="J44" s="296">
        <f t="shared" si="5"/>
        <v>0</v>
      </c>
      <c r="K44" s="296">
        <f t="shared" si="5"/>
        <v>0</v>
      </c>
      <c r="L44" s="296">
        <f t="shared" si="5"/>
        <v>0</v>
      </c>
      <c r="M44" s="296">
        <f t="shared" si="5"/>
        <v>0</v>
      </c>
      <c r="N44" s="296">
        <f t="shared" si="5"/>
        <v>0</v>
      </c>
      <c r="O44" s="296">
        <f t="shared" si="5"/>
        <v>0</v>
      </c>
      <c r="P44" s="296">
        <f t="shared" si="5"/>
        <v>0</v>
      </c>
      <c r="Q44" s="296">
        <f t="shared" si="5"/>
        <v>0</v>
      </c>
      <c r="R44" s="297">
        <f t="shared" si="5"/>
        <v>0</v>
      </c>
      <c r="S44" s="293">
        <f t="shared" si="5"/>
        <v>0</v>
      </c>
      <c r="T44" s="293">
        <f t="shared" si="5"/>
        <v>3.7999999999999999E-2</v>
      </c>
    </row>
    <row r="46" spans="1:22" ht="15.75" x14ac:dyDescent="0.25">
      <c r="A46" s="285" t="s">
        <v>26</v>
      </c>
      <c r="B46" s="323"/>
      <c r="C46" s="30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7"/>
      <c r="S46" s="288"/>
      <c r="T46" s="288"/>
    </row>
    <row r="47" spans="1:22" ht="15.75" x14ac:dyDescent="0.25">
      <c r="A47" s="289" t="s">
        <v>103</v>
      </c>
      <c r="B47" s="324"/>
      <c r="C47" s="306"/>
      <c r="D47" s="290">
        <v>0</v>
      </c>
      <c r="E47" s="290">
        <v>0</v>
      </c>
      <c r="F47" s="290">
        <v>0</v>
      </c>
      <c r="G47" s="290">
        <v>0</v>
      </c>
      <c r="H47" s="290">
        <v>0</v>
      </c>
      <c r="I47" s="290">
        <v>0</v>
      </c>
      <c r="J47" s="290">
        <v>0</v>
      </c>
      <c r="K47" s="290">
        <v>0</v>
      </c>
      <c r="L47" s="290">
        <v>0</v>
      </c>
      <c r="M47" s="290">
        <v>0</v>
      </c>
      <c r="N47" s="290">
        <v>0</v>
      </c>
      <c r="O47" s="290">
        <v>0</v>
      </c>
      <c r="P47" s="290">
        <v>0</v>
      </c>
      <c r="Q47" s="290">
        <v>0</v>
      </c>
      <c r="R47" s="291">
        <f>SUM(D47,E47,F47,G47,H47,I47,J47,K47,L47,M47,N47,O47,P47,Q47)</f>
        <v>0</v>
      </c>
      <c r="S47" s="290">
        <v>31.4</v>
      </c>
      <c r="T47" s="290">
        <v>0</v>
      </c>
      <c r="U47" s="324"/>
      <c r="V47" s="306"/>
    </row>
    <row r="48" spans="1:22" ht="15.75" x14ac:dyDescent="0.25">
      <c r="A48" s="292" t="s">
        <v>105</v>
      </c>
      <c r="B48" s="325"/>
      <c r="C48" s="306"/>
      <c r="D48" s="293">
        <v>0</v>
      </c>
      <c r="E48" s="293">
        <v>0</v>
      </c>
      <c r="F48" s="293">
        <v>0</v>
      </c>
      <c r="G48" s="293">
        <v>0</v>
      </c>
      <c r="H48" s="293">
        <v>0</v>
      </c>
      <c r="I48" s="293">
        <v>0</v>
      </c>
      <c r="J48" s="293">
        <v>0</v>
      </c>
      <c r="K48" s="293">
        <v>63.15</v>
      </c>
      <c r="L48" s="293">
        <v>0</v>
      </c>
      <c r="M48" s="293">
        <v>0</v>
      </c>
      <c r="N48" s="293">
        <v>0</v>
      </c>
      <c r="O48" s="293">
        <v>0</v>
      </c>
      <c r="P48" s="293">
        <v>0</v>
      </c>
      <c r="Q48" s="293">
        <v>0</v>
      </c>
      <c r="R48" s="294">
        <f>SUM(D48,E48,F48,G48,H48,I48,J48,K48,L48,M48,N48,O48,P48,Q48)</f>
        <v>63.15</v>
      </c>
      <c r="S48" s="293">
        <v>0</v>
      </c>
      <c r="T48" s="293">
        <v>0</v>
      </c>
    </row>
    <row r="49" spans="1:22" ht="15.75" x14ac:dyDescent="0.25">
      <c r="A49" s="295" t="s">
        <v>12</v>
      </c>
      <c r="B49" s="326"/>
      <c r="C49" s="306"/>
      <c r="D49" s="296">
        <f t="shared" ref="D49:T49" si="6">SUM(D47,D48)</f>
        <v>0</v>
      </c>
      <c r="E49" s="296">
        <f t="shared" si="6"/>
        <v>0</v>
      </c>
      <c r="F49" s="296">
        <f t="shared" si="6"/>
        <v>0</v>
      </c>
      <c r="G49" s="296">
        <f t="shared" si="6"/>
        <v>0</v>
      </c>
      <c r="H49" s="296">
        <f t="shared" si="6"/>
        <v>0</v>
      </c>
      <c r="I49" s="296">
        <f t="shared" si="6"/>
        <v>0</v>
      </c>
      <c r="J49" s="296">
        <f t="shared" si="6"/>
        <v>0</v>
      </c>
      <c r="K49" s="296">
        <f t="shared" si="6"/>
        <v>63.15</v>
      </c>
      <c r="L49" s="296">
        <f t="shared" si="6"/>
        <v>0</v>
      </c>
      <c r="M49" s="296">
        <f t="shared" si="6"/>
        <v>0</v>
      </c>
      <c r="N49" s="296">
        <f t="shared" si="6"/>
        <v>0</v>
      </c>
      <c r="O49" s="296">
        <f t="shared" si="6"/>
        <v>0</v>
      </c>
      <c r="P49" s="296">
        <f t="shared" si="6"/>
        <v>0</v>
      </c>
      <c r="Q49" s="296">
        <f t="shared" si="6"/>
        <v>0</v>
      </c>
      <c r="R49" s="297">
        <f t="shared" si="6"/>
        <v>63.15</v>
      </c>
      <c r="S49" s="293">
        <f t="shared" si="6"/>
        <v>31.4</v>
      </c>
      <c r="T49" s="293">
        <f t="shared" si="6"/>
        <v>0</v>
      </c>
    </row>
    <row r="51" spans="1:22" ht="15.75" x14ac:dyDescent="0.25">
      <c r="A51" s="285" t="s">
        <v>106</v>
      </c>
      <c r="B51" s="323"/>
      <c r="C51" s="30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7"/>
      <c r="S51" s="288"/>
      <c r="T51" s="288"/>
    </row>
    <row r="52" spans="1:22" ht="15.75" x14ac:dyDescent="0.25">
      <c r="A52" s="289" t="s">
        <v>108</v>
      </c>
      <c r="B52" s="324"/>
      <c r="C52" s="306"/>
      <c r="D52" s="290">
        <v>0</v>
      </c>
      <c r="E52" s="290">
        <v>0</v>
      </c>
      <c r="F52" s="290">
        <v>0</v>
      </c>
      <c r="G52" s="290">
        <v>0</v>
      </c>
      <c r="H52" s="290">
        <v>53.024999999999999</v>
      </c>
      <c r="I52" s="290">
        <v>0</v>
      </c>
      <c r="J52" s="290">
        <v>21.122</v>
      </c>
      <c r="K52" s="290">
        <v>681.91800000000001</v>
      </c>
      <c r="L52" s="290">
        <v>0</v>
      </c>
      <c r="M52" s="290">
        <v>0</v>
      </c>
      <c r="N52" s="290">
        <v>0</v>
      </c>
      <c r="O52" s="290">
        <v>0</v>
      </c>
      <c r="P52" s="290">
        <v>0</v>
      </c>
      <c r="Q52" s="290">
        <v>27.5</v>
      </c>
      <c r="R52" s="291">
        <f>SUM(D52,E52,F52,G52,H52,I52,J52,K52,L52,M52,N52,O52,P52,Q52)</f>
        <v>783.56500000000005</v>
      </c>
      <c r="S52" s="290">
        <v>564.09900000000005</v>
      </c>
      <c r="T52" s="290">
        <v>715.14400000000001</v>
      </c>
      <c r="U52" s="324"/>
      <c r="V52" s="306"/>
    </row>
    <row r="53" spans="1:22" ht="15.75" x14ac:dyDescent="0.25">
      <c r="A53" s="295" t="s">
        <v>12</v>
      </c>
      <c r="B53" s="326"/>
      <c r="C53" s="306"/>
      <c r="D53" s="296">
        <f t="shared" ref="D53:T53" si="7">D52</f>
        <v>0</v>
      </c>
      <c r="E53" s="296">
        <f t="shared" si="7"/>
        <v>0</v>
      </c>
      <c r="F53" s="296">
        <f t="shared" si="7"/>
        <v>0</v>
      </c>
      <c r="G53" s="296">
        <f t="shared" si="7"/>
        <v>0</v>
      </c>
      <c r="H53" s="296">
        <f t="shared" si="7"/>
        <v>53.024999999999999</v>
      </c>
      <c r="I53" s="296">
        <f t="shared" si="7"/>
        <v>0</v>
      </c>
      <c r="J53" s="296">
        <f t="shared" si="7"/>
        <v>21.122</v>
      </c>
      <c r="K53" s="296">
        <f t="shared" si="7"/>
        <v>681.91800000000001</v>
      </c>
      <c r="L53" s="296">
        <f t="shared" si="7"/>
        <v>0</v>
      </c>
      <c r="M53" s="296">
        <f t="shared" si="7"/>
        <v>0</v>
      </c>
      <c r="N53" s="296">
        <f t="shared" si="7"/>
        <v>0</v>
      </c>
      <c r="O53" s="296">
        <f t="shared" si="7"/>
        <v>0</v>
      </c>
      <c r="P53" s="296">
        <f t="shared" si="7"/>
        <v>0</v>
      </c>
      <c r="Q53" s="296">
        <f t="shared" si="7"/>
        <v>27.5</v>
      </c>
      <c r="R53" s="297">
        <f t="shared" si="7"/>
        <v>783.56500000000005</v>
      </c>
      <c r="S53" s="293">
        <f t="shared" si="7"/>
        <v>564.09900000000005</v>
      </c>
      <c r="T53" s="293">
        <f t="shared" si="7"/>
        <v>715.14400000000001</v>
      </c>
    </row>
    <row r="55" spans="1:22" ht="15.75" x14ac:dyDescent="0.25">
      <c r="A55" s="285" t="s">
        <v>31</v>
      </c>
      <c r="B55" s="323"/>
      <c r="C55" s="30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7"/>
      <c r="S55" s="288"/>
      <c r="T55" s="288"/>
    </row>
    <row r="56" spans="1:22" ht="15.75" x14ac:dyDescent="0.25">
      <c r="A56" s="289" t="s">
        <v>111</v>
      </c>
      <c r="B56" s="324"/>
      <c r="C56" s="306"/>
      <c r="D56" s="290">
        <v>0</v>
      </c>
      <c r="E56" s="290">
        <v>0</v>
      </c>
      <c r="F56" s="290">
        <v>0</v>
      </c>
      <c r="G56" s="290">
        <v>0</v>
      </c>
      <c r="H56" s="290">
        <v>0</v>
      </c>
      <c r="I56" s="290">
        <v>0</v>
      </c>
      <c r="J56" s="290">
        <v>26.352</v>
      </c>
      <c r="K56" s="290">
        <v>0</v>
      </c>
      <c r="L56" s="290">
        <v>0</v>
      </c>
      <c r="M56" s="290">
        <v>0</v>
      </c>
      <c r="N56" s="290">
        <v>0</v>
      </c>
      <c r="O56" s="290">
        <v>0</v>
      </c>
      <c r="P56" s="290">
        <v>0</v>
      </c>
      <c r="Q56" s="290">
        <v>14.6</v>
      </c>
      <c r="R56" s="291">
        <f>SUM(D56,E56,F56,G56,H56,I56,J56,K56,L56,M56,N56,O56,P56,Q56)</f>
        <v>40.951999999999998</v>
      </c>
      <c r="S56" s="290">
        <v>38.555999999999997</v>
      </c>
      <c r="T56" s="290">
        <v>78.051000000000002</v>
      </c>
      <c r="U56" s="324"/>
      <c r="V56" s="306"/>
    </row>
    <row r="57" spans="1:22" ht="15.75" x14ac:dyDescent="0.25">
      <c r="A57" s="292" t="s">
        <v>113</v>
      </c>
      <c r="B57" s="325"/>
      <c r="C57" s="306"/>
      <c r="D57" s="293">
        <v>0</v>
      </c>
      <c r="E57" s="293">
        <v>0</v>
      </c>
      <c r="F57" s="293">
        <v>0</v>
      </c>
      <c r="G57" s="293">
        <v>0</v>
      </c>
      <c r="H57" s="293">
        <v>0</v>
      </c>
      <c r="I57" s="293">
        <v>0</v>
      </c>
      <c r="J57" s="293">
        <v>0</v>
      </c>
      <c r="K57" s="293">
        <v>43.8</v>
      </c>
      <c r="L57" s="293">
        <v>0</v>
      </c>
      <c r="M57" s="293">
        <v>0</v>
      </c>
      <c r="N57" s="293">
        <v>0</v>
      </c>
      <c r="O57" s="293">
        <v>0</v>
      </c>
      <c r="P57" s="293">
        <v>0</v>
      </c>
      <c r="Q57" s="293">
        <v>23.15</v>
      </c>
      <c r="R57" s="294">
        <f>SUM(D57,E57,F57,G57,H57,I57,J57,K57,L57,M57,N57,O57,P57,Q57)</f>
        <v>66.949999999999989</v>
      </c>
      <c r="S57" s="293">
        <v>146.91800000000001</v>
      </c>
      <c r="T57" s="293">
        <v>169.46299999999999</v>
      </c>
    </row>
    <row r="58" spans="1:22" ht="15.75" x14ac:dyDescent="0.25">
      <c r="A58" s="289" t="s">
        <v>116</v>
      </c>
      <c r="B58" s="324"/>
      <c r="C58" s="306"/>
      <c r="D58" s="290">
        <v>0</v>
      </c>
      <c r="E58" s="290">
        <v>0</v>
      </c>
      <c r="F58" s="290">
        <v>0</v>
      </c>
      <c r="G58" s="290">
        <v>0</v>
      </c>
      <c r="H58" s="290">
        <v>0</v>
      </c>
      <c r="I58" s="290">
        <v>0</v>
      </c>
      <c r="J58" s="290">
        <v>0</v>
      </c>
      <c r="K58" s="290">
        <v>0</v>
      </c>
      <c r="L58" s="290">
        <v>0</v>
      </c>
      <c r="M58" s="290">
        <v>0</v>
      </c>
      <c r="N58" s="290">
        <v>0</v>
      </c>
      <c r="O58" s="290">
        <v>0</v>
      </c>
      <c r="P58" s="290">
        <v>0</v>
      </c>
      <c r="Q58" s="290">
        <v>0</v>
      </c>
      <c r="R58" s="291">
        <f>SUM(D58,E58,F58,G58,H58,I58,J58,K58,L58,M58,N58,O58,P58,Q58)</f>
        <v>0</v>
      </c>
      <c r="S58" s="290">
        <v>0</v>
      </c>
      <c r="T58" s="290">
        <v>22</v>
      </c>
    </row>
    <row r="59" spans="1:22" ht="15.75" x14ac:dyDescent="0.25">
      <c r="A59" s="292" t="s">
        <v>117</v>
      </c>
      <c r="B59" s="325"/>
      <c r="C59" s="306"/>
      <c r="D59" s="293">
        <v>0</v>
      </c>
      <c r="E59" s="293">
        <v>0</v>
      </c>
      <c r="F59" s="293">
        <v>0</v>
      </c>
      <c r="G59" s="293">
        <v>0</v>
      </c>
      <c r="H59" s="293">
        <v>0</v>
      </c>
      <c r="I59" s="293">
        <v>0</v>
      </c>
      <c r="J59" s="293">
        <v>0</v>
      </c>
      <c r="K59" s="293">
        <v>0</v>
      </c>
      <c r="L59" s="293">
        <v>0</v>
      </c>
      <c r="M59" s="293">
        <v>0</v>
      </c>
      <c r="N59" s="293">
        <v>0</v>
      </c>
      <c r="O59" s="293">
        <v>0</v>
      </c>
      <c r="P59" s="293">
        <v>0</v>
      </c>
      <c r="Q59" s="293">
        <v>0</v>
      </c>
      <c r="R59" s="294">
        <f>SUM(D59,E59,F59,G59,H59,I59,J59,K59,L59,M59,N59,O59,P59,Q59)</f>
        <v>0</v>
      </c>
      <c r="S59" s="293">
        <v>0</v>
      </c>
      <c r="T59" s="293">
        <v>20</v>
      </c>
    </row>
    <row r="60" spans="1:22" ht="15.75" x14ac:dyDescent="0.25">
      <c r="A60" s="295" t="s">
        <v>12</v>
      </c>
      <c r="B60" s="326"/>
      <c r="C60" s="306"/>
      <c r="D60" s="296">
        <f t="shared" ref="D60:T60" si="8">SUM(D56,D57,D58,D59)</f>
        <v>0</v>
      </c>
      <c r="E60" s="296">
        <f t="shared" si="8"/>
        <v>0</v>
      </c>
      <c r="F60" s="296">
        <f t="shared" si="8"/>
        <v>0</v>
      </c>
      <c r="G60" s="296">
        <f t="shared" si="8"/>
        <v>0</v>
      </c>
      <c r="H60" s="296">
        <f t="shared" si="8"/>
        <v>0</v>
      </c>
      <c r="I60" s="296">
        <f t="shared" si="8"/>
        <v>0</v>
      </c>
      <c r="J60" s="296">
        <f t="shared" si="8"/>
        <v>26.352</v>
      </c>
      <c r="K60" s="296">
        <f t="shared" si="8"/>
        <v>43.8</v>
      </c>
      <c r="L60" s="296">
        <f t="shared" si="8"/>
        <v>0</v>
      </c>
      <c r="M60" s="296">
        <f t="shared" si="8"/>
        <v>0</v>
      </c>
      <c r="N60" s="296">
        <f t="shared" si="8"/>
        <v>0</v>
      </c>
      <c r="O60" s="296">
        <f t="shared" si="8"/>
        <v>0</v>
      </c>
      <c r="P60" s="296">
        <f t="shared" si="8"/>
        <v>0</v>
      </c>
      <c r="Q60" s="296">
        <f t="shared" si="8"/>
        <v>37.75</v>
      </c>
      <c r="R60" s="297">
        <f t="shared" si="8"/>
        <v>107.90199999999999</v>
      </c>
      <c r="S60" s="293">
        <f t="shared" si="8"/>
        <v>185.47399999999999</v>
      </c>
      <c r="T60" s="293">
        <f t="shared" si="8"/>
        <v>289.51400000000001</v>
      </c>
    </row>
    <row r="62" spans="1:22" ht="15.75" x14ac:dyDescent="0.25">
      <c r="A62" s="285" t="s">
        <v>33</v>
      </c>
      <c r="B62" s="323"/>
      <c r="C62" s="30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7"/>
      <c r="S62" s="288"/>
      <c r="T62" s="288"/>
    </row>
    <row r="63" spans="1:22" ht="15.75" x14ac:dyDescent="0.25">
      <c r="A63" s="289" t="s">
        <v>34</v>
      </c>
      <c r="B63" s="324"/>
      <c r="C63" s="306"/>
      <c r="D63" s="290">
        <v>0</v>
      </c>
      <c r="E63" s="290">
        <v>0</v>
      </c>
      <c r="F63" s="290">
        <v>0</v>
      </c>
      <c r="G63" s="290">
        <v>0</v>
      </c>
      <c r="H63" s="290">
        <v>93.653999999999996</v>
      </c>
      <c r="I63" s="290">
        <v>0</v>
      </c>
      <c r="J63" s="290">
        <v>0</v>
      </c>
      <c r="K63" s="290">
        <v>27</v>
      </c>
      <c r="L63" s="290">
        <v>0</v>
      </c>
      <c r="M63" s="290">
        <v>0</v>
      </c>
      <c r="N63" s="290">
        <v>0</v>
      </c>
      <c r="O63" s="290">
        <v>0</v>
      </c>
      <c r="P63" s="290">
        <v>0</v>
      </c>
      <c r="Q63" s="290">
        <v>40</v>
      </c>
      <c r="R63" s="291">
        <f>SUM(D63,E63,F63,G63,H63,I63,J63,K63,L63,M63,N63,O63,P63,Q63)</f>
        <v>160.654</v>
      </c>
      <c r="S63" s="290">
        <v>137.054</v>
      </c>
      <c r="T63" s="290">
        <v>154.6</v>
      </c>
      <c r="U63" s="324"/>
      <c r="V63" s="306"/>
    </row>
    <row r="64" spans="1:22" ht="15.75" x14ac:dyDescent="0.25">
      <c r="A64" s="292" t="s">
        <v>119</v>
      </c>
      <c r="B64" s="325"/>
      <c r="C64" s="306"/>
      <c r="D64" s="293">
        <v>0</v>
      </c>
      <c r="E64" s="293">
        <v>0</v>
      </c>
      <c r="F64" s="293">
        <v>0</v>
      </c>
      <c r="G64" s="293">
        <v>0</v>
      </c>
      <c r="H64" s="293">
        <v>276.51600000000002</v>
      </c>
      <c r="I64" s="293">
        <v>0</v>
      </c>
      <c r="J64" s="293">
        <v>0</v>
      </c>
      <c r="K64" s="293">
        <v>0</v>
      </c>
      <c r="L64" s="293">
        <v>0</v>
      </c>
      <c r="M64" s="293">
        <v>0</v>
      </c>
      <c r="N64" s="293">
        <v>0</v>
      </c>
      <c r="O64" s="293">
        <v>0</v>
      </c>
      <c r="P64" s="293">
        <v>0</v>
      </c>
      <c r="Q64" s="293">
        <v>48.482999999999997</v>
      </c>
      <c r="R64" s="294">
        <f>SUM(D64,E64,F64,G64,H64,I64,J64,K64,L64,M64,N64,O64,P64,Q64)</f>
        <v>324.99900000000002</v>
      </c>
      <c r="S64" s="293">
        <v>392.697</v>
      </c>
      <c r="T64" s="293">
        <v>352.75099999999998</v>
      </c>
    </row>
    <row r="65" spans="1:22" ht="15.75" x14ac:dyDescent="0.25">
      <c r="A65" s="295" t="s">
        <v>12</v>
      </c>
      <c r="B65" s="326"/>
      <c r="C65" s="306"/>
      <c r="D65" s="296">
        <f t="shared" ref="D65:T65" si="9">SUM(D63,D64)</f>
        <v>0</v>
      </c>
      <c r="E65" s="296">
        <f t="shared" si="9"/>
        <v>0</v>
      </c>
      <c r="F65" s="296">
        <f t="shared" si="9"/>
        <v>0</v>
      </c>
      <c r="G65" s="296">
        <f t="shared" si="9"/>
        <v>0</v>
      </c>
      <c r="H65" s="296">
        <f t="shared" si="9"/>
        <v>370.17</v>
      </c>
      <c r="I65" s="296">
        <f t="shared" si="9"/>
        <v>0</v>
      </c>
      <c r="J65" s="296">
        <f t="shared" si="9"/>
        <v>0</v>
      </c>
      <c r="K65" s="296">
        <f t="shared" si="9"/>
        <v>27</v>
      </c>
      <c r="L65" s="296">
        <f t="shared" si="9"/>
        <v>0</v>
      </c>
      <c r="M65" s="296">
        <f t="shared" si="9"/>
        <v>0</v>
      </c>
      <c r="N65" s="296">
        <f t="shared" si="9"/>
        <v>0</v>
      </c>
      <c r="O65" s="296">
        <f t="shared" si="9"/>
        <v>0</v>
      </c>
      <c r="P65" s="296">
        <f t="shared" si="9"/>
        <v>0</v>
      </c>
      <c r="Q65" s="296">
        <f t="shared" si="9"/>
        <v>88.483000000000004</v>
      </c>
      <c r="R65" s="297">
        <f t="shared" si="9"/>
        <v>485.65300000000002</v>
      </c>
      <c r="S65" s="293">
        <f t="shared" si="9"/>
        <v>529.75099999999998</v>
      </c>
      <c r="T65" s="293">
        <f t="shared" si="9"/>
        <v>507.351</v>
      </c>
    </row>
    <row r="67" spans="1:22" ht="15.75" x14ac:dyDescent="0.25">
      <c r="A67" s="285" t="s">
        <v>73</v>
      </c>
      <c r="B67" s="323"/>
      <c r="C67" s="30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7"/>
      <c r="S67" s="288"/>
      <c r="T67" s="288"/>
    </row>
    <row r="68" spans="1:22" ht="15.75" x14ac:dyDescent="0.25">
      <c r="A68" s="289" t="s">
        <v>120</v>
      </c>
      <c r="B68" s="324"/>
      <c r="C68" s="306"/>
      <c r="D68" s="290">
        <v>0</v>
      </c>
      <c r="E68" s="290">
        <v>0</v>
      </c>
      <c r="F68" s="290">
        <v>0</v>
      </c>
      <c r="G68" s="290">
        <v>0</v>
      </c>
      <c r="H68" s="290">
        <v>0</v>
      </c>
      <c r="I68" s="290">
        <v>0</v>
      </c>
      <c r="J68" s="290">
        <v>19.614999999999998</v>
      </c>
      <c r="K68" s="290">
        <v>0</v>
      </c>
      <c r="L68" s="290">
        <v>0</v>
      </c>
      <c r="M68" s="290">
        <v>0</v>
      </c>
      <c r="N68" s="290">
        <v>0</v>
      </c>
      <c r="O68" s="290">
        <v>0</v>
      </c>
      <c r="P68" s="290">
        <v>0</v>
      </c>
      <c r="Q68" s="290">
        <v>0</v>
      </c>
      <c r="R68" s="291">
        <f>SUM(D68,E68,F68,G68,H68,I68,J68,K68,L68,M68,N68,O68,P68,Q68)</f>
        <v>19.614999999999998</v>
      </c>
      <c r="S68" s="290">
        <v>11.536</v>
      </c>
      <c r="T68" s="290">
        <v>0</v>
      </c>
      <c r="U68" s="324"/>
      <c r="V68" s="306"/>
    </row>
    <row r="69" spans="1:22" ht="15.75" x14ac:dyDescent="0.25">
      <c r="A69" s="295" t="s">
        <v>12</v>
      </c>
      <c r="B69" s="326"/>
      <c r="C69" s="306"/>
      <c r="D69" s="296">
        <f t="shared" ref="D69:T69" si="10">D68</f>
        <v>0</v>
      </c>
      <c r="E69" s="296">
        <f t="shared" si="10"/>
        <v>0</v>
      </c>
      <c r="F69" s="296">
        <f t="shared" si="10"/>
        <v>0</v>
      </c>
      <c r="G69" s="296">
        <f t="shared" si="10"/>
        <v>0</v>
      </c>
      <c r="H69" s="296">
        <f t="shared" si="10"/>
        <v>0</v>
      </c>
      <c r="I69" s="296">
        <f t="shared" si="10"/>
        <v>0</v>
      </c>
      <c r="J69" s="296">
        <f t="shared" si="10"/>
        <v>19.614999999999998</v>
      </c>
      <c r="K69" s="296">
        <f t="shared" si="10"/>
        <v>0</v>
      </c>
      <c r="L69" s="296">
        <f t="shared" si="10"/>
        <v>0</v>
      </c>
      <c r="M69" s="296">
        <f t="shared" si="10"/>
        <v>0</v>
      </c>
      <c r="N69" s="296">
        <f t="shared" si="10"/>
        <v>0</v>
      </c>
      <c r="O69" s="296">
        <f t="shared" si="10"/>
        <v>0</v>
      </c>
      <c r="P69" s="296">
        <f t="shared" si="10"/>
        <v>0</v>
      </c>
      <c r="Q69" s="296">
        <f t="shared" si="10"/>
        <v>0</v>
      </c>
      <c r="R69" s="297">
        <f t="shared" si="10"/>
        <v>19.614999999999998</v>
      </c>
      <c r="S69" s="293">
        <f t="shared" si="10"/>
        <v>11.536</v>
      </c>
      <c r="T69" s="293">
        <f t="shared" si="10"/>
        <v>0</v>
      </c>
    </row>
    <row r="71" spans="1:22" ht="33.950000000000003" customHeight="1" x14ac:dyDescent="0.25">
      <c r="A71" s="298" t="s">
        <v>127</v>
      </c>
      <c r="B71" s="327"/>
      <c r="C71" s="306"/>
      <c r="D71" s="299">
        <f t="shared" ref="D71:T71" si="11">SUM(D14,D19,D27,D32,D40,D44,D49,D53,D60,D65,D69)</f>
        <v>1737.9160000000002</v>
      </c>
      <c r="E71" s="299">
        <f t="shared" si="11"/>
        <v>0</v>
      </c>
      <c r="F71" s="299">
        <f t="shared" si="11"/>
        <v>0</v>
      </c>
      <c r="G71" s="299">
        <f t="shared" si="11"/>
        <v>0</v>
      </c>
      <c r="H71" s="299">
        <f t="shared" si="11"/>
        <v>1873.145</v>
      </c>
      <c r="I71" s="299">
        <f t="shared" si="11"/>
        <v>0</v>
      </c>
      <c r="J71" s="299">
        <f t="shared" si="11"/>
        <v>129.506</v>
      </c>
      <c r="K71" s="299">
        <f t="shared" si="11"/>
        <v>904.56799999999998</v>
      </c>
      <c r="L71" s="299">
        <f t="shared" si="11"/>
        <v>0</v>
      </c>
      <c r="M71" s="299">
        <f t="shared" si="11"/>
        <v>0</v>
      </c>
      <c r="N71" s="299">
        <f t="shared" si="11"/>
        <v>0</v>
      </c>
      <c r="O71" s="299">
        <f t="shared" si="11"/>
        <v>0</v>
      </c>
      <c r="P71" s="299">
        <f t="shared" si="11"/>
        <v>0</v>
      </c>
      <c r="Q71" s="299">
        <f t="shared" si="11"/>
        <v>153.733</v>
      </c>
      <c r="R71" s="299">
        <f t="shared" si="11"/>
        <v>4798.8680000000004</v>
      </c>
      <c r="S71" s="299">
        <f t="shared" si="11"/>
        <v>4668.3140000000003</v>
      </c>
      <c r="T71" s="300">
        <f t="shared" si="11"/>
        <v>4020.1110000000003</v>
      </c>
    </row>
    <row r="73" spans="1:22" x14ac:dyDescent="0.25">
      <c r="A73" s="301" t="s">
        <v>46</v>
      </c>
      <c r="B73" s="328"/>
      <c r="C73" s="306"/>
      <c r="D73" s="302">
        <v>1634.1189999999999</v>
      </c>
      <c r="E73" s="302">
        <v>0</v>
      </c>
      <c r="F73" s="302">
        <v>0</v>
      </c>
      <c r="G73" s="302">
        <v>0</v>
      </c>
      <c r="H73" s="302">
        <v>1747.614</v>
      </c>
      <c r="I73" s="302">
        <v>0</v>
      </c>
      <c r="J73" s="302">
        <v>125.2</v>
      </c>
      <c r="K73" s="302">
        <v>909.89700000000005</v>
      </c>
      <c r="L73" s="302">
        <v>0</v>
      </c>
      <c r="M73" s="302">
        <v>0</v>
      </c>
      <c r="N73" s="302">
        <v>0</v>
      </c>
      <c r="O73" s="302">
        <v>0</v>
      </c>
      <c r="P73" s="302">
        <v>0</v>
      </c>
      <c r="Q73" s="302">
        <v>251.48400000000001</v>
      </c>
      <c r="S73" s="303" t="s">
        <v>128</v>
      </c>
      <c r="T73" s="303" t="s">
        <v>128</v>
      </c>
    </row>
    <row r="74" spans="1:22" s="335" customFormat="1" x14ac:dyDescent="0.25">
      <c r="A74" s="331" t="s">
        <v>129</v>
      </c>
      <c r="B74" s="332"/>
      <c r="C74" s="333"/>
      <c r="D74" s="334">
        <f t="shared" ref="D74:Q74" si="12">IF(OR(D73=0,D73="-"),"-",IF(D71="-",(0-D73)/D73,(D71-D73)/D73))</f>
        <v>6.3518629916181291E-2</v>
      </c>
      <c r="E74" s="334" t="str">
        <f t="shared" si="12"/>
        <v>-</v>
      </c>
      <c r="F74" s="334" t="str">
        <f t="shared" si="12"/>
        <v>-</v>
      </c>
      <c r="G74" s="334" t="str">
        <f t="shared" si="12"/>
        <v>-</v>
      </c>
      <c r="H74" s="334">
        <f t="shared" si="12"/>
        <v>7.1829934985643246E-2</v>
      </c>
      <c r="I74" s="334" t="str">
        <f t="shared" si="12"/>
        <v>-</v>
      </c>
      <c r="J74" s="334">
        <f t="shared" si="12"/>
        <v>3.4392971246006369E-2</v>
      </c>
      <c r="K74" s="334">
        <f t="shared" si="12"/>
        <v>-5.8567068580290564E-3</v>
      </c>
      <c r="L74" s="334" t="str">
        <f t="shared" si="12"/>
        <v>-</v>
      </c>
      <c r="M74" s="334" t="str">
        <f t="shared" si="12"/>
        <v>-</v>
      </c>
      <c r="N74" s="334" t="str">
        <f t="shared" si="12"/>
        <v>-</v>
      </c>
      <c r="O74" s="334" t="str">
        <f t="shared" si="12"/>
        <v>-</v>
      </c>
      <c r="P74" s="334" t="str">
        <f t="shared" si="12"/>
        <v>-</v>
      </c>
      <c r="Q74" s="334">
        <f t="shared" si="12"/>
        <v>-0.38869669641010962</v>
      </c>
      <c r="S74" s="336" t="s">
        <v>130</v>
      </c>
      <c r="T74" s="336" t="s">
        <v>131</v>
      </c>
    </row>
    <row r="75" spans="1:22" x14ac:dyDescent="0.25">
      <c r="A75" s="301" t="s">
        <v>47</v>
      </c>
      <c r="B75" s="328"/>
      <c r="C75" s="306"/>
      <c r="D75" s="302">
        <v>1145.7360000000001</v>
      </c>
      <c r="E75" s="302">
        <v>0</v>
      </c>
      <c r="F75" s="302">
        <v>0</v>
      </c>
      <c r="G75" s="302">
        <v>0</v>
      </c>
      <c r="H75" s="302">
        <v>1414.204</v>
      </c>
      <c r="I75" s="302">
        <v>0</v>
      </c>
      <c r="J75" s="302">
        <v>315.59100000000001</v>
      </c>
      <c r="K75" s="302">
        <v>734.89400000000001</v>
      </c>
      <c r="L75" s="302">
        <v>0</v>
      </c>
      <c r="M75" s="302">
        <v>0</v>
      </c>
      <c r="N75" s="302">
        <v>0</v>
      </c>
      <c r="O75" s="302">
        <v>0</v>
      </c>
      <c r="P75" s="302">
        <v>0</v>
      </c>
      <c r="Q75" s="302">
        <v>409.68599999999998</v>
      </c>
      <c r="S75" s="304">
        <f>IF(OR(S71=0,S71="-"),"-",IF(R71="-",(0-S71)/S71,(R71-S71)/S71))</f>
        <v>2.7965985150099175E-2</v>
      </c>
      <c r="T75" s="304">
        <f>IF(OR(T71=0,T71="-"),"-",IF(S71="-",(0-T71)/T71,(S71-T71)/T71))</f>
        <v>0.16124007521185357</v>
      </c>
    </row>
    <row r="76" spans="1:22" s="335" customFormat="1" x14ac:dyDescent="0.25">
      <c r="A76" s="334" t="s">
        <v>132</v>
      </c>
      <c r="B76" s="332"/>
      <c r="C76" s="333"/>
      <c r="D76" s="334">
        <f t="shared" ref="D76:Q76" si="13">IF(OR(D75=0,D75="-"),"-",IF(D73="-",(0-D75)/D75,(D73-D75)/D75))</f>
        <v>0.42626137260241431</v>
      </c>
      <c r="E76" s="334" t="str">
        <f t="shared" si="13"/>
        <v>-</v>
      </c>
      <c r="F76" s="334" t="str">
        <f t="shared" si="13"/>
        <v>-</v>
      </c>
      <c r="G76" s="334" t="str">
        <f t="shared" si="13"/>
        <v>-</v>
      </c>
      <c r="H76" s="334">
        <f t="shared" si="13"/>
        <v>0.23575806602159244</v>
      </c>
      <c r="I76" s="334" t="str">
        <f t="shared" si="13"/>
        <v>-</v>
      </c>
      <c r="J76" s="334">
        <f t="shared" si="13"/>
        <v>-0.60328399732565252</v>
      </c>
      <c r="K76" s="334">
        <f t="shared" si="13"/>
        <v>0.2381336628139569</v>
      </c>
      <c r="L76" s="334" t="str">
        <f t="shared" si="13"/>
        <v>-</v>
      </c>
      <c r="M76" s="334" t="str">
        <f t="shared" si="13"/>
        <v>-</v>
      </c>
      <c r="N76" s="334" t="str">
        <f t="shared" si="13"/>
        <v>-</v>
      </c>
      <c r="O76" s="334" t="str">
        <f t="shared" si="13"/>
        <v>-</v>
      </c>
      <c r="P76" s="334" t="str">
        <f t="shared" si="13"/>
        <v>-</v>
      </c>
      <c r="Q76" s="334">
        <f t="shared" si="13"/>
        <v>-0.38615427424905896</v>
      </c>
    </row>
  </sheetData>
  <sheetProtection formatCells="0" formatColumns="0" formatRows="0" insertColumns="0" insertRows="0" insertHyperlinks="0" deleteColumns="0" deleteRows="0" sort="0" autoFilter="0" pivotTables="0"/>
  <mergeCells count="90">
    <mergeCell ref="B74:C74"/>
    <mergeCell ref="B75:C75"/>
    <mergeCell ref="B76:C76"/>
    <mergeCell ref="U68:V68"/>
    <mergeCell ref="B68:C68"/>
    <mergeCell ref="B69:C69"/>
    <mergeCell ref="B71:C71"/>
    <mergeCell ref="B73:C73"/>
    <mergeCell ref="U63:V63"/>
    <mergeCell ref="B63:C63"/>
    <mergeCell ref="B64:C64"/>
    <mergeCell ref="B65:C65"/>
    <mergeCell ref="B67:C67"/>
    <mergeCell ref="B57:C57"/>
    <mergeCell ref="B58:C58"/>
    <mergeCell ref="B59:C59"/>
    <mergeCell ref="B60:C60"/>
    <mergeCell ref="B62:C62"/>
    <mergeCell ref="U52:V52"/>
    <mergeCell ref="B52:C52"/>
    <mergeCell ref="B53:C53"/>
    <mergeCell ref="B55:C55"/>
    <mergeCell ref="U56:V56"/>
    <mergeCell ref="B56:C56"/>
    <mergeCell ref="U47:V47"/>
    <mergeCell ref="B47:C47"/>
    <mergeCell ref="B48:C48"/>
    <mergeCell ref="B49:C49"/>
    <mergeCell ref="B51:C51"/>
    <mergeCell ref="B42:C42"/>
    <mergeCell ref="U43:V43"/>
    <mergeCell ref="B43:C43"/>
    <mergeCell ref="B44:C44"/>
    <mergeCell ref="B46:C46"/>
    <mergeCell ref="B36:C36"/>
    <mergeCell ref="B37:C37"/>
    <mergeCell ref="B38:C38"/>
    <mergeCell ref="B39:C39"/>
    <mergeCell ref="B40:C40"/>
    <mergeCell ref="B31:C31"/>
    <mergeCell ref="B32:C32"/>
    <mergeCell ref="B34:C34"/>
    <mergeCell ref="U35:V35"/>
    <mergeCell ref="B35:C35"/>
    <mergeCell ref="B26:C26"/>
    <mergeCell ref="B27:C27"/>
    <mergeCell ref="B29:C29"/>
    <mergeCell ref="U30:V30"/>
    <mergeCell ref="B30:C30"/>
    <mergeCell ref="U22:V22"/>
    <mergeCell ref="B22:C22"/>
    <mergeCell ref="B23:C23"/>
    <mergeCell ref="B24:C24"/>
    <mergeCell ref="B25:C25"/>
    <mergeCell ref="U17:V17"/>
    <mergeCell ref="B17:C17"/>
    <mergeCell ref="B18:C18"/>
    <mergeCell ref="B19:C19"/>
    <mergeCell ref="B21:C21"/>
    <mergeCell ref="B11:C11"/>
    <mergeCell ref="B12:C12"/>
    <mergeCell ref="B13:C13"/>
    <mergeCell ref="B14:C14"/>
    <mergeCell ref="B16:C16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16" workbookViewId="0">
      <selection activeCell="M7" sqref="M7:N7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12.7109375" customWidth="1"/>
    <col min="4" max="4" width="1" customWidth="1"/>
    <col min="5" max="5" width="12.7109375" customWidth="1"/>
    <col min="6" max="6" width="1" customWidth="1"/>
    <col min="7" max="7" width="12.7109375" customWidth="1"/>
    <col min="8" max="8" width="1" customWidth="1"/>
    <col min="9" max="9" width="12.7109375" customWidth="1"/>
    <col min="10" max="10" width="1" customWidth="1"/>
    <col min="11" max="11" width="12.7109375" customWidth="1"/>
    <col min="12" max="12" width="1" customWidth="1"/>
    <col min="13" max="13" width="12.7109375" customWidth="1"/>
    <col min="14" max="14" width="1" customWidth="1"/>
    <col min="15" max="15" width="12.7109375" customWidth="1"/>
    <col min="16" max="16" width="1" customWidth="1"/>
    <col min="17" max="17" width="9.7109375" customWidth="1"/>
    <col min="18" max="18" width="10.5703125" customWidth="1"/>
  </cols>
  <sheetData>
    <row r="1" spans="1:18" ht="23.25" x14ac:dyDescent="0.25">
      <c r="A1" s="305" t="s">
        <v>37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29" t="s">
        <v>1</v>
      </c>
    </row>
    <row r="2" spans="1:18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3"/>
    </row>
    <row r="3" spans="1:18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3"/>
    </row>
    <row r="5" spans="1:18" ht="18.75" x14ac:dyDescent="0.25">
      <c r="A5" s="34"/>
      <c r="B5" s="34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</row>
    <row r="6" spans="1:18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5" t="s">
        <v>45</v>
      </c>
      <c r="N6" s="315"/>
      <c r="O6" s="315" t="s">
        <v>46</v>
      </c>
      <c r="P6" s="315"/>
      <c r="Q6" s="315" t="s">
        <v>47</v>
      </c>
      <c r="R6" s="315"/>
    </row>
    <row r="7" spans="1:18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7"/>
      <c r="N7" s="317"/>
      <c r="O7" s="317"/>
      <c r="P7" s="317"/>
      <c r="Q7" s="317"/>
      <c r="R7" s="317"/>
    </row>
    <row r="8" spans="1:18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7"/>
      <c r="N8" s="317"/>
      <c r="O8" s="317"/>
      <c r="P8" s="317"/>
      <c r="Q8" s="317"/>
      <c r="R8" s="317"/>
    </row>
    <row r="9" spans="1:18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9"/>
      <c r="N9" s="319"/>
      <c r="O9" s="319"/>
      <c r="P9" s="319"/>
      <c r="Q9" s="319"/>
      <c r="R9" s="319"/>
    </row>
    <row r="10" spans="1:18" x14ac:dyDescent="0.25">
      <c r="A10" s="312" t="s">
        <v>10</v>
      </c>
      <c r="B10" s="306"/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7"/>
    </row>
    <row r="11" spans="1:18" x14ac:dyDescent="0.25">
      <c r="A11" s="38" t="s">
        <v>11</v>
      </c>
      <c r="B11" s="39"/>
      <c r="C11" s="40">
        <v>0</v>
      </c>
      <c r="D11" s="41"/>
      <c r="E11" s="40">
        <v>0</v>
      </c>
      <c r="F11" s="41"/>
      <c r="G11" s="40">
        <v>0</v>
      </c>
      <c r="H11" s="41"/>
      <c r="I11" s="40">
        <v>0</v>
      </c>
      <c r="J11" s="41"/>
      <c r="K11" s="40">
        <v>8107.5559999999996</v>
      </c>
      <c r="L11" s="41"/>
      <c r="M11" s="40">
        <f>SUM(C11,E11,G11,I11,K11)</f>
        <v>8107.5559999999996</v>
      </c>
      <c r="N11" s="41"/>
      <c r="O11" s="40">
        <v>8115.9049999999997</v>
      </c>
      <c r="P11" s="41"/>
      <c r="Q11" s="40">
        <v>7637.7780000000002</v>
      </c>
      <c r="R11" s="42"/>
    </row>
    <row r="12" spans="1:18" x14ac:dyDescent="0.25">
      <c r="A12" s="43" t="s">
        <v>12</v>
      </c>
      <c r="B12" s="44"/>
      <c r="C12" s="45">
        <f>C11</f>
        <v>0</v>
      </c>
      <c r="D12" s="46"/>
      <c r="E12" s="45">
        <f>E11</f>
        <v>0</v>
      </c>
      <c r="F12" s="46"/>
      <c r="G12" s="45">
        <f>G11</f>
        <v>0</v>
      </c>
      <c r="H12" s="46"/>
      <c r="I12" s="45">
        <f>I11</f>
        <v>0</v>
      </c>
      <c r="J12" s="46"/>
      <c r="K12" s="45">
        <f>K11</f>
        <v>8107.5559999999996</v>
      </c>
      <c r="L12" s="46"/>
      <c r="M12" s="45">
        <f>K12+I12+G12+E12+C12</f>
        <v>8107.5559999999996</v>
      </c>
      <c r="N12" s="46"/>
      <c r="O12" s="45">
        <f>O11</f>
        <v>8115.9049999999997</v>
      </c>
      <c r="P12" s="46"/>
      <c r="Q12" s="45">
        <f>Q11</f>
        <v>7637.7780000000002</v>
      </c>
      <c r="R12" s="47"/>
    </row>
    <row r="14" spans="1:18" x14ac:dyDescent="0.25">
      <c r="A14" s="312" t="s">
        <v>13</v>
      </c>
      <c r="B14" s="306"/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7"/>
    </row>
    <row r="15" spans="1:18" x14ac:dyDescent="0.25">
      <c r="A15" s="38" t="s">
        <v>14</v>
      </c>
      <c r="B15" s="39"/>
      <c r="C15" s="40">
        <v>0</v>
      </c>
      <c r="D15" s="41"/>
      <c r="E15" s="40">
        <v>0</v>
      </c>
      <c r="F15" s="41"/>
      <c r="G15" s="40">
        <v>0</v>
      </c>
      <c r="H15" s="41"/>
      <c r="I15" s="40">
        <v>0</v>
      </c>
      <c r="J15" s="41"/>
      <c r="K15" s="40">
        <v>0</v>
      </c>
      <c r="L15" s="41"/>
      <c r="M15" s="40">
        <f>SUM(C15,E15,G15,I15,K15)</f>
        <v>0</v>
      </c>
      <c r="N15" s="41"/>
      <c r="O15" s="40">
        <v>316.27</v>
      </c>
      <c r="P15" s="41"/>
      <c r="Q15" s="40">
        <v>451.78300000000002</v>
      </c>
      <c r="R15" s="42"/>
    </row>
    <row r="16" spans="1:18" x14ac:dyDescent="0.25">
      <c r="A16" s="48" t="s">
        <v>15</v>
      </c>
      <c r="B16" s="49"/>
      <c r="C16" s="50">
        <v>18517.733</v>
      </c>
      <c r="D16" s="51"/>
      <c r="E16" s="50">
        <v>2325.0500000000002</v>
      </c>
      <c r="F16" s="51"/>
      <c r="G16" s="50">
        <v>0</v>
      </c>
      <c r="H16" s="51"/>
      <c r="I16" s="50">
        <v>0</v>
      </c>
      <c r="J16" s="51"/>
      <c r="K16" s="50">
        <v>0</v>
      </c>
      <c r="L16" s="51"/>
      <c r="M16" s="50">
        <f>SUM(C16,E16,G16,I16,K16)</f>
        <v>20842.782999999999</v>
      </c>
      <c r="N16" s="51"/>
      <c r="O16" s="50">
        <v>23430.466824409999</v>
      </c>
      <c r="P16" s="51"/>
      <c r="Q16" s="50">
        <v>22029.204905840001</v>
      </c>
      <c r="R16" s="52"/>
    </row>
    <row r="17" spans="1:18" x14ac:dyDescent="0.25">
      <c r="A17" s="43" t="s">
        <v>12</v>
      </c>
      <c r="B17" s="44"/>
      <c r="C17" s="45">
        <f>C15+C16</f>
        <v>18517.733</v>
      </c>
      <c r="D17" s="46"/>
      <c r="E17" s="45">
        <f>E15+E16</f>
        <v>2325.0500000000002</v>
      </c>
      <c r="F17" s="46"/>
      <c r="G17" s="45">
        <f>G15+G16</f>
        <v>0</v>
      </c>
      <c r="H17" s="46"/>
      <c r="I17" s="45">
        <f>I15+I16</f>
        <v>0</v>
      </c>
      <c r="J17" s="46"/>
      <c r="K17" s="45">
        <f>K15+K16</f>
        <v>0</v>
      </c>
      <c r="L17" s="46"/>
      <c r="M17" s="45">
        <f>K17+I17+G17+E17+C17</f>
        <v>20842.782999999999</v>
      </c>
      <c r="N17" s="46"/>
      <c r="O17" s="45">
        <f>O15+O16</f>
        <v>23746.73682441</v>
      </c>
      <c r="P17" s="46"/>
      <c r="Q17" s="45">
        <f>Q15+Q16</f>
        <v>22480.98790584</v>
      </c>
      <c r="R17" s="47"/>
    </row>
    <row r="19" spans="1:18" x14ac:dyDescent="0.25">
      <c r="A19" s="312" t="s">
        <v>16</v>
      </c>
      <c r="B19" s="306"/>
      <c r="C19" s="35"/>
      <c r="D19" s="36"/>
      <c r="E19" s="35"/>
      <c r="F19" s="36"/>
      <c r="G19" s="35"/>
      <c r="H19" s="36"/>
      <c r="I19" s="35"/>
      <c r="J19" s="36"/>
      <c r="K19" s="35"/>
      <c r="L19" s="36"/>
      <c r="M19" s="35"/>
      <c r="N19" s="36"/>
      <c r="O19" s="35"/>
      <c r="P19" s="36"/>
      <c r="Q19" s="35"/>
      <c r="R19" s="37"/>
    </row>
    <row r="20" spans="1:18" x14ac:dyDescent="0.25">
      <c r="A20" s="38" t="s">
        <v>17</v>
      </c>
      <c r="B20" s="39"/>
      <c r="C20" s="40">
        <v>0</v>
      </c>
      <c r="D20" s="41"/>
      <c r="E20" s="40">
        <v>0</v>
      </c>
      <c r="F20" s="41"/>
      <c r="G20" s="40">
        <v>0</v>
      </c>
      <c r="H20" s="41"/>
      <c r="I20" s="40">
        <v>4296.8</v>
      </c>
      <c r="J20" s="41"/>
      <c r="K20" s="40">
        <v>0</v>
      </c>
      <c r="L20" s="41"/>
      <c r="M20" s="40">
        <f>SUM(C20,E20,G20,I20,K20)</f>
        <v>4296.8</v>
      </c>
      <c r="N20" s="41"/>
      <c r="O20" s="40">
        <v>4409.3999999999996</v>
      </c>
      <c r="P20" s="41"/>
      <c r="Q20" s="40">
        <v>4558.57</v>
      </c>
      <c r="R20" s="42"/>
    </row>
    <row r="21" spans="1:18" x14ac:dyDescent="0.25">
      <c r="A21" s="43" t="s">
        <v>12</v>
      </c>
      <c r="B21" s="44"/>
      <c r="C21" s="45">
        <f>C20</f>
        <v>0</v>
      </c>
      <c r="D21" s="46"/>
      <c r="E21" s="45">
        <f>E20</f>
        <v>0</v>
      </c>
      <c r="F21" s="46"/>
      <c r="G21" s="45">
        <f>G20</f>
        <v>0</v>
      </c>
      <c r="H21" s="46"/>
      <c r="I21" s="45">
        <f>I20</f>
        <v>4296.8</v>
      </c>
      <c r="J21" s="46"/>
      <c r="K21" s="45">
        <f>K20</f>
        <v>0</v>
      </c>
      <c r="L21" s="46"/>
      <c r="M21" s="45">
        <f>K21+I21+G21+E21+C21</f>
        <v>4296.8</v>
      </c>
      <c r="N21" s="46"/>
      <c r="O21" s="45">
        <f>O20</f>
        <v>4409.3999999999996</v>
      </c>
      <c r="P21" s="46"/>
      <c r="Q21" s="45">
        <f>Q20</f>
        <v>4558.57</v>
      </c>
      <c r="R21" s="47"/>
    </row>
    <row r="23" spans="1:18" x14ac:dyDescent="0.25">
      <c r="A23" s="312" t="s">
        <v>18</v>
      </c>
      <c r="B23" s="306"/>
      <c r="C23" s="35"/>
      <c r="D23" s="36"/>
      <c r="E23" s="35"/>
      <c r="F23" s="36"/>
      <c r="G23" s="35"/>
      <c r="H23" s="36"/>
      <c r="I23" s="35"/>
      <c r="J23" s="36"/>
      <c r="K23" s="35"/>
      <c r="L23" s="36"/>
      <c r="M23" s="35"/>
      <c r="N23" s="36"/>
      <c r="O23" s="35"/>
      <c r="P23" s="36"/>
      <c r="Q23" s="35"/>
      <c r="R23" s="37"/>
    </row>
    <row r="24" spans="1:18" x14ac:dyDescent="0.25">
      <c r="A24" s="38" t="s">
        <v>19</v>
      </c>
      <c r="B24" s="39"/>
      <c r="C24" s="40">
        <v>799.95</v>
      </c>
      <c r="D24" s="41"/>
      <c r="E24" s="40">
        <v>261.7</v>
      </c>
      <c r="F24" s="41"/>
      <c r="G24" s="40">
        <v>0</v>
      </c>
      <c r="H24" s="41"/>
      <c r="I24" s="40">
        <v>0</v>
      </c>
      <c r="J24" s="41"/>
      <c r="K24" s="40">
        <v>0</v>
      </c>
      <c r="L24" s="41"/>
      <c r="M24" s="40">
        <f t="shared" ref="M24:M30" si="0">SUM(C24,E24,G24,I24,K24)</f>
        <v>1061.6500000000001</v>
      </c>
      <c r="N24" s="41"/>
      <c r="O24" s="40">
        <v>912</v>
      </c>
      <c r="P24" s="41"/>
      <c r="Q24" s="40">
        <v>910.75</v>
      </c>
      <c r="R24" s="42"/>
    </row>
    <row r="25" spans="1:18" x14ac:dyDescent="0.25">
      <c r="A25" s="48" t="s">
        <v>20</v>
      </c>
      <c r="B25" s="49"/>
      <c r="C25" s="50">
        <v>3341.3939999999998</v>
      </c>
      <c r="D25" s="51"/>
      <c r="E25" s="50">
        <v>856.43299999999999</v>
      </c>
      <c r="F25" s="51"/>
      <c r="G25" s="50">
        <v>0</v>
      </c>
      <c r="H25" s="51"/>
      <c r="I25" s="50">
        <v>0</v>
      </c>
      <c r="J25" s="51"/>
      <c r="K25" s="50">
        <v>0</v>
      </c>
      <c r="L25" s="51"/>
      <c r="M25" s="50">
        <f t="shared" si="0"/>
        <v>4197.8269999999993</v>
      </c>
      <c r="N25" s="51"/>
      <c r="O25" s="50">
        <v>4607.8649999999998</v>
      </c>
      <c r="P25" s="51"/>
      <c r="Q25" s="50">
        <v>4203.04</v>
      </c>
      <c r="R25" s="52"/>
    </row>
    <row r="26" spans="1:18" x14ac:dyDescent="0.25">
      <c r="A26" s="38" t="s">
        <v>21</v>
      </c>
      <c r="B26" s="39"/>
      <c r="C26" s="40">
        <v>732.40499999999997</v>
      </c>
      <c r="D26" s="41"/>
      <c r="E26" s="40">
        <v>16960.521000000001</v>
      </c>
      <c r="F26" s="41"/>
      <c r="G26" s="40">
        <v>2368.86</v>
      </c>
      <c r="H26" s="41"/>
      <c r="I26" s="40">
        <v>190.07</v>
      </c>
      <c r="J26" s="41"/>
      <c r="K26" s="40">
        <v>1873.144</v>
      </c>
      <c r="L26" s="41"/>
      <c r="M26" s="40">
        <f t="shared" si="0"/>
        <v>22125</v>
      </c>
      <c r="N26" s="41"/>
      <c r="O26" s="40">
        <v>18775</v>
      </c>
      <c r="P26" s="41"/>
      <c r="Q26" s="40">
        <v>19829.099999999999</v>
      </c>
      <c r="R26" s="42"/>
    </row>
    <row r="27" spans="1:18" x14ac:dyDescent="0.25">
      <c r="A27" s="48" t="s">
        <v>22</v>
      </c>
      <c r="B27" s="49"/>
      <c r="C27" s="50">
        <v>0</v>
      </c>
      <c r="D27" s="51"/>
      <c r="E27" s="50">
        <v>0</v>
      </c>
      <c r="F27" s="51"/>
      <c r="G27" s="50">
        <v>589.245</v>
      </c>
      <c r="H27" s="51"/>
      <c r="I27" s="50">
        <v>0</v>
      </c>
      <c r="J27" s="51"/>
      <c r="K27" s="50">
        <v>0</v>
      </c>
      <c r="L27" s="51"/>
      <c r="M27" s="50">
        <f t="shared" si="0"/>
        <v>589.245</v>
      </c>
      <c r="N27" s="51"/>
      <c r="O27" s="50">
        <v>739.33799999999997</v>
      </c>
      <c r="P27" s="51"/>
      <c r="Q27" s="50">
        <v>1039</v>
      </c>
      <c r="R27" s="52"/>
    </row>
    <row r="28" spans="1:18" x14ac:dyDescent="0.25">
      <c r="A28" s="38" t="s">
        <v>23</v>
      </c>
      <c r="B28" s="39"/>
      <c r="C28" s="40">
        <v>0</v>
      </c>
      <c r="D28" s="41"/>
      <c r="E28" s="40">
        <v>0</v>
      </c>
      <c r="F28" s="41"/>
      <c r="G28" s="40">
        <v>0</v>
      </c>
      <c r="H28" s="41"/>
      <c r="I28" s="40">
        <v>0</v>
      </c>
      <c r="J28" s="41"/>
      <c r="K28" s="40">
        <v>1520.194</v>
      </c>
      <c r="L28" s="41"/>
      <c r="M28" s="40">
        <f t="shared" si="0"/>
        <v>1520.194</v>
      </c>
      <c r="N28" s="41"/>
      <c r="O28" s="40">
        <v>1374.3389999999999</v>
      </c>
      <c r="P28" s="41"/>
      <c r="Q28" s="40">
        <v>1533.0830000000001</v>
      </c>
      <c r="R28" s="42"/>
    </row>
    <row r="29" spans="1:18" x14ac:dyDescent="0.25">
      <c r="A29" s="48" t="s">
        <v>24</v>
      </c>
      <c r="B29" s="49"/>
      <c r="C29" s="50">
        <v>0</v>
      </c>
      <c r="D29" s="51"/>
      <c r="E29" s="50">
        <v>0</v>
      </c>
      <c r="F29" s="51"/>
      <c r="G29" s="50">
        <v>0</v>
      </c>
      <c r="H29" s="51"/>
      <c r="I29" s="50">
        <v>0</v>
      </c>
      <c r="J29" s="51"/>
      <c r="K29" s="50">
        <v>855.22199999999998</v>
      </c>
      <c r="L29" s="51"/>
      <c r="M29" s="50">
        <f t="shared" si="0"/>
        <v>855.22199999999998</v>
      </c>
      <c r="N29" s="51"/>
      <c r="O29" s="50">
        <v>895.17700000000002</v>
      </c>
      <c r="P29" s="51"/>
      <c r="Q29" s="50">
        <v>776.79100000000005</v>
      </c>
      <c r="R29" s="52"/>
    </row>
    <row r="30" spans="1:18" x14ac:dyDescent="0.25">
      <c r="A30" s="38" t="s">
        <v>25</v>
      </c>
      <c r="B30" s="39"/>
      <c r="C30" s="40">
        <v>3186.5250000000001</v>
      </c>
      <c r="D30" s="41"/>
      <c r="E30" s="40">
        <v>0</v>
      </c>
      <c r="F30" s="41"/>
      <c r="G30" s="40">
        <v>0</v>
      </c>
      <c r="H30" s="41"/>
      <c r="I30" s="40">
        <v>0</v>
      </c>
      <c r="J30" s="41"/>
      <c r="K30" s="40">
        <v>0</v>
      </c>
      <c r="L30" s="41"/>
      <c r="M30" s="40">
        <f t="shared" si="0"/>
        <v>3186.5250000000001</v>
      </c>
      <c r="N30" s="41"/>
      <c r="O30" s="40">
        <v>2732.596</v>
      </c>
      <c r="P30" s="41"/>
      <c r="Q30" s="40">
        <v>2408.8539999999998</v>
      </c>
      <c r="R30" s="42"/>
    </row>
    <row r="31" spans="1:18" x14ac:dyDescent="0.25">
      <c r="A31" s="43" t="s">
        <v>12</v>
      </c>
      <c r="B31" s="44"/>
      <c r="C31" s="45">
        <f>C24+C25+C26+C27+C28+C29+C30</f>
        <v>8060.2739999999994</v>
      </c>
      <c r="D31" s="46"/>
      <c r="E31" s="45">
        <f>E24+E25+E26+E27+E28+E29+E30</f>
        <v>18078.654000000002</v>
      </c>
      <c r="F31" s="46"/>
      <c r="G31" s="45">
        <f>G24+G25+G26+G27+G28+G29+G30</f>
        <v>2958.105</v>
      </c>
      <c r="H31" s="46"/>
      <c r="I31" s="45">
        <f>I24+I25+I26+I27+I28+I29+I30</f>
        <v>190.07</v>
      </c>
      <c r="J31" s="46"/>
      <c r="K31" s="45">
        <f>K24+K25+K26+K27+K28+K29+K30</f>
        <v>4248.5599999999995</v>
      </c>
      <c r="L31" s="46"/>
      <c r="M31" s="45">
        <f>K31+I31+G31+E31+C31</f>
        <v>33535.663</v>
      </c>
      <c r="N31" s="46"/>
      <c r="O31" s="45">
        <f>O24+O25+O26+O27+O28+O29+O30</f>
        <v>30036.314999999999</v>
      </c>
      <c r="P31" s="46"/>
      <c r="Q31" s="45">
        <f>Q24+Q25+Q26+Q27+Q28+Q29+Q30</f>
        <v>30700.617999999999</v>
      </c>
      <c r="R31" s="47"/>
    </row>
    <row r="33" spans="1:18" x14ac:dyDescent="0.25">
      <c r="A33" s="312" t="s">
        <v>26</v>
      </c>
      <c r="B33" s="306"/>
      <c r="C33" s="35"/>
      <c r="D33" s="36"/>
      <c r="E33" s="35"/>
      <c r="F33" s="36"/>
      <c r="G33" s="35"/>
      <c r="H33" s="36"/>
      <c r="I33" s="35"/>
      <c r="J33" s="36"/>
      <c r="K33" s="35"/>
      <c r="L33" s="36"/>
      <c r="M33" s="35"/>
      <c r="N33" s="36"/>
      <c r="O33" s="35"/>
      <c r="P33" s="36"/>
      <c r="Q33" s="35"/>
      <c r="R33" s="37"/>
    </row>
    <row r="34" spans="1:18" x14ac:dyDescent="0.25">
      <c r="A34" s="38" t="s">
        <v>27</v>
      </c>
      <c r="B34" s="39"/>
      <c r="C34" s="40">
        <v>159.19</v>
      </c>
      <c r="D34" s="41"/>
      <c r="E34" s="40">
        <v>1033.9749999999999</v>
      </c>
      <c r="F34" s="41"/>
      <c r="G34" s="40">
        <v>1080.8800000000001</v>
      </c>
      <c r="H34" s="41"/>
      <c r="I34" s="40">
        <v>0</v>
      </c>
      <c r="J34" s="41"/>
      <c r="K34" s="40">
        <v>0</v>
      </c>
      <c r="L34" s="41"/>
      <c r="M34" s="40">
        <f>SUM(C34,E34,G34,I34,K34)</f>
        <v>2274.0450000000001</v>
      </c>
      <c r="N34" s="41"/>
      <c r="O34" s="40">
        <v>2655.366</v>
      </c>
      <c r="P34" s="41"/>
      <c r="Q34" s="40">
        <v>2138.6570000000002</v>
      </c>
      <c r="R34" s="42"/>
    </row>
    <row r="35" spans="1:18" x14ac:dyDescent="0.25">
      <c r="A35" s="48" t="s">
        <v>28</v>
      </c>
      <c r="B35" s="49"/>
      <c r="C35" s="50">
        <v>884.65700000000004</v>
      </c>
      <c r="D35" s="51"/>
      <c r="E35" s="50">
        <v>2577.5340000000001</v>
      </c>
      <c r="F35" s="51"/>
      <c r="G35" s="50">
        <v>1081.3800000000001</v>
      </c>
      <c r="H35" s="51"/>
      <c r="I35" s="50">
        <v>501.66899999999998</v>
      </c>
      <c r="J35" s="51"/>
      <c r="K35" s="50">
        <v>0</v>
      </c>
      <c r="L35" s="51"/>
      <c r="M35" s="50">
        <f>SUM(C35,E35,G35,I35,K35)</f>
        <v>5045.24</v>
      </c>
      <c r="N35" s="51"/>
      <c r="O35" s="50">
        <v>4006.893</v>
      </c>
      <c r="P35" s="51"/>
      <c r="Q35" s="50">
        <v>4633.71</v>
      </c>
      <c r="R35" s="52"/>
    </row>
    <row r="36" spans="1:18" x14ac:dyDescent="0.25">
      <c r="A36" s="38" t="s">
        <v>29</v>
      </c>
      <c r="B36" s="39"/>
      <c r="C36" s="40">
        <v>0</v>
      </c>
      <c r="D36" s="41"/>
      <c r="E36" s="40">
        <v>0</v>
      </c>
      <c r="F36" s="41"/>
      <c r="G36" s="40">
        <v>2623</v>
      </c>
      <c r="H36" s="41"/>
      <c r="I36" s="40">
        <v>0</v>
      </c>
      <c r="J36" s="41"/>
      <c r="K36" s="40">
        <v>0</v>
      </c>
      <c r="L36" s="41"/>
      <c r="M36" s="40">
        <f>SUM(C36,E36,G36,I36,K36)</f>
        <v>2623</v>
      </c>
      <c r="N36" s="41"/>
      <c r="O36" s="40">
        <v>2299</v>
      </c>
      <c r="P36" s="41"/>
      <c r="Q36" s="40">
        <v>2130</v>
      </c>
      <c r="R36" s="42"/>
    </row>
    <row r="37" spans="1:18" x14ac:dyDescent="0.25">
      <c r="A37" s="48" t="s">
        <v>30</v>
      </c>
      <c r="B37" s="49"/>
      <c r="C37" s="50">
        <v>671.08</v>
      </c>
      <c r="D37" s="51"/>
      <c r="E37" s="50">
        <v>216.23699999999999</v>
      </c>
      <c r="F37" s="51"/>
      <c r="G37" s="50">
        <v>0</v>
      </c>
      <c r="H37" s="51"/>
      <c r="I37" s="50">
        <v>0</v>
      </c>
      <c r="J37" s="51"/>
      <c r="K37" s="50">
        <v>0</v>
      </c>
      <c r="L37" s="51"/>
      <c r="M37" s="50">
        <f>SUM(C37,E37,G37,I37,K37)</f>
        <v>887.31700000000001</v>
      </c>
      <c r="N37" s="51"/>
      <c r="O37" s="50">
        <v>778.45699999999999</v>
      </c>
      <c r="P37" s="51"/>
      <c r="Q37" s="50">
        <v>1429.4280000000001</v>
      </c>
      <c r="R37" s="52"/>
    </row>
    <row r="38" spans="1:18" x14ac:dyDescent="0.25">
      <c r="A38" s="43" t="s">
        <v>12</v>
      </c>
      <c r="B38" s="44"/>
      <c r="C38" s="45">
        <f>C34+C35+C36+C37</f>
        <v>1714.9270000000001</v>
      </c>
      <c r="D38" s="46"/>
      <c r="E38" s="45">
        <f>E34+E35+E36+E37</f>
        <v>3827.7460000000001</v>
      </c>
      <c r="F38" s="46"/>
      <c r="G38" s="45">
        <f>G34+G35+G36+G37</f>
        <v>4785.26</v>
      </c>
      <c r="H38" s="46"/>
      <c r="I38" s="45">
        <f>I34+I35+I36+I37</f>
        <v>501.66899999999998</v>
      </c>
      <c r="J38" s="46"/>
      <c r="K38" s="45">
        <f>K34+K35+K36+K37</f>
        <v>0</v>
      </c>
      <c r="L38" s="46"/>
      <c r="M38" s="45">
        <f>K38+I38+G38+E38+C38</f>
        <v>10829.601999999999</v>
      </c>
      <c r="N38" s="46"/>
      <c r="O38" s="45">
        <f>O34+O35+O36+O37</f>
        <v>9739.7160000000003</v>
      </c>
      <c r="P38" s="46"/>
      <c r="Q38" s="45">
        <f>Q34+Q35+Q36+Q37</f>
        <v>10331.795</v>
      </c>
      <c r="R38" s="47"/>
    </row>
    <row r="40" spans="1:18" x14ac:dyDescent="0.25">
      <c r="A40" s="312" t="s">
        <v>31</v>
      </c>
      <c r="B40" s="306"/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7"/>
    </row>
    <row r="41" spans="1:18" x14ac:dyDescent="0.25">
      <c r="A41" s="38" t="s">
        <v>32</v>
      </c>
      <c r="B41" s="39"/>
      <c r="C41" s="40">
        <v>0</v>
      </c>
      <c r="D41" s="41"/>
      <c r="E41" s="40">
        <v>88203</v>
      </c>
      <c r="F41" s="41"/>
      <c r="G41" s="40">
        <v>0</v>
      </c>
      <c r="H41" s="41"/>
      <c r="I41" s="40">
        <v>0</v>
      </c>
      <c r="J41" s="41"/>
      <c r="K41" s="40">
        <v>0</v>
      </c>
      <c r="L41" s="41"/>
      <c r="M41" s="40">
        <f>SUM(C41,E41,G41,I41,K41)</f>
        <v>88203</v>
      </c>
      <c r="N41" s="41"/>
      <c r="O41" s="40">
        <v>76290</v>
      </c>
      <c r="P41" s="41"/>
      <c r="Q41" s="40">
        <v>69301.8</v>
      </c>
      <c r="R41" s="42"/>
    </row>
    <row r="42" spans="1:18" x14ac:dyDescent="0.25">
      <c r="A42" s="43" t="s">
        <v>12</v>
      </c>
      <c r="B42" s="44"/>
      <c r="C42" s="45">
        <f>C41</f>
        <v>0</v>
      </c>
      <c r="D42" s="46"/>
      <c r="E42" s="45">
        <f>E41</f>
        <v>88203</v>
      </c>
      <c r="F42" s="46"/>
      <c r="G42" s="45">
        <f>G41</f>
        <v>0</v>
      </c>
      <c r="H42" s="46"/>
      <c r="I42" s="45">
        <f>I41</f>
        <v>0</v>
      </c>
      <c r="J42" s="46"/>
      <c r="K42" s="45">
        <f>K41</f>
        <v>0</v>
      </c>
      <c r="L42" s="46"/>
      <c r="M42" s="45">
        <f>K42+I42+G42+E42+C42</f>
        <v>88203</v>
      </c>
      <c r="N42" s="46"/>
      <c r="O42" s="45">
        <f>O41</f>
        <v>76290</v>
      </c>
      <c r="P42" s="46"/>
      <c r="Q42" s="45">
        <f>Q41</f>
        <v>69301.8</v>
      </c>
      <c r="R42" s="47"/>
    </row>
    <row r="44" spans="1:18" x14ac:dyDescent="0.25">
      <c r="A44" s="312" t="s">
        <v>33</v>
      </c>
      <c r="B44" s="306"/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7"/>
    </row>
    <row r="45" spans="1:18" x14ac:dyDescent="0.25">
      <c r="A45" s="38" t="s">
        <v>34</v>
      </c>
      <c r="B45" s="39"/>
      <c r="C45" s="40">
        <v>1441.5619999999999</v>
      </c>
      <c r="D45" s="41"/>
      <c r="E45" s="40">
        <v>0</v>
      </c>
      <c r="F45" s="41"/>
      <c r="G45" s="40">
        <v>0</v>
      </c>
      <c r="H45" s="41"/>
      <c r="I45" s="40">
        <v>0</v>
      </c>
      <c r="J45" s="41"/>
      <c r="K45" s="40">
        <v>0</v>
      </c>
      <c r="L45" s="41"/>
      <c r="M45" s="40">
        <f>SUM(C45,E45,G45,I45,K45)</f>
        <v>1441.5619999999999</v>
      </c>
      <c r="N45" s="41"/>
      <c r="O45" s="40">
        <v>1500.403</v>
      </c>
      <c r="P45" s="41"/>
      <c r="Q45" s="40">
        <v>1793.1089999999999</v>
      </c>
      <c r="R45" s="42"/>
    </row>
    <row r="46" spans="1:18" x14ac:dyDescent="0.25">
      <c r="A46" s="48" t="s">
        <v>35</v>
      </c>
      <c r="B46" s="49"/>
      <c r="C46" s="50">
        <v>0</v>
      </c>
      <c r="D46" s="51"/>
      <c r="E46" s="50">
        <v>0</v>
      </c>
      <c r="F46" s="51"/>
      <c r="G46" s="50">
        <v>0</v>
      </c>
      <c r="H46" s="51"/>
      <c r="I46" s="50">
        <v>0</v>
      </c>
      <c r="J46" s="51"/>
      <c r="K46" s="50">
        <v>153.733</v>
      </c>
      <c r="L46" s="51"/>
      <c r="M46" s="50">
        <f>SUM(C46,E46,G46,I46,K46)</f>
        <v>153.733</v>
      </c>
      <c r="N46" s="51"/>
      <c r="O46" s="50">
        <v>251.48400000000001</v>
      </c>
      <c r="P46" s="51"/>
      <c r="Q46" s="50">
        <v>409.68599999999998</v>
      </c>
      <c r="R46" s="52"/>
    </row>
    <row r="47" spans="1:18" x14ac:dyDescent="0.25">
      <c r="A47" s="43" t="s">
        <v>12</v>
      </c>
      <c r="B47" s="44"/>
      <c r="C47" s="45">
        <f>C45+C46</f>
        <v>1441.5619999999999</v>
      </c>
      <c r="D47" s="46"/>
      <c r="E47" s="45">
        <f>E45+E46</f>
        <v>0</v>
      </c>
      <c r="F47" s="46"/>
      <c r="G47" s="45">
        <f>G45+G46</f>
        <v>0</v>
      </c>
      <c r="H47" s="46"/>
      <c r="I47" s="45">
        <f>I45+I46</f>
        <v>0</v>
      </c>
      <c r="J47" s="46"/>
      <c r="K47" s="45">
        <f>K45+K46</f>
        <v>153.733</v>
      </c>
      <c r="L47" s="46"/>
      <c r="M47" s="45">
        <f>K47+I47+G47+E47+C47</f>
        <v>1595.2949999999998</v>
      </c>
      <c r="N47" s="46"/>
      <c r="O47" s="45">
        <f>O45+O46</f>
        <v>1751.8869999999999</v>
      </c>
      <c r="P47" s="46"/>
      <c r="Q47" s="45">
        <f>Q45+Q46</f>
        <v>2202.7950000000001</v>
      </c>
      <c r="R47" s="47"/>
    </row>
    <row r="49" spans="1:18" ht="18" x14ac:dyDescent="0.25">
      <c r="A49" s="53" t="s">
        <v>36</v>
      </c>
      <c r="B49" s="54"/>
      <c r="C49" s="55">
        <f>C12+C17+C21+C31+C38+C42+C47</f>
        <v>29734.495999999999</v>
      </c>
      <c r="D49" s="56"/>
      <c r="E49" s="55">
        <f>E12+E17+E21+E31+E38+E42+E47</f>
        <v>112434.45</v>
      </c>
      <c r="F49" s="56"/>
      <c r="G49" s="55">
        <f>G12+G17+G21+G31+G38+G42+G47</f>
        <v>7743.3649999999998</v>
      </c>
      <c r="H49" s="56"/>
      <c r="I49" s="55">
        <f>I12+I17+I21+I31+I38+I42+I47</f>
        <v>4988.5389999999998</v>
      </c>
      <c r="J49" s="56"/>
      <c r="K49" s="55">
        <f>K12+K17+K21+K31+K38+K42+K47</f>
        <v>12509.848999999998</v>
      </c>
      <c r="L49" s="56"/>
      <c r="M49" s="55">
        <f>K49+I49+G49+E49+C49</f>
        <v>167410.69899999996</v>
      </c>
      <c r="N49" s="56"/>
      <c r="O49" s="55">
        <f>O12+O17+O21+O31+O38+O42+O47</f>
        <v>154089.95982440998</v>
      </c>
      <c r="P49" s="56"/>
      <c r="Q49" s="55">
        <f>Q12+Q17+Q21+Q31+Q38+Q42+Q47</f>
        <v>147214.34390584001</v>
      </c>
      <c r="R49" s="57"/>
    </row>
  </sheetData>
  <sheetProtection formatCells="0" formatColumns="0" formatRows="0" insertColumns="0" insertRows="0" insertHyperlinks="0" deleteColumns="0" deleteRows="0" sort="0" autoFilter="0" pivotTables="0"/>
  <mergeCells count="44">
    <mergeCell ref="A40:B40"/>
    <mergeCell ref="A44:B44"/>
    <mergeCell ref="A10:B10"/>
    <mergeCell ref="A14:B14"/>
    <mergeCell ref="A19:B19"/>
    <mergeCell ref="A23:B23"/>
    <mergeCell ref="A33:B33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Q11" sqref="Q1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12.7109375" customWidth="1"/>
    <col min="4" max="4" width="1" customWidth="1"/>
    <col min="5" max="5" width="12.7109375" customWidth="1"/>
    <col min="6" max="6" width="1" customWidth="1"/>
    <col min="7" max="7" width="12.7109375" customWidth="1"/>
    <col min="8" max="8" width="1" customWidth="1"/>
    <col min="9" max="9" width="12.7109375" customWidth="1"/>
    <col min="10" max="10" width="1" customWidth="1"/>
    <col min="11" max="11" width="12.7109375" customWidth="1"/>
    <col min="12" max="12" width="1" customWidth="1"/>
    <col min="13" max="13" width="12.7109375" customWidth="1"/>
    <col min="14" max="14" width="1" customWidth="1"/>
    <col min="15" max="15" width="12.7109375" customWidth="1"/>
    <col min="16" max="16" width="1" customWidth="1"/>
    <col min="17" max="17" width="12.7109375" customWidth="1"/>
    <col min="18" max="18" width="14.7109375" customWidth="1"/>
  </cols>
  <sheetData>
    <row r="1" spans="1:18" ht="23.25" x14ac:dyDescent="0.25">
      <c r="A1" s="305" t="s">
        <v>55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30" t="s">
        <v>1</v>
      </c>
    </row>
    <row r="2" spans="1:18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58"/>
    </row>
    <row r="3" spans="1:18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58"/>
    </row>
    <row r="5" spans="1:18" ht="18.75" x14ac:dyDescent="0.25">
      <c r="A5" s="59"/>
      <c r="B5" s="59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</row>
    <row r="6" spans="1:18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5" t="s">
        <v>45</v>
      </c>
      <c r="N6" s="315"/>
      <c r="O6" s="315" t="s">
        <v>46</v>
      </c>
      <c r="P6" s="315"/>
      <c r="Q6" s="315" t="s">
        <v>47</v>
      </c>
      <c r="R6" s="315"/>
    </row>
    <row r="7" spans="1:18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7"/>
      <c r="N7" s="317"/>
      <c r="O7" s="317"/>
      <c r="P7" s="317"/>
      <c r="Q7" s="317"/>
      <c r="R7" s="317"/>
    </row>
    <row r="8" spans="1:18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7"/>
      <c r="N8" s="317"/>
      <c r="O8" s="317"/>
      <c r="P8" s="317"/>
      <c r="Q8" s="317"/>
      <c r="R8" s="317"/>
    </row>
    <row r="9" spans="1:18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9"/>
      <c r="N9" s="319"/>
      <c r="O9" s="319"/>
      <c r="P9" s="319"/>
      <c r="Q9" s="319"/>
      <c r="R9" s="319"/>
    </row>
    <row r="10" spans="1:18" x14ac:dyDescent="0.25">
      <c r="A10" s="312" t="s">
        <v>10</v>
      </c>
      <c r="B10" s="306"/>
      <c r="C10" s="60"/>
      <c r="D10" s="61"/>
      <c r="E10" s="60"/>
      <c r="F10" s="61"/>
      <c r="G10" s="60"/>
      <c r="H10" s="61"/>
      <c r="I10" s="60"/>
      <c r="J10" s="61"/>
      <c r="K10" s="60"/>
      <c r="L10" s="61"/>
      <c r="M10" s="60"/>
      <c r="N10" s="61"/>
      <c r="O10" s="60"/>
      <c r="P10" s="61"/>
      <c r="Q10" s="60"/>
      <c r="R10" s="62"/>
    </row>
    <row r="11" spans="1:18" x14ac:dyDescent="0.25">
      <c r="A11" s="63" t="s">
        <v>11</v>
      </c>
      <c r="B11" s="64"/>
      <c r="C11" s="65">
        <v>0</v>
      </c>
      <c r="D11" s="66"/>
      <c r="E11" s="65">
        <v>0</v>
      </c>
      <c r="F11" s="66"/>
      <c r="G11" s="65">
        <v>0</v>
      </c>
      <c r="H11" s="66"/>
      <c r="I11" s="65">
        <v>0</v>
      </c>
      <c r="J11" s="66"/>
      <c r="K11" s="65">
        <v>8131.241</v>
      </c>
      <c r="L11" s="66"/>
      <c r="M11" s="65">
        <f>SUM(C11,E11,G11,I11,K11)</f>
        <v>8131.241</v>
      </c>
      <c r="N11" s="66"/>
      <c r="O11" s="65">
        <v>8109.0159999999996</v>
      </c>
      <c r="P11" s="66"/>
      <c r="Q11" s="65">
        <v>7587.8239999999996</v>
      </c>
      <c r="R11" s="67"/>
    </row>
    <row r="12" spans="1:18" x14ac:dyDescent="0.25">
      <c r="A12" s="68" t="s">
        <v>12</v>
      </c>
      <c r="B12" s="69"/>
      <c r="C12" s="70">
        <f>C11</f>
        <v>0</v>
      </c>
      <c r="D12" s="71"/>
      <c r="E12" s="70">
        <f>E11</f>
        <v>0</v>
      </c>
      <c r="F12" s="71"/>
      <c r="G12" s="70">
        <f>G11</f>
        <v>0</v>
      </c>
      <c r="H12" s="71"/>
      <c r="I12" s="70">
        <f>I11</f>
        <v>0</v>
      </c>
      <c r="J12" s="71"/>
      <c r="K12" s="70">
        <f>K11</f>
        <v>8131.241</v>
      </c>
      <c r="L12" s="71"/>
      <c r="M12" s="70">
        <f>K12+I12+G12+E12+C12</f>
        <v>8131.241</v>
      </c>
      <c r="N12" s="71"/>
      <c r="O12" s="70">
        <f>O11</f>
        <v>8109.0159999999996</v>
      </c>
      <c r="P12" s="71"/>
      <c r="Q12" s="70">
        <f>Q11</f>
        <v>7587.8239999999996</v>
      </c>
      <c r="R12" s="72"/>
    </row>
    <row r="14" spans="1:18" x14ac:dyDescent="0.25">
      <c r="A14" s="312" t="s">
        <v>13</v>
      </c>
      <c r="B14" s="306"/>
      <c r="C14" s="60"/>
      <c r="D14" s="61"/>
      <c r="E14" s="60"/>
      <c r="F14" s="61"/>
      <c r="G14" s="60"/>
      <c r="H14" s="61"/>
      <c r="I14" s="60"/>
      <c r="J14" s="61"/>
      <c r="K14" s="60"/>
      <c r="L14" s="61"/>
      <c r="M14" s="60"/>
      <c r="N14" s="61"/>
      <c r="O14" s="60"/>
      <c r="P14" s="61"/>
      <c r="Q14" s="60"/>
      <c r="R14" s="62"/>
    </row>
    <row r="15" spans="1:18" x14ac:dyDescent="0.25">
      <c r="A15" s="63" t="s">
        <v>14</v>
      </c>
      <c r="B15" s="64"/>
      <c r="C15" s="65">
        <v>0</v>
      </c>
      <c r="D15" s="66"/>
      <c r="E15" s="65">
        <v>0</v>
      </c>
      <c r="F15" s="66"/>
      <c r="G15" s="65">
        <v>0</v>
      </c>
      <c r="H15" s="66"/>
      <c r="I15" s="65">
        <v>0</v>
      </c>
      <c r="J15" s="66"/>
      <c r="K15" s="65">
        <v>0</v>
      </c>
      <c r="L15" s="66"/>
      <c r="M15" s="65">
        <f>SUM(C15,E15,G15,I15,K15)</f>
        <v>0</v>
      </c>
      <c r="N15" s="66"/>
      <c r="O15" s="65">
        <v>316.27</v>
      </c>
      <c r="P15" s="66"/>
      <c r="Q15" s="65">
        <v>451.78300000000002</v>
      </c>
      <c r="R15" s="67"/>
    </row>
    <row r="16" spans="1:18" x14ac:dyDescent="0.25">
      <c r="A16" s="73" t="s">
        <v>15</v>
      </c>
      <c r="B16" s="74"/>
      <c r="C16" s="75">
        <v>18012.786</v>
      </c>
      <c r="D16" s="76"/>
      <c r="E16" s="75">
        <v>2334.2069999999999</v>
      </c>
      <c r="F16" s="76"/>
      <c r="G16" s="75">
        <v>0</v>
      </c>
      <c r="H16" s="76"/>
      <c r="I16" s="75">
        <v>0</v>
      </c>
      <c r="J16" s="76"/>
      <c r="K16" s="75">
        <v>0</v>
      </c>
      <c r="L16" s="76"/>
      <c r="M16" s="75">
        <f>SUM(C16,E16,G16,I16,K16)</f>
        <v>20346.992999999999</v>
      </c>
      <c r="N16" s="76"/>
      <c r="O16" s="75">
        <v>21773.234361989998</v>
      </c>
      <c r="P16" s="76"/>
      <c r="Q16" s="75">
        <v>20792.685006389998</v>
      </c>
      <c r="R16" s="77"/>
    </row>
    <row r="17" spans="1:18" x14ac:dyDescent="0.25">
      <c r="A17" s="68" t="s">
        <v>12</v>
      </c>
      <c r="B17" s="69"/>
      <c r="C17" s="70">
        <f>C15+C16</f>
        <v>18012.786</v>
      </c>
      <c r="D17" s="71"/>
      <c r="E17" s="70">
        <f>E15+E16</f>
        <v>2334.2069999999999</v>
      </c>
      <c r="F17" s="71"/>
      <c r="G17" s="70">
        <f>G15+G16</f>
        <v>0</v>
      </c>
      <c r="H17" s="71"/>
      <c r="I17" s="70">
        <f>I15+I16</f>
        <v>0</v>
      </c>
      <c r="J17" s="71"/>
      <c r="K17" s="70">
        <f>K15+K16</f>
        <v>0</v>
      </c>
      <c r="L17" s="71"/>
      <c r="M17" s="70">
        <f>K17+I17+G17+E17+C17</f>
        <v>20346.992999999999</v>
      </c>
      <c r="N17" s="71"/>
      <c r="O17" s="70">
        <f>O15+O16</f>
        <v>22089.504361989999</v>
      </c>
      <c r="P17" s="71"/>
      <c r="Q17" s="70">
        <f>Q15+Q16</f>
        <v>21244.468006389998</v>
      </c>
      <c r="R17" s="72"/>
    </row>
    <row r="19" spans="1:18" x14ac:dyDescent="0.25">
      <c r="A19" s="312" t="s">
        <v>16</v>
      </c>
      <c r="B19" s="306"/>
      <c r="C19" s="60"/>
      <c r="D19" s="61"/>
      <c r="E19" s="60"/>
      <c r="F19" s="61"/>
      <c r="G19" s="60"/>
      <c r="H19" s="61"/>
      <c r="I19" s="60"/>
      <c r="J19" s="61"/>
      <c r="K19" s="60"/>
      <c r="L19" s="61"/>
      <c r="M19" s="60"/>
      <c r="N19" s="61"/>
      <c r="O19" s="60"/>
      <c r="P19" s="61"/>
      <c r="Q19" s="60"/>
      <c r="R19" s="62"/>
    </row>
    <row r="20" spans="1:18" x14ac:dyDescent="0.25">
      <c r="A20" s="63" t="s">
        <v>17</v>
      </c>
      <c r="B20" s="64"/>
      <c r="C20" s="65">
        <v>0</v>
      </c>
      <c r="D20" s="66"/>
      <c r="E20" s="65">
        <v>0</v>
      </c>
      <c r="F20" s="66"/>
      <c r="G20" s="65">
        <v>0</v>
      </c>
      <c r="H20" s="66"/>
      <c r="I20" s="65">
        <v>4296.8</v>
      </c>
      <c r="J20" s="66"/>
      <c r="K20" s="65">
        <v>0</v>
      </c>
      <c r="L20" s="66"/>
      <c r="M20" s="65">
        <f>SUM(C20,E20,G20,I20,K20)</f>
        <v>4296.8</v>
      </c>
      <c r="N20" s="66"/>
      <c r="O20" s="65">
        <v>4409.3999999999996</v>
      </c>
      <c r="P20" s="66"/>
      <c r="Q20" s="65">
        <v>4558.57</v>
      </c>
      <c r="R20" s="67"/>
    </row>
    <row r="21" spans="1:18" x14ac:dyDescent="0.25">
      <c r="A21" s="68" t="s">
        <v>12</v>
      </c>
      <c r="B21" s="69"/>
      <c r="C21" s="70">
        <f>C20</f>
        <v>0</v>
      </c>
      <c r="D21" s="71"/>
      <c r="E21" s="70">
        <f>E20</f>
        <v>0</v>
      </c>
      <c r="F21" s="71"/>
      <c r="G21" s="70">
        <f>G20</f>
        <v>0</v>
      </c>
      <c r="H21" s="71"/>
      <c r="I21" s="70">
        <f>I20</f>
        <v>4296.8</v>
      </c>
      <c r="J21" s="71"/>
      <c r="K21" s="70">
        <f>K20</f>
        <v>0</v>
      </c>
      <c r="L21" s="71"/>
      <c r="M21" s="70">
        <f>K21+I21+G21+E21+C21</f>
        <v>4296.8</v>
      </c>
      <c r="N21" s="71"/>
      <c r="O21" s="70">
        <f>O20</f>
        <v>4409.3999999999996</v>
      </c>
      <c r="P21" s="71"/>
      <c r="Q21" s="70">
        <f>Q20</f>
        <v>4558.57</v>
      </c>
      <c r="R21" s="72"/>
    </row>
    <row r="23" spans="1:18" x14ac:dyDescent="0.25">
      <c r="A23" s="312" t="s">
        <v>18</v>
      </c>
      <c r="B23" s="306"/>
      <c r="C23" s="60"/>
      <c r="D23" s="61"/>
      <c r="E23" s="60"/>
      <c r="F23" s="61"/>
      <c r="G23" s="60"/>
      <c r="H23" s="61"/>
      <c r="I23" s="60"/>
      <c r="J23" s="61"/>
      <c r="K23" s="60"/>
      <c r="L23" s="61"/>
      <c r="M23" s="60"/>
      <c r="N23" s="61"/>
      <c r="O23" s="60"/>
      <c r="P23" s="61"/>
      <c r="Q23" s="60"/>
      <c r="R23" s="62"/>
    </row>
    <row r="24" spans="1:18" x14ac:dyDescent="0.25">
      <c r="A24" s="63" t="s">
        <v>19</v>
      </c>
      <c r="B24" s="64"/>
      <c r="C24" s="65">
        <v>816.375</v>
      </c>
      <c r="D24" s="66"/>
      <c r="E24" s="65">
        <v>260.923</v>
      </c>
      <c r="F24" s="66"/>
      <c r="G24" s="65">
        <v>0</v>
      </c>
      <c r="H24" s="66"/>
      <c r="I24" s="65">
        <v>0</v>
      </c>
      <c r="J24" s="66"/>
      <c r="K24" s="65">
        <v>0</v>
      </c>
      <c r="L24" s="66"/>
      <c r="M24" s="65">
        <f t="shared" ref="M24:M30" si="0">SUM(C24,E24,G24,I24,K24)</f>
        <v>1077.298</v>
      </c>
      <c r="N24" s="66"/>
      <c r="O24" s="65">
        <v>814.87099999999998</v>
      </c>
      <c r="P24" s="66"/>
      <c r="Q24" s="65">
        <v>916.7</v>
      </c>
      <c r="R24" s="67"/>
    </row>
    <row r="25" spans="1:18" x14ac:dyDescent="0.25">
      <c r="A25" s="73" t="s">
        <v>20</v>
      </c>
      <c r="B25" s="74"/>
      <c r="C25" s="75">
        <v>3369.875</v>
      </c>
      <c r="D25" s="76"/>
      <c r="E25" s="75">
        <v>675.72699999999998</v>
      </c>
      <c r="F25" s="76"/>
      <c r="G25" s="75">
        <v>0</v>
      </c>
      <c r="H25" s="76"/>
      <c r="I25" s="75">
        <v>0</v>
      </c>
      <c r="J25" s="76"/>
      <c r="K25" s="75">
        <v>0</v>
      </c>
      <c r="L25" s="76"/>
      <c r="M25" s="75">
        <f t="shared" si="0"/>
        <v>4045.6019999999999</v>
      </c>
      <c r="N25" s="76"/>
      <c r="O25" s="75">
        <v>3685.366</v>
      </c>
      <c r="P25" s="76"/>
      <c r="Q25" s="75">
        <v>3988.6239999999998</v>
      </c>
      <c r="R25" s="77"/>
    </row>
    <row r="26" spans="1:18" x14ac:dyDescent="0.25">
      <c r="A26" s="63" t="s">
        <v>21</v>
      </c>
      <c r="B26" s="64"/>
      <c r="C26" s="65">
        <v>732.40599999999995</v>
      </c>
      <c r="D26" s="66"/>
      <c r="E26" s="65">
        <v>14004.333000000001</v>
      </c>
      <c r="F26" s="66"/>
      <c r="G26" s="65">
        <v>2368.8609999999999</v>
      </c>
      <c r="H26" s="66"/>
      <c r="I26" s="65">
        <v>190.07</v>
      </c>
      <c r="J26" s="66"/>
      <c r="K26" s="65">
        <v>1873.145</v>
      </c>
      <c r="L26" s="66"/>
      <c r="M26" s="65">
        <f t="shared" si="0"/>
        <v>19168.815000000002</v>
      </c>
      <c r="N26" s="66"/>
      <c r="O26" s="65">
        <v>18700.248</v>
      </c>
      <c r="P26" s="66"/>
      <c r="Q26" s="65">
        <v>19843.181</v>
      </c>
      <c r="R26" s="67"/>
    </row>
    <row r="27" spans="1:18" x14ac:dyDescent="0.25">
      <c r="A27" s="73" t="s">
        <v>22</v>
      </c>
      <c r="B27" s="74"/>
      <c r="C27" s="75">
        <v>0</v>
      </c>
      <c r="D27" s="76"/>
      <c r="E27" s="75">
        <v>0</v>
      </c>
      <c r="F27" s="76"/>
      <c r="G27" s="75">
        <v>532.01800000000003</v>
      </c>
      <c r="H27" s="76"/>
      <c r="I27" s="75">
        <v>0</v>
      </c>
      <c r="J27" s="76"/>
      <c r="K27" s="75">
        <v>0</v>
      </c>
      <c r="L27" s="76"/>
      <c r="M27" s="75">
        <f t="shared" si="0"/>
        <v>532.01800000000003</v>
      </c>
      <c r="N27" s="76"/>
      <c r="O27" s="75">
        <v>740.35799999999995</v>
      </c>
      <c r="P27" s="76"/>
      <c r="Q27" s="75">
        <v>987.447</v>
      </c>
      <c r="R27" s="77"/>
    </row>
    <row r="28" spans="1:18" x14ac:dyDescent="0.25">
      <c r="A28" s="63" t="s">
        <v>23</v>
      </c>
      <c r="B28" s="64"/>
      <c r="C28" s="65">
        <v>0</v>
      </c>
      <c r="D28" s="66"/>
      <c r="E28" s="65">
        <v>0</v>
      </c>
      <c r="F28" s="66"/>
      <c r="G28" s="65">
        <v>0</v>
      </c>
      <c r="H28" s="66"/>
      <c r="I28" s="65">
        <v>0</v>
      </c>
      <c r="J28" s="66"/>
      <c r="K28" s="65">
        <v>1353.5429999999999</v>
      </c>
      <c r="L28" s="66"/>
      <c r="M28" s="65">
        <f t="shared" si="0"/>
        <v>1353.5429999999999</v>
      </c>
      <c r="N28" s="66"/>
      <c r="O28" s="65">
        <v>1339.2449999999999</v>
      </c>
      <c r="P28" s="66"/>
      <c r="Q28" s="65">
        <v>1528.9549999999999</v>
      </c>
      <c r="R28" s="67"/>
    </row>
    <row r="29" spans="1:18" x14ac:dyDescent="0.25">
      <c r="A29" s="73" t="s">
        <v>24</v>
      </c>
      <c r="B29" s="74"/>
      <c r="C29" s="75">
        <v>0</v>
      </c>
      <c r="D29" s="76"/>
      <c r="E29" s="75">
        <v>0</v>
      </c>
      <c r="F29" s="76"/>
      <c r="G29" s="75">
        <v>0</v>
      </c>
      <c r="H29" s="76"/>
      <c r="I29" s="75">
        <v>0</v>
      </c>
      <c r="J29" s="76"/>
      <c r="K29" s="75">
        <v>904.56799999999998</v>
      </c>
      <c r="L29" s="76"/>
      <c r="M29" s="75">
        <f t="shared" si="0"/>
        <v>904.56799999999998</v>
      </c>
      <c r="N29" s="76"/>
      <c r="O29" s="75">
        <v>909.89700000000005</v>
      </c>
      <c r="P29" s="76"/>
      <c r="Q29" s="75">
        <v>735.41200000000003</v>
      </c>
      <c r="R29" s="77"/>
    </row>
    <row r="30" spans="1:18" x14ac:dyDescent="0.25">
      <c r="A30" s="63" t="s">
        <v>25</v>
      </c>
      <c r="B30" s="64"/>
      <c r="C30" s="65">
        <v>3233.3150000000001</v>
      </c>
      <c r="D30" s="66"/>
      <c r="E30" s="65">
        <v>0</v>
      </c>
      <c r="F30" s="66"/>
      <c r="G30" s="65">
        <v>0</v>
      </c>
      <c r="H30" s="66"/>
      <c r="I30" s="65">
        <v>0</v>
      </c>
      <c r="J30" s="66"/>
      <c r="K30" s="65">
        <v>0</v>
      </c>
      <c r="L30" s="66"/>
      <c r="M30" s="65">
        <f t="shared" si="0"/>
        <v>3233.3150000000001</v>
      </c>
      <c r="N30" s="66"/>
      <c r="O30" s="65">
        <v>2916.241</v>
      </c>
      <c r="P30" s="66"/>
      <c r="Q30" s="65">
        <v>3641.2139999999999</v>
      </c>
      <c r="R30" s="67"/>
    </row>
    <row r="31" spans="1:18" x14ac:dyDescent="0.25">
      <c r="A31" s="68" t="s">
        <v>12</v>
      </c>
      <c r="B31" s="69"/>
      <c r="C31" s="70">
        <f>C24+C25+C26+C27+C28+C29+C30</f>
        <v>8151.9709999999995</v>
      </c>
      <c r="D31" s="71"/>
      <c r="E31" s="70">
        <f>E24+E25+E26+E27+E28+E29+E30</f>
        <v>14940.983</v>
      </c>
      <c r="F31" s="71"/>
      <c r="G31" s="70">
        <f>G24+G25+G26+G27+G28+G29+G30</f>
        <v>2900.8789999999999</v>
      </c>
      <c r="H31" s="71"/>
      <c r="I31" s="70">
        <f>I24+I25+I26+I27+I28+I29+I30</f>
        <v>190.07</v>
      </c>
      <c r="J31" s="71"/>
      <c r="K31" s="70">
        <f>K24+K25+K26+K27+K28+K29+K30</f>
        <v>4131.2560000000003</v>
      </c>
      <c r="L31" s="71"/>
      <c r="M31" s="70">
        <f>K31+I31+G31+E31+C31</f>
        <v>30315.159</v>
      </c>
      <c r="N31" s="71"/>
      <c r="O31" s="70">
        <f>O24+O25+O26+O27+O28+O29+O30</f>
        <v>29106.226000000002</v>
      </c>
      <c r="P31" s="71"/>
      <c r="Q31" s="70">
        <f>Q24+Q25+Q26+Q27+Q28+Q29+Q30</f>
        <v>31641.532999999999</v>
      </c>
      <c r="R31" s="72"/>
    </row>
    <row r="33" spans="1:18" x14ac:dyDescent="0.25">
      <c r="A33" s="312" t="s">
        <v>26</v>
      </c>
      <c r="B33" s="306"/>
      <c r="C33" s="60"/>
      <c r="D33" s="61"/>
      <c r="E33" s="60"/>
      <c r="F33" s="61"/>
      <c r="G33" s="60"/>
      <c r="H33" s="61"/>
      <c r="I33" s="60"/>
      <c r="J33" s="61"/>
      <c r="K33" s="60"/>
      <c r="L33" s="61"/>
      <c r="M33" s="60"/>
      <c r="N33" s="61"/>
      <c r="O33" s="60"/>
      <c r="P33" s="61"/>
      <c r="Q33" s="60"/>
      <c r="R33" s="62"/>
    </row>
    <row r="34" spans="1:18" x14ac:dyDescent="0.25">
      <c r="A34" s="63" t="s">
        <v>27</v>
      </c>
      <c r="B34" s="64"/>
      <c r="C34" s="65">
        <v>159.19</v>
      </c>
      <c r="D34" s="66"/>
      <c r="E34" s="65">
        <v>1033.9749999999999</v>
      </c>
      <c r="F34" s="66"/>
      <c r="G34" s="65">
        <v>1080.8800000000001</v>
      </c>
      <c r="H34" s="66"/>
      <c r="I34" s="65">
        <v>0</v>
      </c>
      <c r="J34" s="66"/>
      <c r="K34" s="65">
        <v>0</v>
      </c>
      <c r="L34" s="66"/>
      <c r="M34" s="65">
        <f>SUM(C34,E34,G34,I34,K34)</f>
        <v>2274.0450000000001</v>
      </c>
      <c r="N34" s="66"/>
      <c r="O34" s="65">
        <v>2655.366</v>
      </c>
      <c r="P34" s="66"/>
      <c r="Q34" s="65">
        <v>2138.6570000000002</v>
      </c>
      <c r="R34" s="67"/>
    </row>
    <row r="35" spans="1:18" x14ac:dyDescent="0.25">
      <c r="A35" s="73" t="s">
        <v>28</v>
      </c>
      <c r="B35" s="74"/>
      <c r="C35" s="75">
        <v>1006.582</v>
      </c>
      <c r="D35" s="76"/>
      <c r="E35" s="75">
        <v>2445.91</v>
      </c>
      <c r="F35" s="76"/>
      <c r="G35" s="75">
        <v>1320.856</v>
      </c>
      <c r="H35" s="76"/>
      <c r="I35" s="75">
        <v>452.286</v>
      </c>
      <c r="J35" s="76"/>
      <c r="K35" s="75">
        <v>0</v>
      </c>
      <c r="L35" s="76"/>
      <c r="M35" s="75">
        <f>SUM(C35,E35,G35,I35,K35)</f>
        <v>5225.634</v>
      </c>
      <c r="N35" s="76"/>
      <c r="O35" s="75">
        <v>3711.152</v>
      </c>
      <c r="P35" s="76"/>
      <c r="Q35" s="75">
        <v>4502.9859999999999</v>
      </c>
      <c r="R35" s="77"/>
    </row>
    <row r="36" spans="1:18" x14ac:dyDescent="0.25">
      <c r="A36" s="63" t="s">
        <v>29</v>
      </c>
      <c r="B36" s="64"/>
      <c r="C36" s="65">
        <v>0</v>
      </c>
      <c r="D36" s="66"/>
      <c r="E36" s="65">
        <v>0</v>
      </c>
      <c r="F36" s="66"/>
      <c r="G36" s="65">
        <v>2623</v>
      </c>
      <c r="H36" s="66"/>
      <c r="I36" s="65">
        <v>0</v>
      </c>
      <c r="J36" s="66"/>
      <c r="K36" s="65">
        <v>0</v>
      </c>
      <c r="L36" s="66"/>
      <c r="M36" s="65">
        <f>SUM(C36,E36,G36,I36,K36)</f>
        <v>2623</v>
      </c>
      <c r="N36" s="66"/>
      <c r="O36" s="65">
        <v>2046</v>
      </c>
      <c r="P36" s="66"/>
      <c r="Q36" s="65">
        <v>1606.92</v>
      </c>
      <c r="R36" s="67"/>
    </row>
    <row r="37" spans="1:18" x14ac:dyDescent="0.25">
      <c r="A37" s="73" t="s">
        <v>30</v>
      </c>
      <c r="B37" s="74"/>
      <c r="C37" s="75">
        <v>793.73</v>
      </c>
      <c r="D37" s="76"/>
      <c r="E37" s="75">
        <v>66.840999999999994</v>
      </c>
      <c r="F37" s="76"/>
      <c r="G37" s="75">
        <v>0</v>
      </c>
      <c r="H37" s="76"/>
      <c r="I37" s="75">
        <v>0</v>
      </c>
      <c r="J37" s="76"/>
      <c r="K37" s="75">
        <v>0</v>
      </c>
      <c r="L37" s="76"/>
      <c r="M37" s="75">
        <f>SUM(C37,E37,G37,I37,K37)</f>
        <v>860.57100000000003</v>
      </c>
      <c r="N37" s="76"/>
      <c r="O37" s="75">
        <v>721.45100000000002</v>
      </c>
      <c r="P37" s="76"/>
      <c r="Q37" s="75">
        <v>1186.3789999999999</v>
      </c>
      <c r="R37" s="77"/>
    </row>
    <row r="38" spans="1:18" x14ac:dyDescent="0.25">
      <c r="A38" s="68" t="s">
        <v>12</v>
      </c>
      <c r="B38" s="69"/>
      <c r="C38" s="70">
        <f>C34+C35+C36+C37</f>
        <v>1959.502</v>
      </c>
      <c r="D38" s="71"/>
      <c r="E38" s="70">
        <f>E34+E35+E36+E37</f>
        <v>3546.7259999999997</v>
      </c>
      <c r="F38" s="71"/>
      <c r="G38" s="70">
        <f>G34+G35+G36+G37</f>
        <v>5024.7359999999999</v>
      </c>
      <c r="H38" s="71"/>
      <c r="I38" s="70">
        <f>I34+I35+I36+I37</f>
        <v>452.286</v>
      </c>
      <c r="J38" s="71"/>
      <c r="K38" s="70">
        <f>K34+K35+K36+K37</f>
        <v>0</v>
      </c>
      <c r="L38" s="71"/>
      <c r="M38" s="70">
        <f>K38+I38+G38+E38+C38</f>
        <v>10983.25</v>
      </c>
      <c r="N38" s="71"/>
      <c r="O38" s="70">
        <f>O34+O35+O36+O37</f>
        <v>9133.969000000001</v>
      </c>
      <c r="P38" s="71"/>
      <c r="Q38" s="70">
        <f>Q34+Q35+Q36+Q37</f>
        <v>9434.9419999999991</v>
      </c>
      <c r="R38" s="72"/>
    </row>
    <row r="40" spans="1:18" x14ac:dyDescent="0.25">
      <c r="A40" s="312" t="s">
        <v>31</v>
      </c>
      <c r="B40" s="306"/>
      <c r="C40" s="60"/>
      <c r="D40" s="61"/>
      <c r="E40" s="60"/>
      <c r="F40" s="61"/>
      <c r="G40" s="60"/>
      <c r="H40" s="61"/>
      <c r="I40" s="60"/>
      <c r="J40" s="61"/>
      <c r="K40" s="60"/>
      <c r="L40" s="61"/>
      <c r="M40" s="60"/>
      <c r="N40" s="61"/>
      <c r="O40" s="60"/>
      <c r="P40" s="61"/>
      <c r="Q40" s="60"/>
      <c r="R40" s="62"/>
    </row>
    <row r="41" spans="1:18" x14ac:dyDescent="0.25">
      <c r="A41" s="63" t="s">
        <v>32</v>
      </c>
      <c r="B41" s="64"/>
      <c r="C41" s="65">
        <v>0</v>
      </c>
      <c r="D41" s="66"/>
      <c r="E41" s="65">
        <v>88203</v>
      </c>
      <c r="F41" s="66"/>
      <c r="G41" s="65">
        <v>0</v>
      </c>
      <c r="H41" s="66"/>
      <c r="I41" s="65">
        <v>0</v>
      </c>
      <c r="J41" s="66"/>
      <c r="K41" s="65">
        <v>0</v>
      </c>
      <c r="L41" s="66"/>
      <c r="M41" s="65">
        <f>SUM(C41,E41,G41,I41,K41)</f>
        <v>88203</v>
      </c>
      <c r="N41" s="66"/>
      <c r="O41" s="65">
        <v>76290</v>
      </c>
      <c r="P41" s="66"/>
      <c r="Q41" s="65">
        <v>69301.8</v>
      </c>
      <c r="R41" s="67"/>
    </row>
    <row r="42" spans="1:18" x14ac:dyDescent="0.25">
      <c r="A42" s="68" t="s">
        <v>12</v>
      </c>
      <c r="B42" s="69"/>
      <c r="C42" s="70">
        <f>C41</f>
        <v>0</v>
      </c>
      <c r="D42" s="71"/>
      <c r="E42" s="70">
        <f>E41</f>
        <v>88203</v>
      </c>
      <c r="F42" s="71"/>
      <c r="G42" s="70">
        <f>G41</f>
        <v>0</v>
      </c>
      <c r="H42" s="71"/>
      <c r="I42" s="70">
        <f>I41</f>
        <v>0</v>
      </c>
      <c r="J42" s="71"/>
      <c r="K42" s="70">
        <f>K41</f>
        <v>0</v>
      </c>
      <c r="L42" s="71"/>
      <c r="M42" s="70">
        <f>K42+I42+G42+E42+C42</f>
        <v>88203</v>
      </c>
      <c r="N42" s="71"/>
      <c r="O42" s="70">
        <f>O41</f>
        <v>76290</v>
      </c>
      <c r="P42" s="71"/>
      <c r="Q42" s="70">
        <f>Q41</f>
        <v>69301.8</v>
      </c>
      <c r="R42" s="72"/>
    </row>
    <row r="44" spans="1:18" x14ac:dyDescent="0.25">
      <c r="A44" s="312" t="s">
        <v>33</v>
      </c>
      <c r="B44" s="306"/>
      <c r="C44" s="60"/>
      <c r="D44" s="61"/>
      <c r="E44" s="60"/>
      <c r="F44" s="61"/>
      <c r="G44" s="60"/>
      <c r="H44" s="61"/>
      <c r="I44" s="60"/>
      <c r="J44" s="61"/>
      <c r="K44" s="60"/>
      <c r="L44" s="61"/>
      <c r="M44" s="60"/>
      <c r="N44" s="61"/>
      <c r="O44" s="60"/>
      <c r="P44" s="61"/>
      <c r="Q44" s="60"/>
      <c r="R44" s="62"/>
    </row>
    <row r="45" spans="1:18" x14ac:dyDescent="0.25">
      <c r="A45" s="63" t="s">
        <v>34</v>
      </c>
      <c r="B45" s="64"/>
      <c r="C45" s="65">
        <v>1449.7280000000001</v>
      </c>
      <c r="D45" s="66"/>
      <c r="E45" s="65">
        <v>0</v>
      </c>
      <c r="F45" s="66"/>
      <c r="G45" s="65">
        <v>0</v>
      </c>
      <c r="H45" s="66"/>
      <c r="I45" s="65">
        <v>0</v>
      </c>
      <c r="J45" s="66"/>
      <c r="K45" s="65">
        <v>0</v>
      </c>
      <c r="L45" s="66"/>
      <c r="M45" s="65">
        <f>SUM(C45,E45,G45,I45,K45)</f>
        <v>1449.7280000000001</v>
      </c>
      <c r="N45" s="66"/>
      <c r="O45" s="65">
        <v>1653.45</v>
      </c>
      <c r="P45" s="66"/>
      <c r="Q45" s="65">
        <v>1516.268</v>
      </c>
      <c r="R45" s="67"/>
    </row>
    <row r="46" spans="1:18" x14ac:dyDescent="0.25">
      <c r="A46" s="73" t="s">
        <v>35</v>
      </c>
      <c r="B46" s="74"/>
      <c r="C46" s="75">
        <v>0</v>
      </c>
      <c r="D46" s="76"/>
      <c r="E46" s="75">
        <v>0</v>
      </c>
      <c r="F46" s="76"/>
      <c r="G46" s="75">
        <v>0</v>
      </c>
      <c r="H46" s="76"/>
      <c r="I46" s="75">
        <v>0</v>
      </c>
      <c r="J46" s="76"/>
      <c r="K46" s="75">
        <v>153.733</v>
      </c>
      <c r="L46" s="76"/>
      <c r="M46" s="75">
        <f>SUM(C46,E46,G46,I46,K46)</f>
        <v>153.733</v>
      </c>
      <c r="N46" s="76"/>
      <c r="O46" s="75">
        <v>251.48400000000001</v>
      </c>
      <c r="P46" s="76"/>
      <c r="Q46" s="75">
        <v>409.68599999999998</v>
      </c>
      <c r="R46" s="77"/>
    </row>
    <row r="47" spans="1:18" x14ac:dyDescent="0.25">
      <c r="A47" s="68" t="s">
        <v>12</v>
      </c>
      <c r="B47" s="69"/>
      <c r="C47" s="70">
        <f>C45+C46</f>
        <v>1449.7280000000001</v>
      </c>
      <c r="D47" s="71"/>
      <c r="E47" s="70">
        <f>E45+E46</f>
        <v>0</v>
      </c>
      <c r="F47" s="71"/>
      <c r="G47" s="70">
        <f>G45+G46</f>
        <v>0</v>
      </c>
      <c r="H47" s="71"/>
      <c r="I47" s="70">
        <f>I45+I46</f>
        <v>0</v>
      </c>
      <c r="J47" s="71"/>
      <c r="K47" s="70">
        <f>K45+K46</f>
        <v>153.733</v>
      </c>
      <c r="L47" s="71"/>
      <c r="M47" s="70">
        <f>K47+I47+G47+E47+C47</f>
        <v>1603.461</v>
      </c>
      <c r="N47" s="71"/>
      <c r="O47" s="70">
        <f>O45+O46</f>
        <v>1904.934</v>
      </c>
      <c r="P47" s="71"/>
      <c r="Q47" s="70">
        <f>Q45+Q46</f>
        <v>1925.954</v>
      </c>
      <c r="R47" s="72"/>
    </row>
    <row r="49" spans="1:18" ht="18" x14ac:dyDescent="0.25">
      <c r="A49" s="78" t="s">
        <v>36</v>
      </c>
      <c r="B49" s="79"/>
      <c r="C49" s="80">
        <f>C12+C17+C21+C31+C38+C42+C47</f>
        <v>29573.986999999997</v>
      </c>
      <c r="D49" s="81"/>
      <c r="E49" s="80">
        <f>E12+E17+E21+E31+E38+E42+E47</f>
        <v>109024.916</v>
      </c>
      <c r="F49" s="81"/>
      <c r="G49" s="80">
        <f>G12+G17+G21+G31+G38+G42+G47</f>
        <v>7925.6149999999998</v>
      </c>
      <c r="H49" s="81"/>
      <c r="I49" s="80">
        <f>I12+I17+I21+I31+I38+I42+I47</f>
        <v>4939.1559999999999</v>
      </c>
      <c r="J49" s="81"/>
      <c r="K49" s="80">
        <f>K12+K17+K21+K31+K38+K42+K47</f>
        <v>12416.23</v>
      </c>
      <c r="L49" s="81"/>
      <c r="M49" s="80">
        <f>K49+I49+G49+E49+C49</f>
        <v>163879.90399999998</v>
      </c>
      <c r="N49" s="81"/>
      <c r="O49" s="80">
        <f>O12+O17+O21+O31+O38+O42+O47</f>
        <v>151043.04936199001</v>
      </c>
      <c r="P49" s="81"/>
      <c r="Q49" s="80">
        <f>Q12+Q17+Q21+Q31+Q38+Q42+Q47</f>
        <v>145695.09100638999</v>
      </c>
      <c r="R49" s="82"/>
    </row>
  </sheetData>
  <sheetProtection formatCells="0" formatColumns="0" formatRows="0" insertColumns="0" insertRows="0" insertHyperlinks="0" deleteColumns="0" deleteRows="0" sort="0" autoFilter="0" pivotTables="0"/>
  <mergeCells count="44">
    <mergeCell ref="A40:B40"/>
    <mergeCell ref="A44:B44"/>
    <mergeCell ref="A10:B10"/>
    <mergeCell ref="A14:B14"/>
    <mergeCell ref="A19:B19"/>
    <mergeCell ref="A23:B23"/>
    <mergeCell ref="A33:B33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R1" sqref="R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12.7109375" customWidth="1"/>
    <col min="4" max="4" width="1" customWidth="1"/>
    <col min="5" max="5" width="12.7109375" customWidth="1"/>
    <col min="6" max="6" width="1" customWidth="1"/>
    <col min="7" max="7" width="12.7109375" customWidth="1"/>
    <col min="8" max="8" width="1" customWidth="1"/>
    <col min="9" max="9" width="12.7109375" customWidth="1"/>
    <col min="10" max="10" width="1" customWidth="1"/>
    <col min="11" max="11" width="12.7109375" customWidth="1"/>
    <col min="12" max="12" width="1" customWidth="1"/>
    <col min="13" max="13" width="12.7109375" customWidth="1"/>
    <col min="14" max="14" width="1" customWidth="1"/>
    <col min="15" max="15" width="12.7109375" customWidth="1"/>
    <col min="16" max="16" width="1" customWidth="1"/>
    <col min="17" max="18" width="12.7109375" customWidth="1"/>
  </cols>
  <sheetData>
    <row r="1" spans="1:18" ht="23.25" x14ac:dyDescent="0.25">
      <c r="A1" s="305" t="s">
        <v>56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29" t="s">
        <v>1</v>
      </c>
    </row>
    <row r="2" spans="1:18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83"/>
    </row>
    <row r="3" spans="1:18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83"/>
    </row>
    <row r="5" spans="1:18" ht="18.75" x14ac:dyDescent="0.25">
      <c r="A5" s="84"/>
      <c r="B5" s="84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</row>
    <row r="6" spans="1:18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5" t="s">
        <v>45</v>
      </c>
      <c r="N6" s="315"/>
      <c r="O6" s="315" t="s">
        <v>46</v>
      </c>
      <c r="P6" s="315"/>
      <c r="Q6" s="315" t="s">
        <v>47</v>
      </c>
      <c r="R6" s="315"/>
    </row>
    <row r="7" spans="1:18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7"/>
      <c r="N7" s="317"/>
      <c r="O7" s="317"/>
      <c r="P7" s="317"/>
      <c r="Q7" s="317"/>
      <c r="R7" s="317"/>
    </row>
    <row r="8" spans="1:18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7"/>
      <c r="N8" s="317"/>
      <c r="O8" s="317"/>
      <c r="P8" s="317"/>
      <c r="Q8" s="317"/>
      <c r="R8" s="317"/>
    </row>
    <row r="9" spans="1:18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9"/>
      <c r="N9" s="319"/>
      <c r="O9" s="319"/>
      <c r="P9" s="319"/>
      <c r="Q9" s="319"/>
      <c r="R9" s="319"/>
    </row>
    <row r="10" spans="1:18" x14ac:dyDescent="0.25">
      <c r="A10" s="312" t="s">
        <v>10</v>
      </c>
      <c r="B10" s="306"/>
      <c r="C10" s="85"/>
      <c r="D10" s="86"/>
      <c r="E10" s="85"/>
      <c r="F10" s="86"/>
      <c r="G10" s="85"/>
      <c r="H10" s="86"/>
      <c r="I10" s="85"/>
      <c r="J10" s="86"/>
      <c r="K10" s="85"/>
      <c r="L10" s="86"/>
      <c r="M10" s="85"/>
      <c r="N10" s="86"/>
      <c r="O10" s="85"/>
      <c r="P10" s="86"/>
      <c r="Q10" s="85"/>
      <c r="R10" s="87"/>
    </row>
    <row r="11" spans="1:18" x14ac:dyDescent="0.25">
      <c r="A11" s="88" t="s">
        <v>11</v>
      </c>
      <c r="B11" s="89"/>
      <c r="C11" s="90">
        <v>0</v>
      </c>
      <c r="D11" s="91"/>
      <c r="E11" s="90">
        <v>0</v>
      </c>
      <c r="F11" s="91"/>
      <c r="G11" s="90">
        <v>0</v>
      </c>
      <c r="H11" s="91"/>
      <c r="I11" s="90">
        <v>0</v>
      </c>
      <c r="J11" s="91"/>
      <c r="K11" s="90">
        <v>6393.3249999999998</v>
      </c>
      <c r="L11" s="91"/>
      <c r="M11" s="90">
        <f>SUM(C11,E11,G11,I11,K11)</f>
        <v>6393.3249999999998</v>
      </c>
      <c r="N11" s="91"/>
      <c r="O11" s="90">
        <v>6474.8969999999999</v>
      </c>
      <c r="P11" s="91"/>
      <c r="Q11" s="90">
        <v>6442.0879999999997</v>
      </c>
      <c r="R11" s="92"/>
    </row>
    <row r="12" spans="1:18" x14ac:dyDescent="0.25">
      <c r="A12" s="93" t="s">
        <v>12</v>
      </c>
      <c r="B12" s="94"/>
      <c r="C12" s="95">
        <f>C11</f>
        <v>0</v>
      </c>
      <c r="D12" s="96"/>
      <c r="E12" s="95">
        <f>E11</f>
        <v>0</v>
      </c>
      <c r="F12" s="96"/>
      <c r="G12" s="95">
        <f>G11</f>
        <v>0</v>
      </c>
      <c r="H12" s="96"/>
      <c r="I12" s="95">
        <f>I11</f>
        <v>0</v>
      </c>
      <c r="J12" s="96"/>
      <c r="K12" s="95">
        <f>K11</f>
        <v>6393.3249999999998</v>
      </c>
      <c r="L12" s="96"/>
      <c r="M12" s="95">
        <f>K12+I12+G12+E12+C12</f>
        <v>6393.3249999999998</v>
      </c>
      <c r="N12" s="96"/>
      <c r="O12" s="95">
        <f>O11</f>
        <v>6474.8969999999999</v>
      </c>
      <c r="P12" s="96"/>
      <c r="Q12" s="95">
        <f>Q11</f>
        <v>6442.0879999999997</v>
      </c>
      <c r="R12" s="97"/>
    </row>
    <row r="14" spans="1:18" x14ac:dyDescent="0.25">
      <c r="A14" s="312" t="s">
        <v>13</v>
      </c>
      <c r="B14" s="306"/>
      <c r="C14" s="85"/>
      <c r="D14" s="86"/>
      <c r="E14" s="85"/>
      <c r="F14" s="86"/>
      <c r="G14" s="85"/>
      <c r="H14" s="86"/>
      <c r="I14" s="85"/>
      <c r="J14" s="86"/>
      <c r="K14" s="85"/>
      <c r="L14" s="86"/>
      <c r="M14" s="85"/>
      <c r="N14" s="86"/>
      <c r="O14" s="85"/>
      <c r="P14" s="86"/>
      <c r="Q14" s="85"/>
      <c r="R14" s="87"/>
    </row>
    <row r="15" spans="1:18" x14ac:dyDescent="0.25">
      <c r="A15" s="88" t="s">
        <v>14</v>
      </c>
      <c r="B15" s="89"/>
      <c r="C15" s="90">
        <v>0</v>
      </c>
      <c r="D15" s="91"/>
      <c r="E15" s="90">
        <v>0</v>
      </c>
      <c r="F15" s="91"/>
      <c r="G15" s="90">
        <v>0</v>
      </c>
      <c r="H15" s="91"/>
      <c r="I15" s="90">
        <v>0</v>
      </c>
      <c r="J15" s="91"/>
      <c r="K15" s="90">
        <v>0</v>
      </c>
      <c r="L15" s="91"/>
      <c r="M15" s="90">
        <f>SUM(C15,E15,G15,I15,K15)</f>
        <v>0</v>
      </c>
      <c r="N15" s="91"/>
      <c r="O15" s="90">
        <v>316.27</v>
      </c>
      <c r="P15" s="91"/>
      <c r="Q15" s="90">
        <v>451.78300000000002</v>
      </c>
      <c r="R15" s="92"/>
    </row>
    <row r="16" spans="1:18" x14ac:dyDescent="0.25">
      <c r="A16" s="98" t="s">
        <v>15</v>
      </c>
      <c r="B16" s="99"/>
      <c r="C16" s="100">
        <v>18012.786</v>
      </c>
      <c r="D16" s="101"/>
      <c r="E16" s="100">
        <v>2334.2069999999999</v>
      </c>
      <c r="F16" s="10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f>SUM(C16,E16,G16,I16,K16)</f>
        <v>20346.992999999999</v>
      </c>
      <c r="N16" s="101"/>
      <c r="O16" s="100">
        <v>21773.234361989998</v>
      </c>
      <c r="P16" s="101"/>
      <c r="Q16" s="100">
        <v>20792.685006389998</v>
      </c>
      <c r="R16" s="102"/>
    </row>
    <row r="17" spans="1:18" x14ac:dyDescent="0.25">
      <c r="A17" s="93" t="s">
        <v>12</v>
      </c>
      <c r="B17" s="94"/>
      <c r="C17" s="95">
        <f>C15+C16</f>
        <v>18012.786</v>
      </c>
      <c r="D17" s="96"/>
      <c r="E17" s="95">
        <f>E15+E16</f>
        <v>2334.2069999999999</v>
      </c>
      <c r="F17" s="96"/>
      <c r="G17" s="95">
        <f>G15+G16</f>
        <v>0</v>
      </c>
      <c r="H17" s="96"/>
      <c r="I17" s="95">
        <f>I15+I16</f>
        <v>0</v>
      </c>
      <c r="J17" s="96"/>
      <c r="K17" s="95">
        <f>K15+K16</f>
        <v>0</v>
      </c>
      <c r="L17" s="96"/>
      <c r="M17" s="95">
        <f>K17+I17+G17+E17+C17</f>
        <v>20346.992999999999</v>
      </c>
      <c r="N17" s="96"/>
      <c r="O17" s="95">
        <f>O15+O16</f>
        <v>22089.504361989999</v>
      </c>
      <c r="P17" s="96"/>
      <c r="Q17" s="95">
        <f>Q15+Q16</f>
        <v>21244.468006389998</v>
      </c>
      <c r="R17" s="97"/>
    </row>
    <row r="19" spans="1:18" x14ac:dyDescent="0.25">
      <c r="A19" s="312" t="s">
        <v>16</v>
      </c>
      <c r="B19" s="306"/>
      <c r="C19" s="85"/>
      <c r="D19" s="86"/>
      <c r="E19" s="85"/>
      <c r="F19" s="86"/>
      <c r="G19" s="85"/>
      <c r="H19" s="86"/>
      <c r="I19" s="85"/>
      <c r="J19" s="86"/>
      <c r="K19" s="85"/>
      <c r="L19" s="86"/>
      <c r="M19" s="85"/>
      <c r="N19" s="86"/>
      <c r="O19" s="85"/>
      <c r="P19" s="86"/>
      <c r="Q19" s="85"/>
      <c r="R19" s="87"/>
    </row>
    <row r="20" spans="1:18" x14ac:dyDescent="0.25">
      <c r="A20" s="88" t="s">
        <v>17</v>
      </c>
      <c r="B20" s="89"/>
      <c r="C20" s="90">
        <v>0</v>
      </c>
      <c r="D20" s="91"/>
      <c r="E20" s="90">
        <v>0</v>
      </c>
      <c r="F20" s="91"/>
      <c r="G20" s="90">
        <v>0</v>
      </c>
      <c r="H20" s="91"/>
      <c r="I20" s="90">
        <v>4296.8</v>
      </c>
      <c r="J20" s="91"/>
      <c r="K20" s="90">
        <v>0</v>
      </c>
      <c r="L20" s="91"/>
      <c r="M20" s="90">
        <f>SUM(C20,E20,G20,I20,K20)</f>
        <v>4296.8</v>
      </c>
      <c r="N20" s="91"/>
      <c r="O20" s="90">
        <v>4409.3999999999996</v>
      </c>
      <c r="P20" s="91"/>
      <c r="Q20" s="90">
        <v>4558.57</v>
      </c>
      <c r="R20" s="92"/>
    </row>
    <row r="21" spans="1:18" x14ac:dyDescent="0.25">
      <c r="A21" s="93" t="s">
        <v>12</v>
      </c>
      <c r="B21" s="94"/>
      <c r="C21" s="95">
        <f>C20</f>
        <v>0</v>
      </c>
      <c r="D21" s="96"/>
      <c r="E21" s="95">
        <f>E20</f>
        <v>0</v>
      </c>
      <c r="F21" s="96"/>
      <c r="G21" s="95">
        <f>G20</f>
        <v>0</v>
      </c>
      <c r="H21" s="96"/>
      <c r="I21" s="95">
        <f>I20</f>
        <v>4296.8</v>
      </c>
      <c r="J21" s="96"/>
      <c r="K21" s="95">
        <f>K20</f>
        <v>0</v>
      </c>
      <c r="L21" s="96"/>
      <c r="M21" s="95">
        <f>K21+I21+G21+E21+C21</f>
        <v>4296.8</v>
      </c>
      <c r="N21" s="96"/>
      <c r="O21" s="95">
        <f>O20</f>
        <v>4409.3999999999996</v>
      </c>
      <c r="P21" s="96"/>
      <c r="Q21" s="95">
        <f>Q20</f>
        <v>4558.57</v>
      </c>
      <c r="R21" s="97"/>
    </row>
    <row r="23" spans="1:18" x14ac:dyDescent="0.25">
      <c r="A23" s="312" t="s">
        <v>18</v>
      </c>
      <c r="B23" s="306"/>
      <c r="C23" s="85"/>
      <c r="D23" s="86"/>
      <c r="E23" s="85"/>
      <c r="F23" s="86"/>
      <c r="G23" s="85"/>
      <c r="H23" s="86"/>
      <c r="I23" s="85"/>
      <c r="J23" s="86"/>
      <c r="K23" s="85"/>
      <c r="L23" s="86"/>
      <c r="M23" s="85"/>
      <c r="N23" s="86"/>
      <c r="O23" s="85"/>
      <c r="P23" s="86"/>
      <c r="Q23" s="85"/>
      <c r="R23" s="87"/>
    </row>
    <row r="24" spans="1:18" x14ac:dyDescent="0.25">
      <c r="A24" s="88" t="s">
        <v>19</v>
      </c>
      <c r="B24" s="89"/>
      <c r="C24" s="90">
        <v>21.89</v>
      </c>
      <c r="D24" s="91"/>
      <c r="E24" s="90">
        <v>0</v>
      </c>
      <c r="F24" s="91"/>
      <c r="G24" s="90">
        <v>0</v>
      </c>
      <c r="H24" s="91"/>
      <c r="I24" s="90">
        <v>0</v>
      </c>
      <c r="J24" s="91"/>
      <c r="K24" s="90">
        <v>0</v>
      </c>
      <c r="L24" s="91"/>
      <c r="M24" s="90">
        <f t="shared" ref="M24:M30" si="0">SUM(C24,E24,G24,I24,K24)</f>
        <v>21.89</v>
      </c>
      <c r="N24" s="91"/>
      <c r="O24" s="90">
        <v>33.875</v>
      </c>
      <c r="P24" s="91"/>
      <c r="Q24" s="90">
        <v>12.65</v>
      </c>
      <c r="R24" s="92"/>
    </row>
    <row r="25" spans="1:18" x14ac:dyDescent="0.25">
      <c r="A25" s="98" t="s">
        <v>20</v>
      </c>
      <c r="B25" s="99"/>
      <c r="C25" s="100">
        <v>1168.7660000000001</v>
      </c>
      <c r="D25" s="101"/>
      <c r="E25" s="100">
        <v>53.149000000000001</v>
      </c>
      <c r="F25" s="101"/>
      <c r="G25" s="100">
        <v>0</v>
      </c>
      <c r="H25" s="101"/>
      <c r="I25" s="100">
        <v>0</v>
      </c>
      <c r="J25" s="101"/>
      <c r="K25" s="100">
        <v>0</v>
      </c>
      <c r="L25" s="101"/>
      <c r="M25" s="100">
        <f t="shared" si="0"/>
        <v>1221.915</v>
      </c>
      <c r="N25" s="101"/>
      <c r="O25" s="100">
        <v>1869.645</v>
      </c>
      <c r="P25" s="101"/>
      <c r="Q25" s="100">
        <v>643.00199999999995</v>
      </c>
      <c r="R25" s="102"/>
    </row>
    <row r="26" spans="1:18" x14ac:dyDescent="0.25">
      <c r="A26" s="88" t="s">
        <v>21</v>
      </c>
      <c r="B26" s="89"/>
      <c r="C26" s="90">
        <v>0</v>
      </c>
      <c r="D26" s="91"/>
      <c r="E26" s="90">
        <v>12477.183999999999</v>
      </c>
      <c r="F26" s="91"/>
      <c r="G26" s="90">
        <v>0</v>
      </c>
      <c r="H26" s="91"/>
      <c r="I26" s="90">
        <v>0</v>
      </c>
      <c r="J26" s="91"/>
      <c r="K26" s="90">
        <v>0</v>
      </c>
      <c r="L26" s="91"/>
      <c r="M26" s="90">
        <f t="shared" si="0"/>
        <v>12477.183999999999</v>
      </c>
      <c r="N26" s="91"/>
      <c r="O26" s="90">
        <v>12181</v>
      </c>
      <c r="P26" s="91"/>
      <c r="Q26" s="90">
        <v>12716.5</v>
      </c>
      <c r="R26" s="92"/>
    </row>
    <row r="27" spans="1:18" x14ac:dyDescent="0.25">
      <c r="A27" s="98" t="s">
        <v>22</v>
      </c>
      <c r="B27" s="99"/>
      <c r="C27" s="100">
        <v>0</v>
      </c>
      <c r="D27" s="101"/>
      <c r="E27" s="100">
        <v>0</v>
      </c>
      <c r="F27" s="101"/>
      <c r="G27" s="100">
        <v>532.01800000000003</v>
      </c>
      <c r="H27" s="101"/>
      <c r="I27" s="100">
        <v>0</v>
      </c>
      <c r="J27" s="101"/>
      <c r="K27" s="100">
        <v>0</v>
      </c>
      <c r="L27" s="101"/>
      <c r="M27" s="100">
        <f t="shared" si="0"/>
        <v>532.01800000000003</v>
      </c>
      <c r="N27" s="101"/>
      <c r="O27" s="100">
        <v>740.35799999999995</v>
      </c>
      <c r="P27" s="101"/>
      <c r="Q27" s="100">
        <v>987.447</v>
      </c>
      <c r="R27" s="102"/>
    </row>
    <row r="28" spans="1:18" x14ac:dyDescent="0.25">
      <c r="A28" s="88" t="s">
        <v>23</v>
      </c>
      <c r="B28" s="89"/>
      <c r="C28" s="90">
        <v>0</v>
      </c>
      <c r="D28" s="91"/>
      <c r="E28" s="90">
        <v>0</v>
      </c>
      <c r="F28" s="91"/>
      <c r="G28" s="90">
        <v>0</v>
      </c>
      <c r="H28" s="91"/>
      <c r="I28" s="90">
        <v>0</v>
      </c>
      <c r="J28" s="91"/>
      <c r="K28" s="90">
        <v>1224.037</v>
      </c>
      <c r="L28" s="91"/>
      <c r="M28" s="90">
        <f t="shared" si="0"/>
        <v>1224.037</v>
      </c>
      <c r="N28" s="91"/>
      <c r="O28" s="90">
        <v>1214.0450000000001</v>
      </c>
      <c r="P28" s="91"/>
      <c r="Q28" s="90">
        <v>1213.364</v>
      </c>
      <c r="R28" s="92"/>
    </row>
    <row r="29" spans="1:18" x14ac:dyDescent="0.25">
      <c r="A29" s="98" t="s">
        <v>24</v>
      </c>
      <c r="B29" s="99"/>
      <c r="C29" s="100">
        <v>0</v>
      </c>
      <c r="D29" s="101"/>
      <c r="E29" s="100">
        <v>0</v>
      </c>
      <c r="F29" s="101"/>
      <c r="G29" s="100">
        <v>0</v>
      </c>
      <c r="H29" s="101"/>
      <c r="I29" s="100">
        <v>0</v>
      </c>
      <c r="J29" s="101"/>
      <c r="K29" s="100">
        <v>0</v>
      </c>
      <c r="L29" s="101"/>
      <c r="M29" s="100">
        <f t="shared" si="0"/>
        <v>0</v>
      </c>
      <c r="N29" s="101"/>
      <c r="O29" s="100">
        <v>0</v>
      </c>
      <c r="P29" s="101"/>
      <c r="Q29" s="100">
        <v>0.51800000000000002</v>
      </c>
      <c r="R29" s="102"/>
    </row>
    <row r="30" spans="1:18" x14ac:dyDescent="0.25">
      <c r="A30" s="88" t="s">
        <v>25</v>
      </c>
      <c r="B30" s="89"/>
      <c r="C30" s="90">
        <v>3150.5250000000001</v>
      </c>
      <c r="D30" s="91"/>
      <c r="E30" s="90">
        <v>0</v>
      </c>
      <c r="F30" s="91"/>
      <c r="G30" s="90">
        <v>0</v>
      </c>
      <c r="H30" s="91"/>
      <c r="I30" s="90">
        <v>0</v>
      </c>
      <c r="J30" s="91"/>
      <c r="K30" s="90">
        <v>0</v>
      </c>
      <c r="L30" s="91"/>
      <c r="M30" s="90">
        <f t="shared" si="0"/>
        <v>3150.5250000000001</v>
      </c>
      <c r="N30" s="91"/>
      <c r="O30" s="90">
        <v>2897.1410000000001</v>
      </c>
      <c r="P30" s="91"/>
      <c r="Q30" s="90">
        <v>3569.5929999999998</v>
      </c>
      <c r="R30" s="92"/>
    </row>
    <row r="31" spans="1:18" x14ac:dyDescent="0.25">
      <c r="A31" s="93" t="s">
        <v>12</v>
      </c>
      <c r="B31" s="94"/>
      <c r="C31" s="95">
        <f>C24+C25+C26+C27+C28+C29+C30</f>
        <v>4341.1810000000005</v>
      </c>
      <c r="D31" s="96"/>
      <c r="E31" s="95">
        <f>E24+E25+E26+E27+E28+E29+E30</f>
        <v>12530.332999999999</v>
      </c>
      <c r="F31" s="96"/>
      <c r="G31" s="95">
        <f>G24+G25+G26+G27+G28+G29+G30</f>
        <v>532.01800000000003</v>
      </c>
      <c r="H31" s="96"/>
      <c r="I31" s="95">
        <f>I24+I25+I26+I27+I28+I29+I30</f>
        <v>0</v>
      </c>
      <c r="J31" s="96"/>
      <c r="K31" s="95">
        <f>K24+K25+K26+K27+K28+K29+K30</f>
        <v>1224.037</v>
      </c>
      <c r="L31" s="96"/>
      <c r="M31" s="95">
        <f>K31+I31+G31+E31+C31</f>
        <v>18627.569</v>
      </c>
      <c r="N31" s="96"/>
      <c r="O31" s="95">
        <f>O24+O25+O26+O27+O28+O29+O30</f>
        <v>18936.064000000002</v>
      </c>
      <c r="P31" s="96"/>
      <c r="Q31" s="95">
        <f>Q24+Q25+Q26+Q27+Q28+Q29+Q30</f>
        <v>19143.074000000001</v>
      </c>
      <c r="R31" s="97"/>
    </row>
    <row r="33" spans="1:18" x14ac:dyDescent="0.25">
      <c r="A33" s="312" t="s">
        <v>26</v>
      </c>
      <c r="B33" s="306"/>
      <c r="C33" s="85"/>
      <c r="D33" s="86"/>
      <c r="E33" s="85"/>
      <c r="F33" s="86"/>
      <c r="G33" s="85"/>
      <c r="H33" s="86"/>
      <c r="I33" s="85"/>
      <c r="J33" s="86"/>
      <c r="K33" s="85"/>
      <c r="L33" s="86"/>
      <c r="M33" s="85"/>
      <c r="N33" s="86"/>
      <c r="O33" s="85"/>
      <c r="P33" s="86"/>
      <c r="Q33" s="85"/>
      <c r="R33" s="87"/>
    </row>
    <row r="34" spans="1:18" x14ac:dyDescent="0.25">
      <c r="A34" s="88" t="s">
        <v>27</v>
      </c>
      <c r="B34" s="89"/>
      <c r="C34" s="90">
        <v>159.19</v>
      </c>
      <c r="D34" s="91"/>
      <c r="E34" s="90">
        <v>1033.9749999999999</v>
      </c>
      <c r="F34" s="91"/>
      <c r="G34" s="90">
        <v>333.80500000000001</v>
      </c>
      <c r="H34" s="91"/>
      <c r="I34" s="90">
        <v>0</v>
      </c>
      <c r="J34" s="91"/>
      <c r="K34" s="90">
        <v>0</v>
      </c>
      <c r="L34" s="91"/>
      <c r="M34" s="90">
        <f>SUM(C34,E34,G34,I34,K34)</f>
        <v>1526.97</v>
      </c>
      <c r="N34" s="91"/>
      <c r="O34" s="90">
        <v>1909.3610000000001</v>
      </c>
      <c r="P34" s="91"/>
      <c r="Q34" s="90">
        <v>1553.4929999999999</v>
      </c>
      <c r="R34" s="92"/>
    </row>
    <row r="35" spans="1:18" x14ac:dyDescent="0.25">
      <c r="A35" s="98" t="s">
        <v>28</v>
      </c>
      <c r="B35" s="99"/>
      <c r="C35" s="100">
        <v>792.322</v>
      </c>
      <c r="D35" s="101"/>
      <c r="E35" s="100">
        <v>699.56700000000001</v>
      </c>
      <c r="F35" s="101"/>
      <c r="G35" s="100">
        <v>312.01100000000002</v>
      </c>
      <c r="H35" s="101"/>
      <c r="I35" s="100">
        <v>1.6339999999999999</v>
      </c>
      <c r="J35" s="101"/>
      <c r="K35" s="100">
        <v>0</v>
      </c>
      <c r="L35" s="101"/>
      <c r="M35" s="100">
        <f>SUM(C35,E35,G35,I35,K35)</f>
        <v>1805.5340000000001</v>
      </c>
      <c r="N35" s="101"/>
      <c r="O35" s="100">
        <v>1288.1590000000001</v>
      </c>
      <c r="P35" s="101"/>
      <c r="Q35" s="100">
        <v>1330.9549999999999</v>
      </c>
      <c r="R35" s="102"/>
    </row>
    <row r="36" spans="1:18" x14ac:dyDescent="0.25">
      <c r="A36" s="88" t="s">
        <v>29</v>
      </c>
      <c r="B36" s="89"/>
      <c r="C36" s="90">
        <v>0</v>
      </c>
      <c r="D36" s="91"/>
      <c r="E36" s="90">
        <v>0</v>
      </c>
      <c r="F36" s="91"/>
      <c r="G36" s="90">
        <v>2623</v>
      </c>
      <c r="H36" s="91"/>
      <c r="I36" s="90">
        <v>0</v>
      </c>
      <c r="J36" s="91"/>
      <c r="K36" s="90">
        <v>0</v>
      </c>
      <c r="L36" s="91"/>
      <c r="M36" s="90">
        <f>SUM(C36,E36,G36,I36,K36)</f>
        <v>2623</v>
      </c>
      <c r="N36" s="91"/>
      <c r="O36" s="90">
        <v>2046</v>
      </c>
      <c r="P36" s="91"/>
      <c r="Q36" s="90">
        <v>1606.92</v>
      </c>
      <c r="R36" s="92"/>
    </row>
    <row r="37" spans="1:18" x14ac:dyDescent="0.25">
      <c r="A37" s="98" t="s">
        <v>30</v>
      </c>
      <c r="B37" s="99"/>
      <c r="C37" s="100">
        <v>116.55</v>
      </c>
      <c r="D37" s="101"/>
      <c r="E37" s="100">
        <v>0</v>
      </c>
      <c r="F37" s="101"/>
      <c r="G37" s="100">
        <v>0</v>
      </c>
      <c r="H37" s="101"/>
      <c r="I37" s="100">
        <v>0</v>
      </c>
      <c r="J37" s="101"/>
      <c r="K37" s="100">
        <v>0</v>
      </c>
      <c r="L37" s="101"/>
      <c r="M37" s="100">
        <f>SUM(C37,E37,G37,I37,K37)</f>
        <v>116.55</v>
      </c>
      <c r="N37" s="101"/>
      <c r="O37" s="100">
        <v>67.569999999999993</v>
      </c>
      <c r="P37" s="101"/>
      <c r="Q37" s="100">
        <v>102.383</v>
      </c>
      <c r="R37" s="102"/>
    </row>
    <row r="38" spans="1:18" x14ac:dyDescent="0.25">
      <c r="A38" s="93" t="s">
        <v>12</v>
      </c>
      <c r="B38" s="94"/>
      <c r="C38" s="95">
        <f>C34+C35+C36+C37</f>
        <v>1068.0619999999999</v>
      </c>
      <c r="D38" s="96"/>
      <c r="E38" s="95">
        <f>E34+E35+E36+E37</f>
        <v>1733.5419999999999</v>
      </c>
      <c r="F38" s="96"/>
      <c r="G38" s="95">
        <f>G34+G35+G36+G37</f>
        <v>3268.8159999999998</v>
      </c>
      <c r="H38" s="96"/>
      <c r="I38" s="95">
        <f>I34+I35+I36+I37</f>
        <v>1.6339999999999999</v>
      </c>
      <c r="J38" s="96"/>
      <c r="K38" s="95">
        <f>K34+K35+K36+K37</f>
        <v>0</v>
      </c>
      <c r="L38" s="96"/>
      <c r="M38" s="95">
        <f>K38+I38+G38+E38+C38</f>
        <v>6072.0540000000001</v>
      </c>
      <c r="N38" s="96"/>
      <c r="O38" s="95">
        <f>O34+O35+O36+O37</f>
        <v>5311.09</v>
      </c>
      <c r="P38" s="96"/>
      <c r="Q38" s="95">
        <f>Q34+Q35+Q36+Q37</f>
        <v>4593.7510000000002</v>
      </c>
      <c r="R38" s="97"/>
    </row>
    <row r="40" spans="1:18" x14ac:dyDescent="0.25">
      <c r="A40" s="312" t="s">
        <v>31</v>
      </c>
      <c r="B40" s="306"/>
      <c r="C40" s="85"/>
      <c r="D40" s="86"/>
      <c r="E40" s="85"/>
      <c r="F40" s="86"/>
      <c r="G40" s="85"/>
      <c r="H40" s="86"/>
      <c r="I40" s="85"/>
      <c r="J40" s="86"/>
      <c r="K40" s="85"/>
      <c r="L40" s="86"/>
      <c r="M40" s="85"/>
      <c r="N40" s="86"/>
      <c r="O40" s="85"/>
      <c r="P40" s="86"/>
      <c r="Q40" s="85"/>
      <c r="R40" s="87"/>
    </row>
    <row r="41" spans="1:18" x14ac:dyDescent="0.25">
      <c r="A41" s="88" t="s">
        <v>32</v>
      </c>
      <c r="B41" s="89"/>
      <c r="C41" s="90">
        <v>0</v>
      </c>
      <c r="D41" s="91"/>
      <c r="E41" s="90">
        <v>87965.566999999995</v>
      </c>
      <c r="F41" s="91"/>
      <c r="G41" s="90">
        <v>0</v>
      </c>
      <c r="H41" s="91"/>
      <c r="I41" s="90">
        <v>0</v>
      </c>
      <c r="J41" s="91"/>
      <c r="K41" s="90">
        <v>0</v>
      </c>
      <c r="L41" s="91"/>
      <c r="M41" s="90">
        <f>SUM(C41,E41,G41,I41,K41)</f>
        <v>87965.566999999995</v>
      </c>
      <c r="N41" s="91"/>
      <c r="O41" s="90">
        <v>76005.64</v>
      </c>
      <c r="P41" s="91"/>
      <c r="Q41" s="90">
        <v>68948.990000000005</v>
      </c>
      <c r="R41" s="92"/>
    </row>
    <row r="42" spans="1:18" x14ac:dyDescent="0.25">
      <c r="A42" s="93" t="s">
        <v>12</v>
      </c>
      <c r="B42" s="94"/>
      <c r="C42" s="95">
        <f>C41</f>
        <v>0</v>
      </c>
      <c r="D42" s="96"/>
      <c r="E42" s="95">
        <f>E41</f>
        <v>87965.566999999995</v>
      </c>
      <c r="F42" s="96"/>
      <c r="G42" s="95">
        <f>G41</f>
        <v>0</v>
      </c>
      <c r="H42" s="96"/>
      <c r="I42" s="95">
        <f>I41</f>
        <v>0</v>
      </c>
      <c r="J42" s="96"/>
      <c r="K42" s="95">
        <f>K41</f>
        <v>0</v>
      </c>
      <c r="L42" s="96"/>
      <c r="M42" s="95">
        <f>K42+I42+G42+E42+C42</f>
        <v>87965.566999999995</v>
      </c>
      <c r="N42" s="96"/>
      <c r="O42" s="95">
        <f>O41</f>
        <v>76005.64</v>
      </c>
      <c r="P42" s="96"/>
      <c r="Q42" s="95">
        <f>Q41</f>
        <v>68948.990000000005</v>
      </c>
      <c r="R42" s="97"/>
    </row>
    <row r="44" spans="1:18" x14ac:dyDescent="0.25">
      <c r="A44" s="312" t="s">
        <v>33</v>
      </c>
      <c r="B44" s="306"/>
      <c r="C44" s="85"/>
      <c r="D44" s="86"/>
      <c r="E44" s="85"/>
      <c r="F44" s="86"/>
      <c r="G44" s="85"/>
      <c r="H44" s="86"/>
      <c r="I44" s="85"/>
      <c r="J44" s="86"/>
      <c r="K44" s="85"/>
      <c r="L44" s="86"/>
      <c r="M44" s="85"/>
      <c r="N44" s="86"/>
      <c r="O44" s="85"/>
      <c r="P44" s="86"/>
      <c r="Q44" s="85"/>
      <c r="R44" s="87"/>
    </row>
    <row r="45" spans="1:18" x14ac:dyDescent="0.25">
      <c r="A45" s="88" t="s">
        <v>34</v>
      </c>
      <c r="B45" s="89"/>
      <c r="C45" s="90">
        <v>1449.7280000000001</v>
      </c>
      <c r="D45" s="91"/>
      <c r="E45" s="90">
        <v>0</v>
      </c>
      <c r="F45" s="91"/>
      <c r="G45" s="90">
        <v>0</v>
      </c>
      <c r="H45" s="91"/>
      <c r="I45" s="90">
        <v>0</v>
      </c>
      <c r="J45" s="91"/>
      <c r="K45" s="90">
        <v>0</v>
      </c>
      <c r="L45" s="91"/>
      <c r="M45" s="90">
        <f>SUM(C45,E45,G45,I45,K45)</f>
        <v>1449.7280000000001</v>
      </c>
      <c r="N45" s="91"/>
      <c r="O45" s="90">
        <v>1653.45</v>
      </c>
      <c r="P45" s="91"/>
      <c r="Q45" s="90">
        <v>1516.268</v>
      </c>
      <c r="R45" s="92"/>
    </row>
    <row r="46" spans="1:18" x14ac:dyDescent="0.25">
      <c r="A46" s="93" t="s">
        <v>12</v>
      </c>
      <c r="B46" s="94"/>
      <c r="C46" s="95">
        <f>C45</f>
        <v>1449.7280000000001</v>
      </c>
      <c r="D46" s="96"/>
      <c r="E46" s="95">
        <f>E45</f>
        <v>0</v>
      </c>
      <c r="F46" s="96"/>
      <c r="G46" s="95">
        <f>G45</f>
        <v>0</v>
      </c>
      <c r="H46" s="96"/>
      <c r="I46" s="95">
        <f>I45</f>
        <v>0</v>
      </c>
      <c r="J46" s="96"/>
      <c r="K46" s="95">
        <f>K45</f>
        <v>0</v>
      </c>
      <c r="L46" s="96"/>
      <c r="M46" s="95">
        <f>K46+I46+G46+E46+C46</f>
        <v>1449.7280000000001</v>
      </c>
      <c r="N46" s="96"/>
      <c r="O46" s="95">
        <f>O45</f>
        <v>1653.45</v>
      </c>
      <c r="P46" s="96"/>
      <c r="Q46" s="95">
        <f>Q45</f>
        <v>1516.268</v>
      </c>
      <c r="R46" s="97"/>
    </row>
    <row r="48" spans="1:18" ht="18" x14ac:dyDescent="0.25">
      <c r="A48" s="103" t="s">
        <v>36</v>
      </c>
      <c r="B48" s="104"/>
      <c r="C48" s="105">
        <f>C12+C17+C21+C31+C38+C42+C46</f>
        <v>24871.757000000001</v>
      </c>
      <c r="D48" s="106"/>
      <c r="E48" s="105">
        <f>E12+E17+E21+E31+E38+E42+E46</f>
        <v>104563.64899999999</v>
      </c>
      <c r="F48" s="106"/>
      <c r="G48" s="105">
        <f>G12+G17+G21+G31+G38+G42+G46</f>
        <v>3800.8339999999998</v>
      </c>
      <c r="H48" s="106"/>
      <c r="I48" s="105">
        <f>I12+I17+I21+I31+I38+I42+I46</f>
        <v>4298.4340000000002</v>
      </c>
      <c r="J48" s="106"/>
      <c r="K48" s="105">
        <f>K12+K17+K21+K31+K38+K42+K46</f>
        <v>7617.3620000000001</v>
      </c>
      <c r="L48" s="106"/>
      <c r="M48" s="105">
        <f>K48+I48+G48+E48+C48</f>
        <v>145152.03599999999</v>
      </c>
      <c r="N48" s="106"/>
      <c r="O48" s="105">
        <f>O12+O17+O21+O31+O38+O42+O46</f>
        <v>134880.04536198999</v>
      </c>
      <c r="P48" s="106"/>
      <c r="Q48" s="105">
        <f>Q12+Q17+Q21+Q31+Q38+Q42+Q46</f>
        <v>126447.20900639</v>
      </c>
      <c r="R48" s="107"/>
    </row>
  </sheetData>
  <sheetProtection formatCells="0" formatColumns="0" formatRows="0" insertColumns="0" insertRows="0" insertHyperlinks="0" deleteColumns="0" deleteRows="0" sort="0" autoFilter="0" pivotTables="0"/>
  <mergeCells count="44">
    <mergeCell ref="A40:B40"/>
    <mergeCell ref="A44:B44"/>
    <mergeCell ref="A10:B10"/>
    <mergeCell ref="A14:B14"/>
    <mergeCell ref="A19:B19"/>
    <mergeCell ref="A23:B23"/>
    <mergeCell ref="A33:B33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0" workbookViewId="0">
      <selection activeCell="R1" sqref="R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12.7109375" customWidth="1"/>
    <col min="4" max="4" width="1" customWidth="1"/>
    <col min="5" max="5" width="12.7109375" customWidth="1"/>
    <col min="6" max="6" width="1" customWidth="1"/>
    <col min="7" max="7" width="12.7109375" customWidth="1"/>
    <col min="8" max="8" width="1" customWidth="1"/>
    <col min="9" max="9" width="12.7109375" customWidth="1"/>
    <col min="10" max="10" width="1" customWidth="1"/>
    <col min="11" max="11" width="12.7109375" customWidth="1"/>
    <col min="12" max="12" width="1" customWidth="1"/>
    <col min="13" max="13" width="12.7109375" customWidth="1"/>
    <col min="14" max="14" width="1" customWidth="1"/>
    <col min="15" max="15" width="12.7109375" customWidth="1"/>
    <col min="16" max="16" width="1" customWidth="1"/>
    <col min="17" max="18" width="12.7109375" customWidth="1"/>
  </cols>
  <sheetData>
    <row r="1" spans="1:18" ht="23.25" x14ac:dyDescent="0.25">
      <c r="A1" s="305" t="s">
        <v>57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29" t="s">
        <v>1</v>
      </c>
    </row>
    <row r="2" spans="1:18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108"/>
    </row>
    <row r="3" spans="1:18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108"/>
    </row>
    <row r="5" spans="1:18" ht="18.75" x14ac:dyDescent="0.25">
      <c r="A5" s="109"/>
      <c r="B5" s="109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</row>
    <row r="6" spans="1:18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5" t="s">
        <v>45</v>
      </c>
      <c r="N6" s="315"/>
      <c r="O6" s="315" t="s">
        <v>46</v>
      </c>
      <c r="P6" s="315"/>
      <c r="Q6" s="315" t="s">
        <v>47</v>
      </c>
      <c r="R6" s="315"/>
    </row>
    <row r="7" spans="1:18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7"/>
      <c r="N7" s="317"/>
      <c r="O7" s="317"/>
      <c r="P7" s="317"/>
      <c r="Q7" s="317"/>
      <c r="R7" s="317"/>
    </row>
    <row r="8" spans="1:18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7"/>
      <c r="N8" s="317"/>
      <c r="O8" s="317"/>
      <c r="P8" s="317"/>
      <c r="Q8" s="317"/>
      <c r="R8" s="317"/>
    </row>
    <row r="9" spans="1:18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9"/>
      <c r="N9" s="319"/>
      <c r="O9" s="319"/>
      <c r="P9" s="319"/>
      <c r="Q9" s="319"/>
      <c r="R9" s="319"/>
    </row>
    <row r="10" spans="1:18" x14ac:dyDescent="0.25">
      <c r="A10" s="312" t="s">
        <v>10</v>
      </c>
      <c r="B10" s="306"/>
      <c r="C10" s="110"/>
      <c r="D10" s="111"/>
      <c r="E10" s="110"/>
      <c r="F10" s="111"/>
      <c r="G10" s="110"/>
      <c r="H10" s="111"/>
      <c r="I10" s="110"/>
      <c r="J10" s="111"/>
      <c r="K10" s="110"/>
      <c r="L10" s="111"/>
      <c r="M10" s="110"/>
      <c r="N10" s="111"/>
      <c r="O10" s="110"/>
      <c r="P10" s="111"/>
      <c r="Q10" s="110"/>
      <c r="R10" s="112"/>
    </row>
    <row r="11" spans="1:18" x14ac:dyDescent="0.25">
      <c r="A11" s="113" t="s">
        <v>11</v>
      </c>
      <c r="B11" s="114"/>
      <c r="C11" s="115">
        <v>0</v>
      </c>
      <c r="D11" s="116"/>
      <c r="E11" s="115">
        <v>0</v>
      </c>
      <c r="F11" s="116"/>
      <c r="G11" s="115">
        <v>0</v>
      </c>
      <c r="H11" s="116"/>
      <c r="I11" s="115">
        <v>0</v>
      </c>
      <c r="J11" s="116"/>
      <c r="K11" s="115">
        <v>1737.9159999999999</v>
      </c>
      <c r="L11" s="116"/>
      <c r="M11" s="115">
        <f>SUM(C11,E11,G11,I11,K11)</f>
        <v>1737.9159999999999</v>
      </c>
      <c r="N11" s="116"/>
      <c r="O11" s="115">
        <v>1634.1189999999999</v>
      </c>
      <c r="P11" s="116"/>
      <c r="Q11" s="115">
        <v>1145.7360000000001</v>
      </c>
      <c r="R11" s="117"/>
    </row>
    <row r="12" spans="1:18" x14ac:dyDescent="0.25">
      <c r="A12" s="118" t="s">
        <v>12</v>
      </c>
      <c r="B12" s="119"/>
      <c r="C12" s="120">
        <f>C11</f>
        <v>0</v>
      </c>
      <c r="D12" s="121"/>
      <c r="E12" s="120">
        <f>E11</f>
        <v>0</v>
      </c>
      <c r="F12" s="121"/>
      <c r="G12" s="120">
        <f>G11</f>
        <v>0</v>
      </c>
      <c r="H12" s="121"/>
      <c r="I12" s="120">
        <f>I11</f>
        <v>0</v>
      </c>
      <c r="J12" s="121"/>
      <c r="K12" s="120">
        <f>K11</f>
        <v>1737.9159999999999</v>
      </c>
      <c r="L12" s="121"/>
      <c r="M12" s="120">
        <f>K12+I12+G12+E12+C12</f>
        <v>1737.9159999999999</v>
      </c>
      <c r="N12" s="121"/>
      <c r="O12" s="120">
        <f>O11</f>
        <v>1634.1189999999999</v>
      </c>
      <c r="P12" s="121"/>
      <c r="Q12" s="120">
        <f>Q11</f>
        <v>1145.7360000000001</v>
      </c>
      <c r="R12" s="122"/>
    </row>
    <row r="14" spans="1:18" x14ac:dyDescent="0.25">
      <c r="A14" s="312" t="s">
        <v>18</v>
      </c>
      <c r="B14" s="306"/>
      <c r="C14" s="110"/>
      <c r="D14" s="111"/>
      <c r="E14" s="110"/>
      <c r="F14" s="111"/>
      <c r="G14" s="110"/>
      <c r="H14" s="111"/>
      <c r="I14" s="110"/>
      <c r="J14" s="111"/>
      <c r="K14" s="110"/>
      <c r="L14" s="111"/>
      <c r="M14" s="110"/>
      <c r="N14" s="111"/>
      <c r="O14" s="110"/>
      <c r="P14" s="111"/>
      <c r="Q14" s="110"/>
      <c r="R14" s="112"/>
    </row>
    <row r="15" spans="1:18" x14ac:dyDescent="0.25">
      <c r="A15" s="113" t="s">
        <v>19</v>
      </c>
      <c r="B15" s="114"/>
      <c r="C15" s="115">
        <v>794.48500000000001</v>
      </c>
      <c r="D15" s="116"/>
      <c r="E15" s="115">
        <v>260.923</v>
      </c>
      <c r="F15" s="116"/>
      <c r="G15" s="115">
        <v>0</v>
      </c>
      <c r="H15" s="116"/>
      <c r="I15" s="115">
        <v>0</v>
      </c>
      <c r="J15" s="116"/>
      <c r="K15" s="115">
        <v>0</v>
      </c>
      <c r="L15" s="116"/>
      <c r="M15" s="115">
        <f t="shared" ref="M15:M20" si="0">SUM(C15,E15,G15,I15,K15)</f>
        <v>1055.4079999999999</v>
      </c>
      <c r="N15" s="116"/>
      <c r="O15" s="115">
        <v>780.99599999999998</v>
      </c>
      <c r="P15" s="116"/>
      <c r="Q15" s="115">
        <v>904.05</v>
      </c>
      <c r="R15" s="117"/>
    </row>
    <row r="16" spans="1:18" x14ac:dyDescent="0.25">
      <c r="A16" s="123" t="s">
        <v>20</v>
      </c>
      <c r="B16" s="124"/>
      <c r="C16" s="125">
        <v>2201.1089999999999</v>
      </c>
      <c r="D16" s="126"/>
      <c r="E16" s="125">
        <v>622.57799999999997</v>
      </c>
      <c r="F16" s="126"/>
      <c r="G16" s="125">
        <v>0</v>
      </c>
      <c r="H16" s="126"/>
      <c r="I16" s="125">
        <v>0</v>
      </c>
      <c r="J16" s="126"/>
      <c r="K16" s="125">
        <v>0</v>
      </c>
      <c r="L16" s="126"/>
      <c r="M16" s="125">
        <f t="shared" si="0"/>
        <v>2823.6869999999999</v>
      </c>
      <c r="N16" s="126"/>
      <c r="O16" s="125">
        <v>1815.721</v>
      </c>
      <c r="P16" s="126"/>
      <c r="Q16" s="125">
        <v>3345.6219999999998</v>
      </c>
      <c r="R16" s="127"/>
    </row>
    <row r="17" spans="1:18" x14ac:dyDescent="0.25">
      <c r="A17" s="113" t="s">
        <v>21</v>
      </c>
      <c r="B17" s="114"/>
      <c r="C17" s="115">
        <v>732.40599999999995</v>
      </c>
      <c r="D17" s="116"/>
      <c r="E17" s="115">
        <v>1527.1489999999999</v>
      </c>
      <c r="F17" s="116"/>
      <c r="G17" s="115">
        <v>2368.8609999999999</v>
      </c>
      <c r="H17" s="116"/>
      <c r="I17" s="115">
        <v>190.07</v>
      </c>
      <c r="J17" s="116"/>
      <c r="K17" s="115">
        <v>1873.145</v>
      </c>
      <c r="L17" s="116"/>
      <c r="M17" s="115">
        <f t="shared" si="0"/>
        <v>6691.6309999999994</v>
      </c>
      <c r="N17" s="116"/>
      <c r="O17" s="115">
        <v>6519.2479999999996</v>
      </c>
      <c r="P17" s="116"/>
      <c r="Q17" s="115">
        <v>7126.6809999999996</v>
      </c>
      <c r="R17" s="117"/>
    </row>
    <row r="18" spans="1:18" x14ac:dyDescent="0.25">
      <c r="A18" s="123" t="s">
        <v>23</v>
      </c>
      <c r="B18" s="124"/>
      <c r="C18" s="125">
        <v>0</v>
      </c>
      <c r="D18" s="126"/>
      <c r="E18" s="125">
        <v>0</v>
      </c>
      <c r="F18" s="126"/>
      <c r="G18" s="125">
        <v>0</v>
      </c>
      <c r="H18" s="126"/>
      <c r="I18" s="125">
        <v>0</v>
      </c>
      <c r="J18" s="126"/>
      <c r="K18" s="125">
        <v>129.506</v>
      </c>
      <c r="L18" s="126"/>
      <c r="M18" s="125">
        <f t="shared" si="0"/>
        <v>129.506</v>
      </c>
      <c r="N18" s="126"/>
      <c r="O18" s="125">
        <v>125.2</v>
      </c>
      <c r="P18" s="126"/>
      <c r="Q18" s="125">
        <v>315.59100000000001</v>
      </c>
      <c r="R18" s="127"/>
    </row>
    <row r="19" spans="1:18" x14ac:dyDescent="0.25">
      <c r="A19" s="113" t="s">
        <v>24</v>
      </c>
      <c r="B19" s="114"/>
      <c r="C19" s="115">
        <v>0</v>
      </c>
      <c r="D19" s="116"/>
      <c r="E19" s="115">
        <v>0</v>
      </c>
      <c r="F19" s="116"/>
      <c r="G19" s="115">
        <v>0</v>
      </c>
      <c r="H19" s="116"/>
      <c r="I19" s="115">
        <v>0</v>
      </c>
      <c r="J19" s="116"/>
      <c r="K19" s="115">
        <v>904.56799999999998</v>
      </c>
      <c r="L19" s="116"/>
      <c r="M19" s="115">
        <f t="shared" si="0"/>
        <v>904.56799999999998</v>
      </c>
      <c r="N19" s="116"/>
      <c r="O19" s="115">
        <v>909.89700000000005</v>
      </c>
      <c r="P19" s="116"/>
      <c r="Q19" s="115">
        <v>734.89400000000001</v>
      </c>
      <c r="R19" s="117"/>
    </row>
    <row r="20" spans="1:18" x14ac:dyDescent="0.25">
      <c r="A20" s="123" t="s">
        <v>25</v>
      </c>
      <c r="B20" s="124"/>
      <c r="C20" s="125">
        <v>82.79</v>
      </c>
      <c r="D20" s="126"/>
      <c r="E20" s="125">
        <v>0</v>
      </c>
      <c r="F20" s="126"/>
      <c r="G20" s="125">
        <v>0</v>
      </c>
      <c r="H20" s="126"/>
      <c r="I20" s="125">
        <v>0</v>
      </c>
      <c r="J20" s="126"/>
      <c r="K20" s="125">
        <v>0</v>
      </c>
      <c r="L20" s="126"/>
      <c r="M20" s="125">
        <f t="shared" si="0"/>
        <v>82.79</v>
      </c>
      <c r="N20" s="126"/>
      <c r="O20" s="125">
        <v>19.100000000000001</v>
      </c>
      <c r="P20" s="126"/>
      <c r="Q20" s="125">
        <v>71.620999999999995</v>
      </c>
      <c r="R20" s="127"/>
    </row>
    <row r="21" spans="1:18" x14ac:dyDescent="0.25">
      <c r="A21" s="118" t="s">
        <v>12</v>
      </c>
      <c r="B21" s="119"/>
      <c r="C21" s="120">
        <f>C15+C16+C17+C18+C19+C20</f>
        <v>3810.79</v>
      </c>
      <c r="D21" s="121"/>
      <c r="E21" s="120">
        <f>E15+E16+E17+E18+E19+E20</f>
        <v>2410.6499999999996</v>
      </c>
      <c r="F21" s="121"/>
      <c r="G21" s="120">
        <f>G15+G16+G17+G18+G19+G20</f>
        <v>2368.8609999999999</v>
      </c>
      <c r="H21" s="121"/>
      <c r="I21" s="120">
        <f>I15+I16+I17+I18+I19+I20</f>
        <v>190.07</v>
      </c>
      <c r="J21" s="121"/>
      <c r="K21" s="120">
        <f>K15+K16+K17+K18+K19+K20</f>
        <v>2907.2190000000001</v>
      </c>
      <c r="L21" s="121"/>
      <c r="M21" s="120">
        <f>K21+I21+G21+E21+C21</f>
        <v>11687.59</v>
      </c>
      <c r="N21" s="121"/>
      <c r="O21" s="120">
        <f>O15+O16+O17+O18+O19+O20</f>
        <v>10170.162000000002</v>
      </c>
      <c r="P21" s="121"/>
      <c r="Q21" s="120">
        <f>Q15+Q16+Q17+Q18+Q19+Q20</f>
        <v>12498.458999999999</v>
      </c>
      <c r="R21" s="122"/>
    </row>
    <row r="23" spans="1:18" x14ac:dyDescent="0.25">
      <c r="A23" s="312" t="s">
        <v>26</v>
      </c>
      <c r="B23" s="306"/>
      <c r="C23" s="110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2"/>
    </row>
    <row r="24" spans="1:18" x14ac:dyDescent="0.25">
      <c r="A24" s="113" t="s">
        <v>27</v>
      </c>
      <c r="B24" s="114"/>
      <c r="C24" s="115">
        <v>0</v>
      </c>
      <c r="D24" s="116"/>
      <c r="E24" s="115">
        <v>0</v>
      </c>
      <c r="F24" s="116"/>
      <c r="G24" s="115">
        <v>747.07500000000005</v>
      </c>
      <c r="H24" s="116"/>
      <c r="I24" s="115">
        <v>0</v>
      </c>
      <c r="J24" s="116"/>
      <c r="K24" s="115">
        <v>0</v>
      </c>
      <c r="L24" s="116"/>
      <c r="M24" s="115">
        <f>SUM(C24,E24,G24,I24,K24)</f>
        <v>747.07500000000005</v>
      </c>
      <c r="N24" s="116"/>
      <c r="O24" s="115">
        <v>746.005</v>
      </c>
      <c r="P24" s="116"/>
      <c r="Q24" s="115">
        <v>585.16399999999999</v>
      </c>
      <c r="R24" s="117"/>
    </row>
    <row r="25" spans="1:18" x14ac:dyDescent="0.25">
      <c r="A25" s="123" t="s">
        <v>28</v>
      </c>
      <c r="B25" s="124"/>
      <c r="C25" s="125">
        <v>214.26</v>
      </c>
      <c r="D25" s="126"/>
      <c r="E25" s="125">
        <v>1746.3430000000001</v>
      </c>
      <c r="F25" s="126"/>
      <c r="G25" s="125">
        <v>1008.845</v>
      </c>
      <c r="H25" s="126"/>
      <c r="I25" s="125">
        <v>450.65199999999999</v>
      </c>
      <c r="J25" s="126"/>
      <c r="K25" s="125">
        <v>0</v>
      </c>
      <c r="L25" s="126"/>
      <c r="M25" s="125">
        <f>SUM(C25,E25,G25,I25,K25)</f>
        <v>3420.1000000000004</v>
      </c>
      <c r="N25" s="126"/>
      <c r="O25" s="125">
        <v>2422.9929999999999</v>
      </c>
      <c r="P25" s="126"/>
      <c r="Q25" s="125">
        <v>3172.0309999999999</v>
      </c>
      <c r="R25" s="127"/>
    </row>
    <row r="26" spans="1:18" x14ac:dyDescent="0.25">
      <c r="A26" s="113" t="s">
        <v>30</v>
      </c>
      <c r="B26" s="114"/>
      <c r="C26" s="115">
        <v>677.18</v>
      </c>
      <c r="D26" s="116"/>
      <c r="E26" s="115">
        <v>66.840999999999994</v>
      </c>
      <c r="F26" s="116"/>
      <c r="G26" s="115">
        <v>0</v>
      </c>
      <c r="H26" s="116"/>
      <c r="I26" s="115">
        <v>0</v>
      </c>
      <c r="J26" s="116"/>
      <c r="K26" s="115">
        <v>0</v>
      </c>
      <c r="L26" s="116"/>
      <c r="M26" s="115">
        <f>SUM(C26,E26,G26,I26,K26)</f>
        <v>744.02099999999996</v>
      </c>
      <c r="N26" s="116"/>
      <c r="O26" s="115">
        <v>653.88099999999997</v>
      </c>
      <c r="P26" s="116"/>
      <c r="Q26" s="115">
        <v>1083.9960000000001</v>
      </c>
      <c r="R26" s="117"/>
    </row>
    <row r="27" spans="1:18" x14ac:dyDescent="0.25">
      <c r="A27" s="118" t="s">
        <v>12</v>
      </c>
      <c r="B27" s="119"/>
      <c r="C27" s="120">
        <f>C24+C25+C26</f>
        <v>891.43999999999994</v>
      </c>
      <c r="D27" s="121"/>
      <c r="E27" s="120">
        <f>E24+E25+E26</f>
        <v>1813.184</v>
      </c>
      <c r="F27" s="121"/>
      <c r="G27" s="120">
        <f>G24+G25+G26</f>
        <v>1755.92</v>
      </c>
      <c r="H27" s="121"/>
      <c r="I27" s="120">
        <f>I24+I25+I26</f>
        <v>450.65199999999999</v>
      </c>
      <c r="J27" s="121"/>
      <c r="K27" s="120">
        <f>K24+K25+K26</f>
        <v>0</v>
      </c>
      <c r="L27" s="121"/>
      <c r="M27" s="120">
        <f>K27+I27+G27+E27+C27</f>
        <v>4911.1959999999999</v>
      </c>
      <c r="N27" s="121"/>
      <c r="O27" s="120">
        <f>O24+O25+O26</f>
        <v>3822.8789999999999</v>
      </c>
      <c r="P27" s="121"/>
      <c r="Q27" s="120">
        <f>Q24+Q25+Q26</f>
        <v>4841.1909999999998</v>
      </c>
      <c r="R27" s="122"/>
    </row>
    <row r="29" spans="1:18" x14ac:dyDescent="0.25">
      <c r="A29" s="312" t="s">
        <v>31</v>
      </c>
      <c r="B29" s="306"/>
      <c r="C29" s="110"/>
      <c r="D29" s="111"/>
      <c r="E29" s="110"/>
      <c r="F29" s="111"/>
      <c r="G29" s="110"/>
      <c r="H29" s="111"/>
      <c r="I29" s="110"/>
      <c r="J29" s="111"/>
      <c r="K29" s="110"/>
      <c r="L29" s="111"/>
      <c r="M29" s="110"/>
      <c r="N29" s="111"/>
      <c r="O29" s="110"/>
      <c r="P29" s="111"/>
      <c r="Q29" s="110"/>
      <c r="R29" s="112"/>
    </row>
    <row r="30" spans="1:18" x14ac:dyDescent="0.25">
      <c r="A30" s="113" t="s">
        <v>32</v>
      </c>
      <c r="B30" s="114"/>
      <c r="C30" s="115">
        <v>0</v>
      </c>
      <c r="D30" s="116"/>
      <c r="E30" s="115">
        <v>237.43299999999999</v>
      </c>
      <c r="F30" s="116"/>
      <c r="G30" s="115">
        <v>0</v>
      </c>
      <c r="H30" s="116"/>
      <c r="I30" s="115">
        <v>0</v>
      </c>
      <c r="J30" s="116"/>
      <c r="K30" s="115">
        <v>0</v>
      </c>
      <c r="L30" s="116"/>
      <c r="M30" s="115">
        <f>SUM(C30,E30,G30,I30,K30)</f>
        <v>237.43299999999999</v>
      </c>
      <c r="N30" s="116"/>
      <c r="O30" s="115">
        <v>284.36</v>
      </c>
      <c r="P30" s="116"/>
      <c r="Q30" s="115">
        <v>352.81</v>
      </c>
      <c r="R30" s="117"/>
    </row>
    <row r="31" spans="1:18" x14ac:dyDescent="0.25">
      <c r="A31" s="118" t="s">
        <v>12</v>
      </c>
      <c r="B31" s="119"/>
      <c r="C31" s="120">
        <f>C30</f>
        <v>0</v>
      </c>
      <c r="D31" s="121"/>
      <c r="E31" s="120">
        <f>E30</f>
        <v>237.43299999999999</v>
      </c>
      <c r="F31" s="121"/>
      <c r="G31" s="120">
        <f>G30</f>
        <v>0</v>
      </c>
      <c r="H31" s="121"/>
      <c r="I31" s="120">
        <f>I30</f>
        <v>0</v>
      </c>
      <c r="J31" s="121"/>
      <c r="K31" s="120">
        <f>K30</f>
        <v>0</v>
      </c>
      <c r="L31" s="121"/>
      <c r="M31" s="120">
        <f>K31+I31+G31+E31+C31</f>
        <v>237.43299999999999</v>
      </c>
      <c r="N31" s="121"/>
      <c r="O31" s="120">
        <f>O30</f>
        <v>284.36</v>
      </c>
      <c r="P31" s="121"/>
      <c r="Q31" s="120">
        <f>Q30</f>
        <v>352.81</v>
      </c>
      <c r="R31" s="122"/>
    </row>
    <row r="33" spans="1:18" x14ac:dyDescent="0.25">
      <c r="A33" s="312" t="s">
        <v>33</v>
      </c>
      <c r="B33" s="306"/>
      <c r="C33" s="110"/>
      <c r="D33" s="111"/>
      <c r="E33" s="110"/>
      <c r="F33" s="111"/>
      <c r="G33" s="110"/>
      <c r="H33" s="111"/>
      <c r="I33" s="110"/>
      <c r="J33" s="111"/>
      <c r="K33" s="110"/>
      <c r="L33" s="111"/>
      <c r="M33" s="110"/>
      <c r="N33" s="111"/>
      <c r="O33" s="110"/>
      <c r="P33" s="111"/>
      <c r="Q33" s="110"/>
      <c r="R33" s="112"/>
    </row>
    <row r="34" spans="1:18" x14ac:dyDescent="0.25">
      <c r="A34" s="113" t="s">
        <v>35</v>
      </c>
      <c r="B34" s="114"/>
      <c r="C34" s="115">
        <v>0</v>
      </c>
      <c r="D34" s="116"/>
      <c r="E34" s="115">
        <v>0</v>
      </c>
      <c r="F34" s="116"/>
      <c r="G34" s="115">
        <v>0</v>
      </c>
      <c r="H34" s="116"/>
      <c r="I34" s="115">
        <v>0</v>
      </c>
      <c r="J34" s="116"/>
      <c r="K34" s="115">
        <v>153.733</v>
      </c>
      <c r="L34" s="116"/>
      <c r="M34" s="115">
        <f>SUM(C34,E34,G34,I34,K34)</f>
        <v>153.733</v>
      </c>
      <c r="N34" s="116"/>
      <c r="O34" s="115">
        <v>251.48400000000001</v>
      </c>
      <c r="P34" s="116"/>
      <c r="Q34" s="115">
        <v>409.68599999999998</v>
      </c>
      <c r="R34" s="117"/>
    </row>
    <row r="35" spans="1:18" x14ac:dyDescent="0.25">
      <c r="A35" s="118" t="s">
        <v>12</v>
      </c>
      <c r="B35" s="119"/>
      <c r="C35" s="120">
        <f>C34</f>
        <v>0</v>
      </c>
      <c r="D35" s="121"/>
      <c r="E35" s="120">
        <f>E34</f>
        <v>0</v>
      </c>
      <c r="F35" s="121"/>
      <c r="G35" s="120">
        <f>G34</f>
        <v>0</v>
      </c>
      <c r="H35" s="121"/>
      <c r="I35" s="120">
        <f>I34</f>
        <v>0</v>
      </c>
      <c r="J35" s="121"/>
      <c r="K35" s="120">
        <f>K34</f>
        <v>153.733</v>
      </c>
      <c r="L35" s="121"/>
      <c r="M35" s="120">
        <f>K35+I35+G35+E35+C35</f>
        <v>153.733</v>
      </c>
      <c r="N35" s="121"/>
      <c r="O35" s="120">
        <f>O34</f>
        <v>251.48400000000001</v>
      </c>
      <c r="P35" s="121"/>
      <c r="Q35" s="120">
        <f>Q34</f>
        <v>409.68599999999998</v>
      </c>
      <c r="R35" s="122"/>
    </row>
    <row r="37" spans="1:18" ht="18" x14ac:dyDescent="0.25">
      <c r="A37" s="128" t="s">
        <v>36</v>
      </c>
      <c r="B37" s="129"/>
      <c r="C37" s="130">
        <f>C12+C21+C27+C31+C35</f>
        <v>4702.2299999999996</v>
      </c>
      <c r="D37" s="131"/>
      <c r="E37" s="130">
        <f>E12+E21+E27+E31+E35</f>
        <v>4461.2669999999998</v>
      </c>
      <c r="F37" s="131"/>
      <c r="G37" s="130">
        <f>G12+G21+G27+G31+G35</f>
        <v>4124.7809999999999</v>
      </c>
      <c r="H37" s="131"/>
      <c r="I37" s="130">
        <f>I12+I21+I27+I31+I35</f>
        <v>640.72199999999998</v>
      </c>
      <c r="J37" s="131"/>
      <c r="K37" s="130">
        <f>K12+K21+K27+K31+K35</f>
        <v>4798.8680000000004</v>
      </c>
      <c r="L37" s="131"/>
      <c r="M37" s="130">
        <f>K37+I37+G37+E37+C37</f>
        <v>18727.867999999999</v>
      </c>
      <c r="N37" s="131"/>
      <c r="O37" s="130">
        <f>O12+O21+O27+O31+O35</f>
        <v>16163.004000000004</v>
      </c>
      <c r="P37" s="131"/>
      <c r="Q37" s="130">
        <f>Q12+Q21+Q27+Q31+Q35</f>
        <v>19247.882000000001</v>
      </c>
      <c r="R37" s="132"/>
    </row>
  </sheetData>
  <sheetProtection formatCells="0" formatColumns="0" formatRows="0" insertColumns="0" insertRows="0" insertHyperlinks="0" deleteColumns="0" deleteRows="0" sort="0" autoFilter="0" pivotTables="0"/>
  <mergeCells count="42">
    <mergeCell ref="A10:B10"/>
    <mergeCell ref="A14:B14"/>
    <mergeCell ref="A23:B23"/>
    <mergeCell ref="A29:B29"/>
    <mergeCell ref="A33:B33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opLeftCell="A94" workbookViewId="0">
      <selection activeCell="S1" sqref="S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12.7109375" customWidth="1"/>
    <col min="4" max="4" width="1" customWidth="1"/>
    <col min="5" max="5" width="12.7109375" customWidth="1"/>
    <col min="6" max="6" width="1" customWidth="1"/>
    <col min="7" max="7" width="12.7109375" customWidth="1"/>
    <col min="8" max="8" width="1" customWidth="1"/>
    <col min="9" max="9" width="12.7109375" customWidth="1"/>
    <col min="10" max="10" width="1" customWidth="1"/>
    <col min="11" max="11" width="12.7109375" customWidth="1"/>
    <col min="12" max="12" width="1" customWidth="1"/>
    <col min="13" max="13" width="12.7109375" customWidth="1"/>
    <col min="14" max="14" width="1" customWidth="1"/>
    <col min="15" max="15" width="1.28515625" customWidth="1"/>
    <col min="16" max="16" width="12.7109375" customWidth="1"/>
    <col min="17" max="17" width="1" customWidth="1"/>
    <col min="18" max="19" width="12.7109375" customWidth="1"/>
  </cols>
  <sheetData>
    <row r="1" spans="1:19" ht="23.25" x14ac:dyDescent="0.25">
      <c r="A1" s="305" t="s">
        <v>58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29" t="s">
        <v>1</v>
      </c>
    </row>
    <row r="2" spans="1:19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133"/>
    </row>
    <row r="3" spans="1:19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133"/>
    </row>
    <row r="5" spans="1:19" ht="18.75" x14ac:dyDescent="0.25">
      <c r="A5" s="134"/>
      <c r="B5" s="134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</row>
    <row r="6" spans="1:19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5" t="s">
        <v>45</v>
      </c>
      <c r="N6" s="315"/>
      <c r="O6" s="135"/>
      <c r="P6" s="315" t="s">
        <v>46</v>
      </c>
      <c r="Q6" s="315"/>
      <c r="R6" s="315" t="s">
        <v>47</v>
      </c>
      <c r="S6" s="315"/>
    </row>
    <row r="7" spans="1:19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7"/>
      <c r="N7" s="317"/>
      <c r="O7" s="136"/>
      <c r="P7" s="317"/>
      <c r="Q7" s="317"/>
      <c r="R7" s="317"/>
      <c r="S7" s="317"/>
    </row>
    <row r="8" spans="1:19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7"/>
      <c r="N8" s="317"/>
      <c r="O8" s="136"/>
      <c r="P8" s="317"/>
      <c r="Q8" s="317"/>
      <c r="R8" s="317"/>
      <c r="S8" s="317"/>
    </row>
    <row r="9" spans="1:19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9"/>
      <c r="N9" s="319"/>
      <c r="O9" s="137"/>
      <c r="P9" s="319"/>
      <c r="Q9" s="319"/>
      <c r="R9" s="319"/>
      <c r="S9" s="319"/>
    </row>
    <row r="10" spans="1:19" x14ac:dyDescent="0.25">
      <c r="A10" s="312" t="s">
        <v>59</v>
      </c>
      <c r="B10" s="306"/>
      <c r="C10" s="138"/>
      <c r="D10" s="139"/>
      <c r="E10" s="138"/>
      <c r="F10" s="139"/>
      <c r="G10" s="138"/>
      <c r="H10" s="139"/>
      <c r="I10" s="138"/>
      <c r="J10" s="139"/>
      <c r="K10" s="138"/>
      <c r="L10" s="139"/>
      <c r="M10" s="138"/>
      <c r="N10" s="139"/>
      <c r="O10" s="139"/>
      <c r="P10" s="138"/>
      <c r="Q10" s="139"/>
      <c r="R10" s="138"/>
      <c r="S10" s="140"/>
    </row>
    <row r="11" spans="1:19" x14ac:dyDescent="0.25">
      <c r="A11" s="141" t="s">
        <v>60</v>
      </c>
      <c r="B11" s="142"/>
      <c r="C11" s="143">
        <v>9.8209999999999997</v>
      </c>
      <c r="D11" s="144"/>
      <c r="E11" s="143">
        <v>38.039000000000001</v>
      </c>
      <c r="F11" s="144"/>
      <c r="G11" s="143">
        <v>145.94</v>
      </c>
      <c r="H11" s="144"/>
      <c r="I11" s="143">
        <v>0</v>
      </c>
      <c r="J11" s="144"/>
      <c r="K11" s="143">
        <v>0</v>
      </c>
      <c r="L11" s="144"/>
      <c r="M11" s="143">
        <f t="shared" ref="M11:M24" si="0">SUM(C11,E11,G11,I11,K11)</f>
        <v>193.8</v>
      </c>
      <c r="N11" s="144"/>
      <c r="O11" s="144"/>
      <c r="P11" s="143">
        <v>90.305000000000007</v>
      </c>
      <c r="Q11" s="144"/>
      <c r="R11" s="143">
        <v>184.94300000000001</v>
      </c>
      <c r="S11" s="145"/>
    </row>
    <row r="12" spans="1:19" x14ac:dyDescent="0.25">
      <c r="A12" s="146" t="s">
        <v>61</v>
      </c>
      <c r="B12" s="147"/>
      <c r="C12" s="148">
        <v>49.362000000000002</v>
      </c>
      <c r="D12" s="149"/>
      <c r="E12" s="148">
        <v>14.494</v>
      </c>
      <c r="F12" s="149"/>
      <c r="G12" s="148">
        <v>61.951000000000001</v>
      </c>
      <c r="H12" s="149"/>
      <c r="I12" s="148">
        <v>0</v>
      </c>
      <c r="J12" s="149"/>
      <c r="K12" s="148">
        <v>518.16600000000005</v>
      </c>
      <c r="L12" s="149"/>
      <c r="M12" s="148">
        <f t="shared" si="0"/>
        <v>643.97300000000007</v>
      </c>
      <c r="N12" s="149"/>
      <c r="O12" s="149"/>
      <c r="P12" s="148">
        <v>762.38699999999994</v>
      </c>
      <c r="Q12" s="149"/>
      <c r="R12" s="148">
        <v>858.822</v>
      </c>
      <c r="S12" s="150"/>
    </row>
    <row r="13" spans="1:19" x14ac:dyDescent="0.25">
      <c r="A13" s="141" t="s">
        <v>62</v>
      </c>
      <c r="B13" s="142"/>
      <c r="C13" s="143">
        <v>0</v>
      </c>
      <c r="D13" s="144"/>
      <c r="E13" s="143">
        <v>0</v>
      </c>
      <c r="F13" s="144"/>
      <c r="G13" s="143">
        <v>0</v>
      </c>
      <c r="H13" s="144"/>
      <c r="I13" s="143">
        <v>0</v>
      </c>
      <c r="J13" s="144"/>
      <c r="K13" s="143">
        <v>0</v>
      </c>
      <c r="L13" s="144"/>
      <c r="M13" s="143">
        <f t="shared" si="0"/>
        <v>0</v>
      </c>
      <c r="N13" s="144"/>
      <c r="O13" s="144"/>
      <c r="P13" s="143">
        <v>28.1</v>
      </c>
      <c r="Q13" s="144"/>
      <c r="R13" s="143">
        <v>0</v>
      </c>
      <c r="S13" s="145"/>
    </row>
    <row r="14" spans="1:19" x14ac:dyDescent="0.25">
      <c r="A14" s="146" t="s">
        <v>63</v>
      </c>
      <c r="B14" s="147"/>
      <c r="C14" s="148">
        <v>203.22</v>
      </c>
      <c r="D14" s="149"/>
      <c r="E14" s="148">
        <v>0</v>
      </c>
      <c r="F14" s="149"/>
      <c r="G14" s="148">
        <v>8.6999999999999993</v>
      </c>
      <c r="H14" s="149"/>
      <c r="I14" s="148">
        <v>0</v>
      </c>
      <c r="J14" s="149"/>
      <c r="K14" s="148">
        <v>0</v>
      </c>
      <c r="L14" s="149"/>
      <c r="M14" s="148">
        <f t="shared" si="0"/>
        <v>211.92</v>
      </c>
      <c r="N14" s="149"/>
      <c r="O14" s="149"/>
      <c r="P14" s="148">
        <v>152.304</v>
      </c>
      <c r="Q14" s="149"/>
      <c r="R14" s="148">
        <v>242.15600000000001</v>
      </c>
      <c r="S14" s="150"/>
    </row>
    <row r="15" spans="1:19" x14ac:dyDescent="0.25">
      <c r="A15" s="141" t="s">
        <v>64</v>
      </c>
      <c r="B15" s="142"/>
      <c r="C15" s="143">
        <v>0</v>
      </c>
      <c r="D15" s="144"/>
      <c r="E15" s="143">
        <v>7.952</v>
      </c>
      <c r="F15" s="144"/>
      <c r="G15" s="143">
        <v>78.914000000000001</v>
      </c>
      <c r="H15" s="144"/>
      <c r="I15" s="143">
        <v>0</v>
      </c>
      <c r="J15" s="144"/>
      <c r="K15" s="143">
        <v>0</v>
      </c>
      <c r="L15" s="144"/>
      <c r="M15" s="143">
        <f t="shared" si="0"/>
        <v>86.866</v>
      </c>
      <c r="N15" s="144"/>
      <c r="O15" s="144"/>
      <c r="P15" s="143">
        <v>0</v>
      </c>
      <c r="Q15" s="144"/>
      <c r="R15" s="143">
        <v>0</v>
      </c>
      <c r="S15" s="145"/>
    </row>
    <row r="16" spans="1:19" x14ac:dyDescent="0.25">
      <c r="A16" s="146" t="s">
        <v>65</v>
      </c>
      <c r="B16" s="147"/>
      <c r="C16" s="148">
        <v>88.17</v>
      </c>
      <c r="D16" s="149"/>
      <c r="E16" s="148">
        <v>46.156999999999996</v>
      </c>
      <c r="F16" s="149"/>
      <c r="G16" s="148">
        <v>0</v>
      </c>
      <c r="H16" s="149"/>
      <c r="I16" s="148">
        <v>0</v>
      </c>
      <c r="J16" s="149"/>
      <c r="K16" s="148">
        <v>0</v>
      </c>
      <c r="L16" s="149"/>
      <c r="M16" s="148">
        <f t="shared" si="0"/>
        <v>134.327</v>
      </c>
      <c r="N16" s="149"/>
      <c r="O16" s="149"/>
      <c r="P16" s="148">
        <v>81.242999999999995</v>
      </c>
      <c r="Q16" s="149"/>
      <c r="R16" s="148">
        <v>90.081000000000003</v>
      </c>
      <c r="S16" s="150"/>
    </row>
    <row r="17" spans="1:19" x14ac:dyDescent="0.25">
      <c r="A17" s="141" t="s">
        <v>66</v>
      </c>
      <c r="B17" s="142"/>
      <c r="C17" s="143">
        <v>2.14</v>
      </c>
      <c r="D17" s="144"/>
      <c r="E17" s="143">
        <v>0</v>
      </c>
      <c r="F17" s="144"/>
      <c r="G17" s="143">
        <v>0</v>
      </c>
      <c r="H17" s="144"/>
      <c r="I17" s="143">
        <v>0</v>
      </c>
      <c r="J17" s="144"/>
      <c r="K17" s="143">
        <v>0</v>
      </c>
      <c r="L17" s="144"/>
      <c r="M17" s="143">
        <f t="shared" si="0"/>
        <v>2.14</v>
      </c>
      <c r="N17" s="144"/>
      <c r="O17" s="144"/>
      <c r="P17" s="143">
        <v>0</v>
      </c>
      <c r="Q17" s="144"/>
      <c r="R17" s="143">
        <v>0</v>
      </c>
      <c r="S17" s="145"/>
    </row>
    <row r="18" spans="1:19" x14ac:dyDescent="0.25">
      <c r="A18" s="146" t="s">
        <v>67</v>
      </c>
      <c r="B18" s="147"/>
      <c r="C18" s="148">
        <v>131.47900000000001</v>
      </c>
      <c r="D18" s="149"/>
      <c r="E18" s="148">
        <v>0</v>
      </c>
      <c r="F18" s="149"/>
      <c r="G18" s="148">
        <v>18.658000000000001</v>
      </c>
      <c r="H18" s="149"/>
      <c r="I18" s="148">
        <v>0</v>
      </c>
      <c r="J18" s="149"/>
      <c r="K18" s="148">
        <v>0</v>
      </c>
      <c r="L18" s="149"/>
      <c r="M18" s="148">
        <f t="shared" si="0"/>
        <v>150.137</v>
      </c>
      <c r="N18" s="149"/>
      <c r="O18" s="149"/>
      <c r="P18" s="148">
        <v>83.855999999999995</v>
      </c>
      <c r="Q18" s="149"/>
      <c r="R18" s="148">
        <v>150.60400000000001</v>
      </c>
      <c r="S18" s="150"/>
    </row>
    <row r="19" spans="1:19" x14ac:dyDescent="0.25">
      <c r="A19" s="141" t="s">
        <v>68</v>
      </c>
      <c r="B19" s="142"/>
      <c r="C19" s="143">
        <v>0</v>
      </c>
      <c r="D19" s="144"/>
      <c r="E19" s="143">
        <v>0.499</v>
      </c>
      <c r="F19" s="144"/>
      <c r="G19" s="143">
        <v>130.53700000000001</v>
      </c>
      <c r="H19" s="144"/>
      <c r="I19" s="143">
        <v>0</v>
      </c>
      <c r="J19" s="144"/>
      <c r="K19" s="143">
        <v>1</v>
      </c>
      <c r="L19" s="144"/>
      <c r="M19" s="143">
        <f t="shared" si="0"/>
        <v>132.036</v>
      </c>
      <c r="N19" s="144"/>
      <c r="O19" s="144"/>
      <c r="P19" s="143">
        <v>198.983</v>
      </c>
      <c r="Q19" s="144"/>
      <c r="R19" s="143">
        <v>481.56700000000001</v>
      </c>
      <c r="S19" s="145"/>
    </row>
    <row r="20" spans="1:19" x14ac:dyDescent="0.25">
      <c r="A20" s="146" t="s">
        <v>69</v>
      </c>
      <c r="B20" s="147"/>
      <c r="C20" s="148">
        <v>0</v>
      </c>
      <c r="D20" s="149"/>
      <c r="E20" s="148">
        <v>42.408000000000001</v>
      </c>
      <c r="F20" s="149"/>
      <c r="G20" s="148">
        <v>44.634</v>
      </c>
      <c r="H20" s="149"/>
      <c r="I20" s="148">
        <v>108.18300000000001</v>
      </c>
      <c r="J20" s="149"/>
      <c r="K20" s="148">
        <v>332.3</v>
      </c>
      <c r="L20" s="149"/>
      <c r="M20" s="148">
        <f t="shared" si="0"/>
        <v>527.52500000000009</v>
      </c>
      <c r="N20" s="149"/>
      <c r="O20" s="149"/>
      <c r="P20" s="148">
        <v>510.63600000000002</v>
      </c>
      <c r="Q20" s="149"/>
      <c r="R20" s="148">
        <v>490.60599999999999</v>
      </c>
      <c r="S20" s="150"/>
    </row>
    <row r="21" spans="1:19" x14ac:dyDescent="0.25">
      <c r="A21" s="141" t="s">
        <v>70</v>
      </c>
      <c r="B21" s="142"/>
      <c r="C21" s="143">
        <v>0.90300000000000002</v>
      </c>
      <c r="D21" s="144"/>
      <c r="E21" s="143">
        <v>0</v>
      </c>
      <c r="F21" s="144"/>
      <c r="G21" s="143">
        <v>60.8</v>
      </c>
      <c r="H21" s="144"/>
      <c r="I21" s="143">
        <v>0</v>
      </c>
      <c r="J21" s="144"/>
      <c r="K21" s="143">
        <v>0</v>
      </c>
      <c r="L21" s="144"/>
      <c r="M21" s="143">
        <f t="shared" si="0"/>
        <v>61.702999999999996</v>
      </c>
      <c r="N21" s="144"/>
      <c r="O21" s="144"/>
      <c r="P21" s="143">
        <v>46.436</v>
      </c>
      <c r="Q21" s="144"/>
      <c r="R21" s="143">
        <v>59.226999999999997</v>
      </c>
      <c r="S21" s="145"/>
    </row>
    <row r="22" spans="1:19" x14ac:dyDescent="0.25">
      <c r="A22" s="146" t="s">
        <v>71</v>
      </c>
      <c r="B22" s="147"/>
      <c r="C22" s="148">
        <v>120.295</v>
      </c>
      <c r="D22" s="149"/>
      <c r="E22" s="148">
        <v>0</v>
      </c>
      <c r="F22" s="149"/>
      <c r="G22" s="148">
        <v>93.45</v>
      </c>
      <c r="H22" s="149"/>
      <c r="I22" s="148">
        <v>0</v>
      </c>
      <c r="J22" s="149"/>
      <c r="K22" s="148">
        <v>0</v>
      </c>
      <c r="L22" s="149"/>
      <c r="M22" s="148">
        <f t="shared" si="0"/>
        <v>213.745</v>
      </c>
      <c r="N22" s="149"/>
      <c r="O22" s="149"/>
      <c r="P22" s="148">
        <v>165.72300000000001</v>
      </c>
      <c r="Q22" s="149"/>
      <c r="R22" s="148">
        <v>182.053</v>
      </c>
      <c r="S22" s="150"/>
    </row>
    <row r="23" spans="1:19" x14ac:dyDescent="0.25">
      <c r="A23" s="141" t="s">
        <v>72</v>
      </c>
      <c r="B23" s="142"/>
      <c r="C23" s="143">
        <v>2.4</v>
      </c>
      <c r="D23" s="144"/>
      <c r="E23" s="143">
        <v>0.04</v>
      </c>
      <c r="F23" s="144"/>
      <c r="G23" s="143">
        <v>0</v>
      </c>
      <c r="H23" s="144"/>
      <c r="I23" s="143">
        <v>0</v>
      </c>
      <c r="J23" s="144"/>
      <c r="K23" s="143">
        <v>0</v>
      </c>
      <c r="L23" s="144"/>
      <c r="M23" s="143">
        <f t="shared" si="0"/>
        <v>2.44</v>
      </c>
      <c r="N23" s="144"/>
      <c r="O23" s="144"/>
      <c r="P23" s="143">
        <v>2</v>
      </c>
      <c r="Q23" s="144"/>
      <c r="R23" s="143">
        <v>3.141</v>
      </c>
      <c r="S23" s="145"/>
    </row>
    <row r="24" spans="1:19" x14ac:dyDescent="0.25">
      <c r="A24" s="146" t="s">
        <v>73</v>
      </c>
      <c r="B24" s="147"/>
      <c r="C24" s="148">
        <v>2.4E-2</v>
      </c>
      <c r="D24" s="149"/>
      <c r="E24" s="148">
        <v>0</v>
      </c>
      <c r="F24" s="149"/>
      <c r="G24" s="148">
        <v>0</v>
      </c>
      <c r="H24" s="149"/>
      <c r="I24" s="148">
        <v>0</v>
      </c>
      <c r="J24" s="149"/>
      <c r="K24" s="148">
        <v>19.417000000000002</v>
      </c>
      <c r="L24" s="149"/>
      <c r="M24" s="148">
        <f t="shared" si="0"/>
        <v>19.441000000000003</v>
      </c>
      <c r="N24" s="149"/>
      <c r="O24" s="149"/>
      <c r="P24" s="148">
        <v>0</v>
      </c>
      <c r="Q24" s="149"/>
      <c r="R24" s="148">
        <v>0</v>
      </c>
      <c r="S24" s="150"/>
    </row>
    <row r="25" spans="1:19" x14ac:dyDescent="0.25">
      <c r="A25" s="151" t="s">
        <v>12</v>
      </c>
      <c r="B25" s="152"/>
      <c r="C25" s="153">
        <f>C11+C12+C13+C14+C15+C16+C17+C18+C19+C20+C21+C22+C23+C24</f>
        <v>607.81399999999996</v>
      </c>
      <c r="D25" s="154"/>
      <c r="E25" s="153">
        <f>E11+E12+E13+E14+E15+E16+E17+E18+E19+E20+E21+E22+E23+E24</f>
        <v>149.58899999999997</v>
      </c>
      <c r="F25" s="154"/>
      <c r="G25" s="153">
        <f>G11+G12+G13+G14+G15+G16+G17+G18+G19+G20+G21+G22+G23+G24</f>
        <v>643.58400000000006</v>
      </c>
      <c r="H25" s="154"/>
      <c r="I25" s="153">
        <f>I11+I12+I13+I14+I15+I16+I17+I18+I19+I20+I21+I22+I23+I24</f>
        <v>108.18300000000001</v>
      </c>
      <c r="J25" s="154"/>
      <c r="K25" s="153">
        <f>K11+K12+K13+K14+K15+K16+K17+K18+K19+K20+K21+K22+K23+K24</f>
        <v>870.88300000000015</v>
      </c>
      <c r="L25" s="154"/>
      <c r="M25" s="153">
        <f>K25+I25+G25+E25+C25</f>
        <v>2380.0529999999999</v>
      </c>
      <c r="N25" s="154"/>
      <c r="O25" s="154"/>
      <c r="P25" s="153">
        <f>P11+P12+P13+P14+P15+P16+P17+P18+P19+P20+P21+P22+P23+P24</f>
        <v>2121.973</v>
      </c>
      <c r="Q25" s="154"/>
      <c r="R25" s="153">
        <f>R11+R12+R13+R14+R15+R16+R17+R18+R19+R20+R21+R22+R23+R24</f>
        <v>2743.2</v>
      </c>
      <c r="S25" s="155"/>
    </row>
    <row r="27" spans="1:19" x14ac:dyDescent="0.25">
      <c r="A27" s="312" t="s">
        <v>74</v>
      </c>
      <c r="B27" s="306"/>
      <c r="C27" s="138"/>
      <c r="D27" s="139"/>
      <c r="E27" s="138"/>
      <c r="F27" s="139"/>
      <c r="G27" s="138"/>
      <c r="H27" s="139"/>
      <c r="I27" s="138"/>
      <c r="J27" s="139"/>
      <c r="K27" s="138"/>
      <c r="L27" s="139"/>
      <c r="M27" s="138"/>
      <c r="N27" s="139"/>
      <c r="O27" s="139"/>
      <c r="P27" s="138"/>
      <c r="Q27" s="139"/>
      <c r="R27" s="138"/>
      <c r="S27" s="140"/>
    </row>
    <row r="28" spans="1:19" x14ac:dyDescent="0.25">
      <c r="A28" s="141" t="s">
        <v>75</v>
      </c>
      <c r="B28" s="142"/>
      <c r="C28" s="143">
        <v>183.291</v>
      </c>
      <c r="D28" s="144"/>
      <c r="E28" s="143">
        <v>148.322</v>
      </c>
      <c r="F28" s="144"/>
      <c r="G28" s="143">
        <v>66.25</v>
      </c>
      <c r="H28" s="144"/>
      <c r="I28" s="143">
        <v>0</v>
      </c>
      <c r="J28" s="144"/>
      <c r="K28" s="143">
        <v>0</v>
      </c>
      <c r="L28" s="144"/>
      <c r="M28" s="143">
        <f>SUM(C28,E28,G28,I28,K28)</f>
        <v>397.863</v>
      </c>
      <c r="N28" s="144"/>
      <c r="O28" s="144"/>
      <c r="P28" s="143">
        <v>277.303</v>
      </c>
      <c r="Q28" s="144"/>
      <c r="R28" s="143">
        <v>394.12299999999999</v>
      </c>
      <c r="S28" s="145"/>
    </row>
    <row r="29" spans="1:19" x14ac:dyDescent="0.25">
      <c r="A29" s="146" t="s">
        <v>76</v>
      </c>
      <c r="B29" s="147"/>
      <c r="C29" s="148">
        <v>0</v>
      </c>
      <c r="D29" s="149"/>
      <c r="E29" s="148">
        <v>16.190000000000001</v>
      </c>
      <c r="F29" s="149"/>
      <c r="G29" s="148">
        <v>0</v>
      </c>
      <c r="H29" s="149"/>
      <c r="I29" s="148">
        <v>0</v>
      </c>
      <c r="J29" s="149"/>
      <c r="K29" s="148">
        <v>0</v>
      </c>
      <c r="L29" s="149"/>
      <c r="M29" s="148">
        <f>SUM(C29,E29,G29,I29,K29)</f>
        <v>16.190000000000001</v>
      </c>
      <c r="N29" s="149"/>
      <c r="O29" s="149"/>
      <c r="P29" s="148">
        <v>40.497</v>
      </c>
      <c r="Q29" s="149"/>
      <c r="R29" s="148">
        <v>34.281999999999996</v>
      </c>
      <c r="S29" s="150"/>
    </row>
    <row r="30" spans="1:19" x14ac:dyDescent="0.25">
      <c r="A30" s="141" t="s">
        <v>77</v>
      </c>
      <c r="B30" s="142"/>
      <c r="C30" s="143">
        <v>518.54</v>
      </c>
      <c r="D30" s="144"/>
      <c r="E30" s="143">
        <v>243.87799999999999</v>
      </c>
      <c r="F30" s="144"/>
      <c r="G30" s="143">
        <v>30.8</v>
      </c>
      <c r="H30" s="144"/>
      <c r="I30" s="143">
        <v>0</v>
      </c>
      <c r="J30" s="144"/>
      <c r="K30" s="143">
        <v>33.9</v>
      </c>
      <c r="L30" s="144"/>
      <c r="M30" s="143">
        <f>SUM(C30,E30,G30,I30,K30)</f>
        <v>827.11799999999982</v>
      </c>
      <c r="N30" s="144"/>
      <c r="O30" s="144"/>
      <c r="P30" s="143">
        <v>726.27800000000002</v>
      </c>
      <c r="Q30" s="144"/>
      <c r="R30" s="143">
        <v>1005.913</v>
      </c>
      <c r="S30" s="145"/>
    </row>
    <row r="31" spans="1:19" x14ac:dyDescent="0.25">
      <c r="A31" s="146" t="s">
        <v>78</v>
      </c>
      <c r="B31" s="147"/>
      <c r="C31" s="148">
        <v>121.446</v>
      </c>
      <c r="D31" s="149"/>
      <c r="E31" s="148">
        <v>0</v>
      </c>
      <c r="F31" s="149"/>
      <c r="G31" s="148">
        <v>0</v>
      </c>
      <c r="H31" s="149"/>
      <c r="I31" s="148">
        <v>81.887</v>
      </c>
      <c r="J31" s="149"/>
      <c r="K31" s="148">
        <v>66</v>
      </c>
      <c r="L31" s="149"/>
      <c r="M31" s="148">
        <f>SUM(C31,E31,G31,I31,K31)</f>
        <v>269.33299999999997</v>
      </c>
      <c r="N31" s="149"/>
      <c r="O31" s="149"/>
      <c r="P31" s="148">
        <v>262.52499999999998</v>
      </c>
      <c r="Q31" s="149"/>
      <c r="R31" s="148">
        <v>286.363</v>
      </c>
      <c r="S31" s="150"/>
    </row>
    <row r="32" spans="1:19" x14ac:dyDescent="0.25">
      <c r="A32" s="141" t="s">
        <v>79</v>
      </c>
      <c r="B32" s="142"/>
      <c r="C32" s="143">
        <v>26.263999999999999</v>
      </c>
      <c r="D32" s="144"/>
      <c r="E32" s="143">
        <v>20.6</v>
      </c>
      <c r="F32" s="144"/>
      <c r="G32" s="143">
        <v>22</v>
      </c>
      <c r="H32" s="144"/>
      <c r="I32" s="143">
        <v>0</v>
      </c>
      <c r="J32" s="144"/>
      <c r="K32" s="143">
        <v>0</v>
      </c>
      <c r="L32" s="144"/>
      <c r="M32" s="143">
        <f>SUM(C32,E32,G32,I32,K32)</f>
        <v>68.864000000000004</v>
      </c>
      <c r="N32" s="144"/>
      <c r="O32" s="144"/>
      <c r="P32" s="143">
        <v>28.774999999999999</v>
      </c>
      <c r="Q32" s="144"/>
      <c r="R32" s="143">
        <v>0</v>
      </c>
      <c r="S32" s="145"/>
    </row>
    <row r="33" spans="1:19" x14ac:dyDescent="0.25">
      <c r="A33" s="151" t="s">
        <v>12</v>
      </c>
      <c r="B33" s="152"/>
      <c r="C33" s="153">
        <f>C28+C29+C30+C31+C32</f>
        <v>849.54099999999994</v>
      </c>
      <c r="D33" s="154"/>
      <c r="E33" s="153">
        <f>E28+E29+E30+E31+E32</f>
        <v>428.99</v>
      </c>
      <c r="F33" s="154"/>
      <c r="G33" s="153">
        <f>G28+G29+G30+G31+G32</f>
        <v>119.05</v>
      </c>
      <c r="H33" s="154"/>
      <c r="I33" s="153">
        <f>I28+I29+I30+I31+I32</f>
        <v>81.887</v>
      </c>
      <c r="J33" s="154"/>
      <c r="K33" s="153">
        <f>K28+K29+K30+K31+K32</f>
        <v>99.9</v>
      </c>
      <c r="L33" s="154"/>
      <c r="M33" s="153">
        <f>K33+I33+G33+E33+C33</f>
        <v>1579.3679999999999</v>
      </c>
      <c r="N33" s="154"/>
      <c r="O33" s="154"/>
      <c r="P33" s="153">
        <f>P28+P29+P30+P31+P32</f>
        <v>1335.3780000000002</v>
      </c>
      <c r="Q33" s="154"/>
      <c r="R33" s="153">
        <f>R28+R29+R30+R31+R32</f>
        <v>1720.681</v>
      </c>
      <c r="S33" s="155"/>
    </row>
    <row r="35" spans="1:19" x14ac:dyDescent="0.25">
      <c r="A35" s="312" t="s">
        <v>10</v>
      </c>
      <c r="B35" s="306"/>
      <c r="C35" s="138"/>
      <c r="D35" s="139"/>
      <c r="E35" s="138"/>
      <c r="F35" s="139"/>
      <c r="G35" s="138"/>
      <c r="H35" s="139"/>
      <c r="I35" s="138"/>
      <c r="J35" s="139"/>
      <c r="K35" s="138"/>
      <c r="L35" s="139"/>
      <c r="M35" s="138"/>
      <c r="N35" s="139"/>
      <c r="O35" s="139"/>
      <c r="P35" s="138"/>
      <c r="Q35" s="139"/>
      <c r="R35" s="138"/>
      <c r="S35" s="140"/>
    </row>
    <row r="36" spans="1:19" x14ac:dyDescent="0.25">
      <c r="A36" s="141" t="s">
        <v>80</v>
      </c>
      <c r="B36" s="142"/>
      <c r="C36" s="143">
        <v>0</v>
      </c>
      <c r="D36" s="144"/>
      <c r="E36" s="143">
        <v>0</v>
      </c>
      <c r="F36" s="144"/>
      <c r="G36" s="143">
        <v>0</v>
      </c>
      <c r="H36" s="144"/>
      <c r="I36" s="143">
        <v>0</v>
      </c>
      <c r="J36" s="144"/>
      <c r="K36" s="143">
        <v>320.52300000000002</v>
      </c>
      <c r="L36" s="144"/>
      <c r="M36" s="143">
        <f>SUM(C36,E36,G36,I36,K36)</f>
        <v>320.52300000000002</v>
      </c>
      <c r="N36" s="144"/>
      <c r="O36" s="144"/>
      <c r="P36" s="143">
        <v>363.16699999999997</v>
      </c>
      <c r="Q36" s="144"/>
      <c r="R36" s="143">
        <v>341.94200000000001</v>
      </c>
      <c r="S36" s="145"/>
    </row>
    <row r="37" spans="1:19" x14ac:dyDescent="0.25">
      <c r="A37" s="146" t="s">
        <v>81</v>
      </c>
      <c r="B37" s="147"/>
      <c r="C37" s="148">
        <v>0</v>
      </c>
      <c r="D37" s="149"/>
      <c r="E37" s="148">
        <v>0</v>
      </c>
      <c r="F37" s="149"/>
      <c r="G37" s="148">
        <v>0</v>
      </c>
      <c r="H37" s="149"/>
      <c r="I37" s="148">
        <v>0</v>
      </c>
      <c r="J37" s="149"/>
      <c r="K37" s="148">
        <v>978.77700000000004</v>
      </c>
      <c r="L37" s="149"/>
      <c r="M37" s="148">
        <f>SUM(C37,E37,G37,I37,K37)</f>
        <v>978.77700000000004</v>
      </c>
      <c r="N37" s="149"/>
      <c r="O37" s="149"/>
      <c r="P37" s="148">
        <v>1003.913</v>
      </c>
      <c r="Q37" s="149"/>
      <c r="R37" s="148">
        <v>722.14400000000001</v>
      </c>
      <c r="S37" s="150"/>
    </row>
    <row r="38" spans="1:19" x14ac:dyDescent="0.25">
      <c r="A38" s="141" t="s">
        <v>11</v>
      </c>
      <c r="B38" s="142"/>
      <c r="C38" s="143">
        <v>0</v>
      </c>
      <c r="D38" s="144"/>
      <c r="E38" s="143">
        <v>0</v>
      </c>
      <c r="F38" s="144"/>
      <c r="G38" s="143">
        <v>0</v>
      </c>
      <c r="H38" s="144"/>
      <c r="I38" s="143">
        <v>0</v>
      </c>
      <c r="J38" s="144"/>
      <c r="K38" s="143">
        <v>27.3</v>
      </c>
      <c r="L38" s="144"/>
      <c r="M38" s="143">
        <f>SUM(C38,E38,G38,I38,K38)</f>
        <v>27.3</v>
      </c>
      <c r="N38" s="144"/>
      <c r="O38" s="144"/>
      <c r="P38" s="143">
        <v>55</v>
      </c>
      <c r="Q38" s="144"/>
      <c r="R38" s="143">
        <v>115.334</v>
      </c>
      <c r="S38" s="145"/>
    </row>
    <row r="39" spans="1:19" x14ac:dyDescent="0.25">
      <c r="A39" s="146" t="s">
        <v>82</v>
      </c>
      <c r="B39" s="147"/>
      <c r="C39" s="148">
        <v>223.238</v>
      </c>
      <c r="D39" s="149"/>
      <c r="E39" s="148">
        <v>9.1470000000000002</v>
      </c>
      <c r="F39" s="149"/>
      <c r="G39" s="148">
        <v>0</v>
      </c>
      <c r="H39" s="149"/>
      <c r="I39" s="148">
        <v>0</v>
      </c>
      <c r="J39" s="149"/>
      <c r="K39" s="148">
        <v>0</v>
      </c>
      <c r="L39" s="149"/>
      <c r="M39" s="148">
        <f>SUM(C39,E39,G39,I39,K39)</f>
        <v>232.38499999999999</v>
      </c>
      <c r="N39" s="149"/>
      <c r="O39" s="149"/>
      <c r="P39" s="148">
        <v>272.78800000000001</v>
      </c>
      <c r="Q39" s="149"/>
      <c r="R39" s="148">
        <v>503.74400000000003</v>
      </c>
      <c r="S39" s="150"/>
    </row>
    <row r="40" spans="1:19" x14ac:dyDescent="0.25">
      <c r="A40" s="141" t="s">
        <v>73</v>
      </c>
      <c r="B40" s="142"/>
      <c r="C40" s="143">
        <v>0</v>
      </c>
      <c r="D40" s="144"/>
      <c r="E40" s="143">
        <v>0</v>
      </c>
      <c r="F40" s="144"/>
      <c r="G40" s="143">
        <v>0</v>
      </c>
      <c r="H40" s="144"/>
      <c r="I40" s="143">
        <v>0</v>
      </c>
      <c r="J40" s="144"/>
      <c r="K40" s="143">
        <v>0</v>
      </c>
      <c r="L40" s="144"/>
      <c r="M40" s="143">
        <f>SUM(C40,E40,G40,I40,K40)</f>
        <v>0</v>
      </c>
      <c r="N40" s="144"/>
      <c r="O40" s="144"/>
      <c r="P40" s="143">
        <v>28</v>
      </c>
      <c r="Q40" s="144"/>
      <c r="R40" s="143">
        <v>0</v>
      </c>
      <c r="S40" s="145"/>
    </row>
    <row r="41" spans="1:19" x14ac:dyDescent="0.25">
      <c r="A41" s="151" t="s">
        <v>12</v>
      </c>
      <c r="B41" s="152"/>
      <c r="C41" s="153">
        <f>C36+C37+C38+C39+C40</f>
        <v>223.238</v>
      </c>
      <c r="D41" s="154"/>
      <c r="E41" s="153">
        <f>E36+E37+E38+E39+E40</f>
        <v>9.1470000000000002</v>
      </c>
      <c r="F41" s="154"/>
      <c r="G41" s="153">
        <f>G36+G37+G38+G39+G40</f>
        <v>0</v>
      </c>
      <c r="H41" s="154"/>
      <c r="I41" s="153">
        <f>I36+I37+I38+I39+I40</f>
        <v>0</v>
      </c>
      <c r="J41" s="154"/>
      <c r="K41" s="153">
        <f>K36+K37+K38+K39+K40</f>
        <v>1326.6000000000001</v>
      </c>
      <c r="L41" s="154"/>
      <c r="M41" s="153">
        <f>K41+I41+G41+E41+C41</f>
        <v>1558.9850000000001</v>
      </c>
      <c r="N41" s="154"/>
      <c r="O41" s="154"/>
      <c r="P41" s="153">
        <f>P36+P37+P38+P39+P40</f>
        <v>1722.8679999999999</v>
      </c>
      <c r="Q41" s="154"/>
      <c r="R41" s="153">
        <f>R36+R37+R38+R39+R40</f>
        <v>1683.1640000000002</v>
      </c>
      <c r="S41" s="155"/>
    </row>
    <row r="43" spans="1:19" x14ac:dyDescent="0.25">
      <c r="A43" s="312" t="s">
        <v>13</v>
      </c>
      <c r="B43" s="306"/>
      <c r="C43" s="138"/>
      <c r="D43" s="139"/>
      <c r="E43" s="138"/>
      <c r="F43" s="139"/>
      <c r="G43" s="138"/>
      <c r="H43" s="139"/>
      <c r="I43" s="138"/>
      <c r="J43" s="139"/>
      <c r="K43" s="138"/>
      <c r="L43" s="139"/>
      <c r="M43" s="138"/>
      <c r="N43" s="139"/>
      <c r="O43" s="139"/>
      <c r="P43" s="138"/>
      <c r="Q43" s="139"/>
      <c r="R43" s="138"/>
      <c r="S43" s="140"/>
    </row>
    <row r="44" spans="1:19" x14ac:dyDescent="0.25">
      <c r="A44" s="141" t="s">
        <v>14</v>
      </c>
      <c r="B44" s="142"/>
      <c r="C44" s="143">
        <v>0</v>
      </c>
      <c r="D44" s="144"/>
      <c r="E44" s="143">
        <v>0</v>
      </c>
      <c r="F44" s="144"/>
      <c r="G44" s="143">
        <v>150.25</v>
      </c>
      <c r="H44" s="144"/>
      <c r="I44" s="143">
        <v>0</v>
      </c>
      <c r="J44" s="144"/>
      <c r="K44" s="143">
        <v>552.53800000000001</v>
      </c>
      <c r="L44" s="144"/>
      <c r="M44" s="143">
        <f>SUM(C44,E44,G44,I44,K44)</f>
        <v>702.78800000000001</v>
      </c>
      <c r="N44" s="144"/>
      <c r="O44" s="144"/>
      <c r="P44" s="143">
        <v>163.23599999999999</v>
      </c>
      <c r="Q44" s="144"/>
      <c r="R44" s="143">
        <v>60.5</v>
      </c>
      <c r="S44" s="145"/>
    </row>
    <row r="45" spans="1:19" x14ac:dyDescent="0.25">
      <c r="A45" s="146" t="s">
        <v>15</v>
      </c>
      <c r="B45" s="147"/>
      <c r="C45" s="148">
        <v>100.633</v>
      </c>
      <c r="D45" s="149"/>
      <c r="E45" s="148">
        <v>588.55899999999997</v>
      </c>
      <c r="F45" s="149"/>
      <c r="G45" s="148">
        <v>0</v>
      </c>
      <c r="H45" s="149"/>
      <c r="I45" s="148">
        <v>0</v>
      </c>
      <c r="J45" s="149"/>
      <c r="K45" s="148">
        <v>264</v>
      </c>
      <c r="L45" s="149"/>
      <c r="M45" s="148">
        <f>SUM(C45,E45,G45,I45,K45)</f>
        <v>953.19200000000001</v>
      </c>
      <c r="N45" s="149"/>
      <c r="O45" s="149"/>
      <c r="P45" s="148">
        <v>1722.2760000000001</v>
      </c>
      <c r="Q45" s="149"/>
      <c r="R45" s="148">
        <v>1634.836</v>
      </c>
      <c r="S45" s="150"/>
    </row>
    <row r="46" spans="1:19" x14ac:dyDescent="0.25">
      <c r="A46" s="151" t="s">
        <v>12</v>
      </c>
      <c r="B46" s="152"/>
      <c r="C46" s="153">
        <f>C44+C45</f>
        <v>100.633</v>
      </c>
      <c r="D46" s="154"/>
      <c r="E46" s="153">
        <f>E44+E45</f>
        <v>588.55899999999997</v>
      </c>
      <c r="F46" s="154"/>
      <c r="G46" s="153">
        <f>G44+G45</f>
        <v>150.25</v>
      </c>
      <c r="H46" s="154"/>
      <c r="I46" s="153">
        <f>I44+I45</f>
        <v>0</v>
      </c>
      <c r="J46" s="154"/>
      <c r="K46" s="153">
        <f>K44+K45</f>
        <v>816.53800000000001</v>
      </c>
      <c r="L46" s="154"/>
      <c r="M46" s="153">
        <f>K46+I46+G46+E46+C46</f>
        <v>1655.98</v>
      </c>
      <c r="N46" s="154"/>
      <c r="O46" s="154"/>
      <c r="P46" s="153">
        <f>P44+P45</f>
        <v>1885.5120000000002</v>
      </c>
      <c r="Q46" s="154"/>
      <c r="R46" s="153">
        <f>R44+R45</f>
        <v>1695.336</v>
      </c>
      <c r="S46" s="155"/>
    </row>
    <row r="48" spans="1:19" x14ac:dyDescent="0.25">
      <c r="A48" s="312" t="s">
        <v>16</v>
      </c>
      <c r="B48" s="306"/>
      <c r="C48" s="138"/>
      <c r="D48" s="139"/>
      <c r="E48" s="138"/>
      <c r="F48" s="139"/>
      <c r="G48" s="138"/>
      <c r="H48" s="139"/>
      <c r="I48" s="138"/>
      <c r="J48" s="139"/>
      <c r="K48" s="138"/>
      <c r="L48" s="139"/>
      <c r="M48" s="138"/>
      <c r="N48" s="139"/>
      <c r="O48" s="139"/>
      <c r="P48" s="138"/>
      <c r="Q48" s="139"/>
      <c r="R48" s="138"/>
      <c r="S48" s="140"/>
    </row>
    <row r="49" spans="1:19" x14ac:dyDescent="0.25">
      <c r="A49" s="141" t="s">
        <v>83</v>
      </c>
      <c r="B49" s="142"/>
      <c r="C49" s="143">
        <v>25.988</v>
      </c>
      <c r="D49" s="144"/>
      <c r="E49" s="143">
        <v>0</v>
      </c>
      <c r="F49" s="144"/>
      <c r="G49" s="143">
        <v>0</v>
      </c>
      <c r="H49" s="144"/>
      <c r="I49" s="143">
        <v>0</v>
      </c>
      <c r="J49" s="144"/>
      <c r="K49" s="143">
        <v>0</v>
      </c>
      <c r="L49" s="144"/>
      <c r="M49" s="143">
        <f t="shared" ref="M49:M57" si="1">SUM(C49,E49,G49,I49,K49)</f>
        <v>25.988</v>
      </c>
      <c r="N49" s="144"/>
      <c r="O49" s="144"/>
      <c r="P49" s="143">
        <v>0</v>
      </c>
      <c r="Q49" s="144"/>
      <c r="R49" s="143">
        <v>44.2</v>
      </c>
      <c r="S49" s="145"/>
    </row>
    <row r="50" spans="1:19" x14ac:dyDescent="0.25">
      <c r="A50" s="146" t="s">
        <v>17</v>
      </c>
      <c r="B50" s="147"/>
      <c r="C50" s="148">
        <v>98.5</v>
      </c>
      <c r="D50" s="149"/>
      <c r="E50" s="148">
        <v>0</v>
      </c>
      <c r="F50" s="149"/>
      <c r="G50" s="148">
        <v>448.91</v>
      </c>
      <c r="H50" s="149"/>
      <c r="I50" s="148">
        <v>0</v>
      </c>
      <c r="J50" s="149"/>
      <c r="K50" s="148">
        <v>0</v>
      </c>
      <c r="L50" s="149"/>
      <c r="M50" s="148">
        <f t="shared" si="1"/>
        <v>547.41000000000008</v>
      </c>
      <c r="N50" s="149"/>
      <c r="O50" s="149"/>
      <c r="P50" s="148">
        <v>476.65300000000002</v>
      </c>
      <c r="Q50" s="149"/>
      <c r="R50" s="148">
        <v>625.33799999999997</v>
      </c>
      <c r="S50" s="150"/>
    </row>
    <row r="51" spans="1:19" x14ac:dyDescent="0.25">
      <c r="A51" s="141" t="s">
        <v>84</v>
      </c>
      <c r="B51" s="142"/>
      <c r="C51" s="143">
        <v>0</v>
      </c>
      <c r="D51" s="144"/>
      <c r="E51" s="143">
        <v>0</v>
      </c>
      <c r="F51" s="144"/>
      <c r="G51" s="143">
        <v>0</v>
      </c>
      <c r="H51" s="144"/>
      <c r="I51" s="143">
        <v>0</v>
      </c>
      <c r="J51" s="144"/>
      <c r="K51" s="143">
        <v>68.25</v>
      </c>
      <c r="L51" s="144"/>
      <c r="M51" s="143">
        <f t="shared" si="1"/>
        <v>68.25</v>
      </c>
      <c r="N51" s="144"/>
      <c r="O51" s="144"/>
      <c r="P51" s="143">
        <v>55.125</v>
      </c>
      <c r="Q51" s="144"/>
      <c r="R51" s="143">
        <v>54.8</v>
      </c>
      <c r="S51" s="145"/>
    </row>
    <row r="52" spans="1:19" x14ac:dyDescent="0.25">
      <c r="A52" s="146" t="s">
        <v>85</v>
      </c>
      <c r="B52" s="147"/>
      <c r="C52" s="148">
        <v>0.28999999999999998</v>
      </c>
      <c r="D52" s="149"/>
      <c r="E52" s="148">
        <v>0</v>
      </c>
      <c r="F52" s="149"/>
      <c r="G52" s="148">
        <v>0</v>
      </c>
      <c r="H52" s="149"/>
      <c r="I52" s="148">
        <v>0</v>
      </c>
      <c r="J52" s="149"/>
      <c r="K52" s="148">
        <v>0</v>
      </c>
      <c r="L52" s="149"/>
      <c r="M52" s="148">
        <f t="shared" si="1"/>
        <v>0.28999999999999998</v>
      </c>
      <c r="N52" s="149"/>
      <c r="O52" s="149"/>
      <c r="P52" s="148">
        <v>0</v>
      </c>
      <c r="Q52" s="149"/>
      <c r="R52" s="148">
        <v>0</v>
      </c>
      <c r="S52" s="150"/>
    </row>
    <row r="53" spans="1:19" x14ac:dyDescent="0.25">
      <c r="A53" s="141" t="s">
        <v>86</v>
      </c>
      <c r="B53" s="142"/>
      <c r="C53" s="143">
        <v>0</v>
      </c>
      <c r="D53" s="144"/>
      <c r="E53" s="143">
        <v>0</v>
      </c>
      <c r="F53" s="144"/>
      <c r="G53" s="143">
        <v>8.7119999999999997</v>
      </c>
      <c r="H53" s="144"/>
      <c r="I53" s="143">
        <v>0</v>
      </c>
      <c r="J53" s="144"/>
      <c r="K53" s="143">
        <v>0</v>
      </c>
      <c r="L53" s="144"/>
      <c r="M53" s="143">
        <f t="shared" si="1"/>
        <v>8.7119999999999997</v>
      </c>
      <c r="N53" s="144"/>
      <c r="O53" s="144"/>
      <c r="P53" s="143">
        <v>0</v>
      </c>
      <c r="Q53" s="144"/>
      <c r="R53" s="143">
        <v>0</v>
      </c>
      <c r="S53" s="145"/>
    </row>
    <row r="54" spans="1:19" x14ac:dyDescent="0.25">
      <c r="A54" s="146" t="s">
        <v>87</v>
      </c>
      <c r="B54" s="147"/>
      <c r="C54" s="148">
        <v>0</v>
      </c>
      <c r="D54" s="149"/>
      <c r="E54" s="148">
        <v>0</v>
      </c>
      <c r="F54" s="149"/>
      <c r="G54" s="148">
        <v>337.41899999999998</v>
      </c>
      <c r="H54" s="149"/>
      <c r="I54" s="148">
        <v>0</v>
      </c>
      <c r="J54" s="149"/>
      <c r="K54" s="148">
        <v>97.811999999999998</v>
      </c>
      <c r="L54" s="149"/>
      <c r="M54" s="148">
        <f t="shared" si="1"/>
        <v>435.23099999999999</v>
      </c>
      <c r="N54" s="149"/>
      <c r="O54" s="149"/>
      <c r="P54" s="148">
        <v>440.53899999999999</v>
      </c>
      <c r="Q54" s="149"/>
      <c r="R54" s="148">
        <v>471.22</v>
      </c>
      <c r="S54" s="150"/>
    </row>
    <row r="55" spans="1:19" x14ac:dyDescent="0.25">
      <c r="A55" s="141" t="s">
        <v>88</v>
      </c>
      <c r="B55" s="142"/>
      <c r="C55" s="143">
        <v>0</v>
      </c>
      <c r="D55" s="144"/>
      <c r="E55" s="143">
        <v>0</v>
      </c>
      <c r="F55" s="144"/>
      <c r="G55" s="143">
        <v>77.043999999999997</v>
      </c>
      <c r="H55" s="144"/>
      <c r="I55" s="143">
        <v>0</v>
      </c>
      <c r="J55" s="144"/>
      <c r="K55" s="143">
        <v>0</v>
      </c>
      <c r="L55" s="144"/>
      <c r="M55" s="143">
        <f t="shared" si="1"/>
        <v>77.043999999999997</v>
      </c>
      <c r="N55" s="144"/>
      <c r="O55" s="144"/>
      <c r="P55" s="143">
        <v>84.927999999999997</v>
      </c>
      <c r="Q55" s="144"/>
      <c r="R55" s="143">
        <v>88.843000000000004</v>
      </c>
      <c r="S55" s="145"/>
    </row>
    <row r="56" spans="1:19" x14ac:dyDescent="0.25">
      <c r="A56" s="146" t="s">
        <v>89</v>
      </c>
      <c r="B56" s="147"/>
      <c r="C56" s="148">
        <v>14.7</v>
      </c>
      <c r="D56" s="149"/>
      <c r="E56" s="148">
        <v>0</v>
      </c>
      <c r="F56" s="149"/>
      <c r="G56" s="148">
        <v>0</v>
      </c>
      <c r="H56" s="149"/>
      <c r="I56" s="148">
        <v>0</v>
      </c>
      <c r="J56" s="149"/>
      <c r="K56" s="148">
        <v>27.5</v>
      </c>
      <c r="L56" s="149"/>
      <c r="M56" s="148">
        <f t="shared" si="1"/>
        <v>42.2</v>
      </c>
      <c r="N56" s="149"/>
      <c r="O56" s="149"/>
      <c r="P56" s="148">
        <v>66.2</v>
      </c>
      <c r="Q56" s="149"/>
      <c r="R56" s="148">
        <v>125.276</v>
      </c>
      <c r="S56" s="150"/>
    </row>
    <row r="57" spans="1:19" x14ac:dyDescent="0.25">
      <c r="A57" s="141" t="s">
        <v>90</v>
      </c>
      <c r="B57" s="142"/>
      <c r="C57" s="143">
        <v>0</v>
      </c>
      <c r="D57" s="144"/>
      <c r="E57" s="143">
        <v>0</v>
      </c>
      <c r="F57" s="144"/>
      <c r="G57" s="143">
        <v>0</v>
      </c>
      <c r="H57" s="144"/>
      <c r="I57" s="143">
        <v>0</v>
      </c>
      <c r="J57" s="144"/>
      <c r="K57" s="143">
        <v>31.5</v>
      </c>
      <c r="L57" s="144"/>
      <c r="M57" s="143">
        <f t="shared" si="1"/>
        <v>31.5</v>
      </c>
      <c r="N57" s="144"/>
      <c r="O57" s="144"/>
      <c r="P57" s="143">
        <v>27.581</v>
      </c>
      <c r="Q57" s="144"/>
      <c r="R57" s="143">
        <v>55</v>
      </c>
      <c r="S57" s="145"/>
    </row>
    <row r="58" spans="1:19" x14ac:dyDescent="0.25">
      <c r="A58" s="151" t="s">
        <v>12</v>
      </c>
      <c r="B58" s="152"/>
      <c r="C58" s="153">
        <f>C49+C50+C51+C52+C53+C54+C55+C56+C57</f>
        <v>139.47800000000001</v>
      </c>
      <c r="D58" s="154"/>
      <c r="E58" s="153">
        <f>E49+E50+E51+E52+E53+E54+E55+E56+E57</f>
        <v>0</v>
      </c>
      <c r="F58" s="154"/>
      <c r="G58" s="153">
        <f>G49+G50+G51+G52+G53+G54+G55+G56+G57</f>
        <v>872.08499999999992</v>
      </c>
      <c r="H58" s="154"/>
      <c r="I58" s="153">
        <f>I49+I50+I51+I52+I53+I54+I55+I56+I57</f>
        <v>0</v>
      </c>
      <c r="J58" s="154"/>
      <c r="K58" s="153">
        <f>K49+K50+K51+K52+K53+K54+K55+K56+K57</f>
        <v>225.06200000000001</v>
      </c>
      <c r="L58" s="154"/>
      <c r="M58" s="153">
        <f>K58+I58+G58+E58+C58</f>
        <v>1236.625</v>
      </c>
      <c r="N58" s="154"/>
      <c r="O58" s="154"/>
      <c r="P58" s="153">
        <f>P49+P50+P51+P52+P53+P54+P55+P56+P57</f>
        <v>1151.0259999999998</v>
      </c>
      <c r="Q58" s="154"/>
      <c r="R58" s="153">
        <f>R49+R50+R51+R52+R53+R54+R55+R56+R57</f>
        <v>1464.6770000000001</v>
      </c>
      <c r="S58" s="155"/>
    </row>
    <row r="60" spans="1:19" x14ac:dyDescent="0.25">
      <c r="A60" s="312" t="s">
        <v>18</v>
      </c>
      <c r="B60" s="306"/>
      <c r="C60" s="138"/>
      <c r="D60" s="139"/>
      <c r="E60" s="138"/>
      <c r="F60" s="139"/>
      <c r="G60" s="138"/>
      <c r="H60" s="139"/>
      <c r="I60" s="138"/>
      <c r="J60" s="139"/>
      <c r="K60" s="138"/>
      <c r="L60" s="139"/>
      <c r="M60" s="138"/>
      <c r="N60" s="139"/>
      <c r="O60" s="139"/>
      <c r="P60" s="138"/>
      <c r="Q60" s="139"/>
      <c r="R60" s="138"/>
      <c r="S60" s="140"/>
    </row>
    <row r="61" spans="1:19" x14ac:dyDescent="0.25">
      <c r="A61" s="141" t="s">
        <v>91</v>
      </c>
      <c r="B61" s="142"/>
      <c r="C61" s="143">
        <v>0</v>
      </c>
      <c r="D61" s="144"/>
      <c r="E61" s="143">
        <v>0</v>
      </c>
      <c r="F61" s="144"/>
      <c r="G61" s="143">
        <v>0</v>
      </c>
      <c r="H61" s="144"/>
      <c r="I61" s="143">
        <v>0</v>
      </c>
      <c r="J61" s="144"/>
      <c r="K61" s="143">
        <v>0</v>
      </c>
      <c r="L61" s="144"/>
      <c r="M61" s="143">
        <f t="shared" ref="M61:M73" si="2">SUM(C61,E61,G61,I61,K61)</f>
        <v>0</v>
      </c>
      <c r="N61" s="144"/>
      <c r="O61" s="144"/>
      <c r="P61" s="143">
        <v>0</v>
      </c>
      <c r="Q61" s="144"/>
      <c r="R61" s="143">
        <v>3.7999999999999999E-2</v>
      </c>
      <c r="S61" s="145"/>
    </row>
    <row r="62" spans="1:19" x14ac:dyDescent="0.25">
      <c r="A62" s="146" t="s">
        <v>92</v>
      </c>
      <c r="B62" s="147"/>
      <c r="C62" s="148">
        <v>1</v>
      </c>
      <c r="D62" s="149"/>
      <c r="E62" s="148">
        <v>0</v>
      </c>
      <c r="F62" s="149"/>
      <c r="G62" s="148">
        <v>0</v>
      </c>
      <c r="H62" s="149"/>
      <c r="I62" s="148">
        <v>0</v>
      </c>
      <c r="J62" s="149"/>
      <c r="K62" s="148">
        <v>0</v>
      </c>
      <c r="L62" s="149"/>
      <c r="M62" s="148">
        <f t="shared" si="2"/>
        <v>1</v>
      </c>
      <c r="N62" s="149"/>
      <c r="O62" s="149"/>
      <c r="P62" s="148">
        <v>0</v>
      </c>
      <c r="Q62" s="149"/>
      <c r="R62" s="148">
        <v>0</v>
      </c>
      <c r="S62" s="150"/>
    </row>
    <row r="63" spans="1:19" x14ac:dyDescent="0.25">
      <c r="A63" s="141" t="s">
        <v>93</v>
      </c>
      <c r="B63" s="142"/>
      <c r="C63" s="143">
        <v>6.1849999999999996</v>
      </c>
      <c r="D63" s="144"/>
      <c r="E63" s="143">
        <v>0</v>
      </c>
      <c r="F63" s="144"/>
      <c r="G63" s="143">
        <v>0</v>
      </c>
      <c r="H63" s="144"/>
      <c r="I63" s="143">
        <v>0</v>
      </c>
      <c r="J63" s="144"/>
      <c r="K63" s="143">
        <v>0</v>
      </c>
      <c r="L63" s="144"/>
      <c r="M63" s="143">
        <f t="shared" si="2"/>
        <v>6.1849999999999996</v>
      </c>
      <c r="N63" s="144"/>
      <c r="O63" s="144"/>
      <c r="P63" s="143">
        <v>5.4669999999999996</v>
      </c>
      <c r="Q63" s="144"/>
      <c r="R63" s="143">
        <v>2.625</v>
      </c>
      <c r="S63" s="145"/>
    </row>
    <row r="64" spans="1:19" x14ac:dyDescent="0.25">
      <c r="A64" s="146" t="s">
        <v>94</v>
      </c>
      <c r="B64" s="147"/>
      <c r="C64" s="148">
        <v>1.7490000000000001</v>
      </c>
      <c r="D64" s="149"/>
      <c r="E64" s="148">
        <v>0</v>
      </c>
      <c r="F64" s="149"/>
      <c r="G64" s="148">
        <v>0</v>
      </c>
      <c r="H64" s="149"/>
      <c r="I64" s="148">
        <v>0</v>
      </c>
      <c r="J64" s="149"/>
      <c r="K64" s="148">
        <v>0</v>
      </c>
      <c r="L64" s="149"/>
      <c r="M64" s="148">
        <f t="shared" si="2"/>
        <v>1.7490000000000001</v>
      </c>
      <c r="N64" s="149"/>
      <c r="O64" s="149"/>
      <c r="P64" s="148">
        <v>1.93</v>
      </c>
      <c r="Q64" s="149"/>
      <c r="R64" s="148">
        <v>0</v>
      </c>
      <c r="S64" s="150"/>
    </row>
    <row r="65" spans="1:19" x14ac:dyDescent="0.25">
      <c r="A65" s="141" t="s">
        <v>95</v>
      </c>
      <c r="B65" s="142"/>
      <c r="C65" s="143">
        <v>0</v>
      </c>
      <c r="D65" s="144"/>
      <c r="E65" s="143">
        <v>0</v>
      </c>
      <c r="F65" s="144"/>
      <c r="G65" s="143">
        <v>0</v>
      </c>
      <c r="H65" s="144"/>
      <c r="I65" s="143">
        <v>0</v>
      </c>
      <c r="J65" s="144"/>
      <c r="K65" s="143">
        <v>0</v>
      </c>
      <c r="L65" s="144"/>
      <c r="M65" s="143">
        <f t="shared" si="2"/>
        <v>0</v>
      </c>
      <c r="N65" s="144"/>
      <c r="O65" s="144"/>
      <c r="P65" s="143">
        <v>1</v>
      </c>
      <c r="Q65" s="144"/>
      <c r="R65" s="143">
        <v>0.5</v>
      </c>
      <c r="S65" s="145"/>
    </row>
    <row r="66" spans="1:19" x14ac:dyDescent="0.25">
      <c r="A66" s="146" t="s">
        <v>96</v>
      </c>
      <c r="B66" s="147"/>
      <c r="C66" s="148">
        <v>0.34300000000000003</v>
      </c>
      <c r="D66" s="149"/>
      <c r="E66" s="148">
        <v>0</v>
      </c>
      <c r="F66" s="149"/>
      <c r="G66" s="148">
        <v>0</v>
      </c>
      <c r="H66" s="149"/>
      <c r="I66" s="148">
        <v>0</v>
      </c>
      <c r="J66" s="149"/>
      <c r="K66" s="148">
        <v>0</v>
      </c>
      <c r="L66" s="149"/>
      <c r="M66" s="148">
        <f t="shared" si="2"/>
        <v>0.34300000000000003</v>
      </c>
      <c r="N66" s="149"/>
      <c r="O66" s="149"/>
      <c r="P66" s="148">
        <v>0</v>
      </c>
      <c r="Q66" s="149"/>
      <c r="R66" s="148">
        <v>0.13</v>
      </c>
      <c r="S66" s="150"/>
    </row>
    <row r="67" spans="1:19" x14ac:dyDescent="0.25">
      <c r="A67" s="141" t="s">
        <v>97</v>
      </c>
      <c r="B67" s="142"/>
      <c r="C67" s="143">
        <v>0.3</v>
      </c>
      <c r="D67" s="144"/>
      <c r="E67" s="143">
        <v>0</v>
      </c>
      <c r="F67" s="144"/>
      <c r="G67" s="143">
        <v>0</v>
      </c>
      <c r="H67" s="144"/>
      <c r="I67" s="143">
        <v>0</v>
      </c>
      <c r="J67" s="144"/>
      <c r="K67" s="143">
        <v>0</v>
      </c>
      <c r="L67" s="144"/>
      <c r="M67" s="143">
        <f t="shared" si="2"/>
        <v>0.3</v>
      </c>
      <c r="N67" s="144"/>
      <c r="O67" s="144"/>
      <c r="P67" s="143">
        <v>0</v>
      </c>
      <c r="Q67" s="144"/>
      <c r="R67" s="143">
        <v>0</v>
      </c>
      <c r="S67" s="145"/>
    </row>
    <row r="68" spans="1:19" x14ac:dyDescent="0.25">
      <c r="A68" s="146" t="s">
        <v>98</v>
      </c>
      <c r="B68" s="147"/>
      <c r="C68" s="148">
        <v>0.375</v>
      </c>
      <c r="D68" s="149"/>
      <c r="E68" s="148">
        <v>0</v>
      </c>
      <c r="F68" s="149"/>
      <c r="G68" s="148">
        <v>0</v>
      </c>
      <c r="H68" s="149"/>
      <c r="I68" s="148">
        <v>0</v>
      </c>
      <c r="J68" s="149"/>
      <c r="K68" s="148">
        <v>0</v>
      </c>
      <c r="L68" s="149"/>
      <c r="M68" s="148">
        <f t="shared" si="2"/>
        <v>0.375</v>
      </c>
      <c r="N68" s="149"/>
      <c r="O68" s="149"/>
      <c r="P68" s="148">
        <v>0.1</v>
      </c>
      <c r="Q68" s="149"/>
      <c r="R68" s="148">
        <v>0</v>
      </c>
      <c r="S68" s="150"/>
    </row>
    <row r="69" spans="1:19" x14ac:dyDescent="0.25">
      <c r="A69" s="141" t="s">
        <v>99</v>
      </c>
      <c r="B69" s="142"/>
      <c r="C69" s="143">
        <v>0.20100000000000001</v>
      </c>
      <c r="D69" s="144"/>
      <c r="E69" s="143">
        <v>0</v>
      </c>
      <c r="F69" s="144"/>
      <c r="G69" s="143">
        <v>0</v>
      </c>
      <c r="H69" s="144"/>
      <c r="I69" s="143">
        <v>0</v>
      </c>
      <c r="J69" s="144"/>
      <c r="K69" s="143">
        <v>0</v>
      </c>
      <c r="L69" s="144"/>
      <c r="M69" s="143">
        <f t="shared" si="2"/>
        <v>0.20100000000000001</v>
      </c>
      <c r="N69" s="144"/>
      <c r="O69" s="144"/>
      <c r="P69" s="143">
        <v>0</v>
      </c>
      <c r="Q69" s="144"/>
      <c r="R69" s="143">
        <v>0</v>
      </c>
      <c r="S69" s="145"/>
    </row>
    <row r="70" spans="1:19" x14ac:dyDescent="0.25">
      <c r="A70" s="146" t="s">
        <v>23</v>
      </c>
      <c r="B70" s="147"/>
      <c r="C70" s="148">
        <v>0</v>
      </c>
      <c r="D70" s="149"/>
      <c r="E70" s="148">
        <v>0</v>
      </c>
      <c r="F70" s="149"/>
      <c r="G70" s="148">
        <v>0</v>
      </c>
      <c r="H70" s="149"/>
      <c r="I70" s="148">
        <v>0</v>
      </c>
      <c r="J70" s="149"/>
      <c r="K70" s="148">
        <v>0</v>
      </c>
      <c r="L70" s="149"/>
      <c r="M70" s="148">
        <f t="shared" si="2"/>
        <v>0</v>
      </c>
      <c r="N70" s="149"/>
      <c r="O70" s="149"/>
      <c r="P70" s="148">
        <v>0.5</v>
      </c>
      <c r="Q70" s="149"/>
      <c r="R70" s="148">
        <v>0</v>
      </c>
      <c r="S70" s="150"/>
    </row>
    <row r="71" spans="1:19" x14ac:dyDescent="0.25">
      <c r="A71" s="141" t="s">
        <v>100</v>
      </c>
      <c r="B71" s="142"/>
      <c r="C71" s="143">
        <v>0</v>
      </c>
      <c r="D71" s="144"/>
      <c r="E71" s="143">
        <v>0</v>
      </c>
      <c r="F71" s="144"/>
      <c r="G71" s="143">
        <v>0</v>
      </c>
      <c r="H71" s="144"/>
      <c r="I71" s="143">
        <v>0</v>
      </c>
      <c r="J71" s="144"/>
      <c r="K71" s="143">
        <v>0</v>
      </c>
      <c r="L71" s="144"/>
      <c r="M71" s="143">
        <f t="shared" si="2"/>
        <v>0</v>
      </c>
      <c r="N71" s="144"/>
      <c r="O71" s="144"/>
      <c r="P71" s="143">
        <v>0.2</v>
      </c>
      <c r="Q71" s="144"/>
      <c r="R71" s="143">
        <v>0</v>
      </c>
      <c r="S71" s="145"/>
    </row>
    <row r="72" spans="1:19" x14ac:dyDescent="0.25">
      <c r="A72" s="146" t="s">
        <v>101</v>
      </c>
      <c r="B72" s="147"/>
      <c r="C72" s="148">
        <v>0.30399999999999999</v>
      </c>
      <c r="D72" s="149"/>
      <c r="E72" s="148">
        <v>0</v>
      </c>
      <c r="F72" s="149"/>
      <c r="G72" s="148">
        <v>0</v>
      </c>
      <c r="H72" s="149"/>
      <c r="I72" s="148">
        <v>0</v>
      </c>
      <c r="J72" s="149"/>
      <c r="K72" s="148">
        <v>0</v>
      </c>
      <c r="L72" s="149"/>
      <c r="M72" s="148">
        <f t="shared" si="2"/>
        <v>0.30399999999999999</v>
      </c>
      <c r="N72" s="149"/>
      <c r="O72" s="149"/>
      <c r="P72" s="148">
        <v>0</v>
      </c>
      <c r="Q72" s="149"/>
      <c r="R72" s="148">
        <v>0</v>
      </c>
      <c r="S72" s="150"/>
    </row>
    <row r="73" spans="1:19" x14ac:dyDescent="0.25">
      <c r="A73" s="141" t="s">
        <v>73</v>
      </c>
      <c r="B73" s="142"/>
      <c r="C73" s="143">
        <v>0</v>
      </c>
      <c r="D73" s="144"/>
      <c r="E73" s="143">
        <v>0</v>
      </c>
      <c r="F73" s="144"/>
      <c r="G73" s="143">
        <v>0</v>
      </c>
      <c r="H73" s="144"/>
      <c r="I73" s="143">
        <v>0</v>
      </c>
      <c r="J73" s="144"/>
      <c r="K73" s="143">
        <v>0</v>
      </c>
      <c r="L73" s="144"/>
      <c r="M73" s="143">
        <f t="shared" si="2"/>
        <v>0</v>
      </c>
      <c r="N73" s="144"/>
      <c r="O73" s="144"/>
      <c r="P73" s="143">
        <v>0</v>
      </c>
      <c r="Q73" s="144"/>
      <c r="R73" s="143">
        <v>0.25900000000000001</v>
      </c>
      <c r="S73" s="145"/>
    </row>
    <row r="74" spans="1:19" x14ac:dyDescent="0.25">
      <c r="A74" s="151" t="s">
        <v>12</v>
      </c>
      <c r="B74" s="152"/>
      <c r="C74" s="153">
        <f>C61+C62+C63+C64+C65+C66+C67+C68+C69+C70+C71+C72+C73</f>
        <v>10.457000000000001</v>
      </c>
      <c r="D74" s="154"/>
      <c r="E74" s="153">
        <f>E61+E62+E63+E64+E65+E66+E67+E68+E69+E70+E71+E72+E73</f>
        <v>0</v>
      </c>
      <c r="F74" s="154"/>
      <c r="G74" s="153">
        <f>G61+G62+G63+G64+G65+G66+G67+G68+G69+G70+G71+G72+G73</f>
        <v>0</v>
      </c>
      <c r="H74" s="154"/>
      <c r="I74" s="153">
        <f>I61+I62+I63+I64+I65+I66+I67+I68+I69+I70+I71+I72+I73</f>
        <v>0</v>
      </c>
      <c r="J74" s="154"/>
      <c r="K74" s="153">
        <f>K61+K62+K63+K64+K65+K66+K67+K68+K69+K70+K71+K72+K73</f>
        <v>0</v>
      </c>
      <c r="L74" s="154"/>
      <c r="M74" s="153">
        <f>K74+I74+G74+E74+C74</f>
        <v>10.457000000000001</v>
      </c>
      <c r="N74" s="154"/>
      <c r="O74" s="154"/>
      <c r="P74" s="153">
        <f>P61+P62+P63+P64+P65+P66+P67+P68+P69+P70+P71+P72+P73</f>
        <v>9.1969999999999974</v>
      </c>
      <c r="Q74" s="154"/>
      <c r="R74" s="153">
        <f>R61+R62+R63+R64+R65+R66+R67+R68+R69+R70+R71+R72+R73</f>
        <v>3.5519999999999996</v>
      </c>
      <c r="S74" s="155"/>
    </row>
    <row r="76" spans="1:19" x14ac:dyDescent="0.25">
      <c r="A76" s="312" t="s">
        <v>26</v>
      </c>
      <c r="B76" s="306"/>
      <c r="C76" s="138"/>
      <c r="D76" s="139"/>
      <c r="E76" s="138"/>
      <c r="F76" s="139"/>
      <c r="G76" s="138"/>
      <c r="H76" s="139"/>
      <c r="I76" s="138"/>
      <c r="J76" s="139"/>
      <c r="K76" s="138"/>
      <c r="L76" s="139"/>
      <c r="M76" s="138"/>
      <c r="N76" s="139"/>
      <c r="O76" s="139"/>
      <c r="P76" s="138"/>
      <c r="Q76" s="139"/>
      <c r="R76" s="138"/>
      <c r="S76" s="140"/>
    </row>
    <row r="77" spans="1:19" x14ac:dyDescent="0.25">
      <c r="A77" s="141" t="s">
        <v>102</v>
      </c>
      <c r="B77" s="142"/>
      <c r="C77" s="143">
        <v>0</v>
      </c>
      <c r="D77" s="144"/>
      <c r="E77" s="143">
        <v>0.499</v>
      </c>
      <c r="F77" s="144"/>
      <c r="G77" s="143">
        <v>0</v>
      </c>
      <c r="H77" s="144"/>
      <c r="I77" s="143">
        <v>0</v>
      </c>
      <c r="J77" s="144"/>
      <c r="K77" s="143">
        <v>0</v>
      </c>
      <c r="L77" s="144"/>
      <c r="M77" s="143">
        <f t="shared" ref="M77:M83" si="3">SUM(C77,E77,G77,I77,K77)</f>
        <v>0.499</v>
      </c>
      <c r="N77" s="144"/>
      <c r="O77" s="144"/>
      <c r="P77" s="143">
        <v>0</v>
      </c>
      <c r="Q77" s="144"/>
      <c r="R77" s="143">
        <v>0</v>
      </c>
      <c r="S77" s="145"/>
    </row>
    <row r="78" spans="1:19" x14ac:dyDescent="0.25">
      <c r="A78" s="146" t="s">
        <v>103</v>
      </c>
      <c r="B78" s="147"/>
      <c r="C78" s="148">
        <v>0</v>
      </c>
      <c r="D78" s="149"/>
      <c r="E78" s="148">
        <v>0</v>
      </c>
      <c r="F78" s="149"/>
      <c r="G78" s="148">
        <v>65.099999999999994</v>
      </c>
      <c r="H78" s="149"/>
      <c r="I78" s="148">
        <v>0</v>
      </c>
      <c r="J78" s="149"/>
      <c r="K78" s="148">
        <v>0</v>
      </c>
      <c r="L78" s="149"/>
      <c r="M78" s="148">
        <f t="shared" si="3"/>
        <v>65.099999999999994</v>
      </c>
      <c r="N78" s="149"/>
      <c r="O78" s="149"/>
      <c r="P78" s="148">
        <v>31.4</v>
      </c>
      <c r="Q78" s="149"/>
      <c r="R78" s="148">
        <v>0</v>
      </c>
      <c r="S78" s="150"/>
    </row>
    <row r="79" spans="1:19" x14ac:dyDescent="0.25">
      <c r="A79" s="141" t="s">
        <v>104</v>
      </c>
      <c r="B79" s="142"/>
      <c r="C79" s="143">
        <v>193.74</v>
      </c>
      <c r="D79" s="144"/>
      <c r="E79" s="143">
        <v>239.434</v>
      </c>
      <c r="F79" s="144"/>
      <c r="G79" s="143">
        <v>0</v>
      </c>
      <c r="H79" s="144"/>
      <c r="I79" s="143">
        <v>0</v>
      </c>
      <c r="J79" s="144"/>
      <c r="K79" s="143">
        <v>0</v>
      </c>
      <c r="L79" s="144"/>
      <c r="M79" s="143">
        <f t="shared" si="3"/>
        <v>433.17399999999998</v>
      </c>
      <c r="N79" s="144"/>
      <c r="O79" s="144"/>
      <c r="P79" s="143">
        <v>348.84</v>
      </c>
      <c r="Q79" s="144"/>
      <c r="R79" s="143">
        <v>436.39699999999999</v>
      </c>
      <c r="S79" s="145"/>
    </row>
    <row r="80" spans="1:19" x14ac:dyDescent="0.25">
      <c r="A80" s="146" t="s">
        <v>29</v>
      </c>
      <c r="B80" s="147"/>
      <c r="C80" s="148">
        <v>0.27500000000000002</v>
      </c>
      <c r="D80" s="149"/>
      <c r="E80" s="148">
        <v>0.97099999999999997</v>
      </c>
      <c r="F80" s="149"/>
      <c r="G80" s="148">
        <v>0</v>
      </c>
      <c r="H80" s="149"/>
      <c r="I80" s="148">
        <v>0</v>
      </c>
      <c r="J80" s="149"/>
      <c r="K80" s="148">
        <v>0</v>
      </c>
      <c r="L80" s="149"/>
      <c r="M80" s="148">
        <f t="shared" si="3"/>
        <v>1.246</v>
      </c>
      <c r="N80" s="149"/>
      <c r="O80" s="149"/>
      <c r="P80" s="148">
        <v>0</v>
      </c>
      <c r="Q80" s="149"/>
      <c r="R80" s="148">
        <v>0</v>
      </c>
      <c r="S80" s="150"/>
    </row>
    <row r="81" spans="1:19" x14ac:dyDescent="0.25">
      <c r="A81" s="141" t="s">
        <v>30</v>
      </c>
      <c r="B81" s="142"/>
      <c r="C81" s="143">
        <v>1.4</v>
      </c>
      <c r="D81" s="144"/>
      <c r="E81" s="143">
        <v>0</v>
      </c>
      <c r="F81" s="144"/>
      <c r="G81" s="143">
        <v>0</v>
      </c>
      <c r="H81" s="144"/>
      <c r="I81" s="143">
        <v>0</v>
      </c>
      <c r="J81" s="144"/>
      <c r="K81" s="143">
        <v>0</v>
      </c>
      <c r="L81" s="144"/>
      <c r="M81" s="143">
        <f t="shared" si="3"/>
        <v>1.4</v>
      </c>
      <c r="N81" s="144"/>
      <c r="O81" s="144"/>
      <c r="P81" s="143">
        <v>0</v>
      </c>
      <c r="Q81" s="144"/>
      <c r="R81" s="143">
        <v>0</v>
      </c>
      <c r="S81" s="145"/>
    </row>
    <row r="82" spans="1:19" x14ac:dyDescent="0.25">
      <c r="A82" s="146" t="s">
        <v>105</v>
      </c>
      <c r="B82" s="147"/>
      <c r="C82" s="148">
        <v>379.90899999999999</v>
      </c>
      <c r="D82" s="149"/>
      <c r="E82" s="148">
        <v>35.404000000000003</v>
      </c>
      <c r="F82" s="149"/>
      <c r="G82" s="148">
        <v>178.53299999999999</v>
      </c>
      <c r="H82" s="149"/>
      <c r="I82" s="148">
        <v>0</v>
      </c>
      <c r="J82" s="149"/>
      <c r="K82" s="148">
        <v>63.15</v>
      </c>
      <c r="L82" s="149"/>
      <c r="M82" s="148">
        <f t="shared" si="3"/>
        <v>656.99599999999998</v>
      </c>
      <c r="N82" s="149"/>
      <c r="O82" s="149"/>
      <c r="P82" s="148">
        <v>458.80700000000002</v>
      </c>
      <c r="Q82" s="149"/>
      <c r="R82" s="148">
        <v>453.58699999999999</v>
      </c>
      <c r="S82" s="150"/>
    </row>
    <row r="83" spans="1:19" x14ac:dyDescent="0.25">
      <c r="A83" s="141" t="s">
        <v>73</v>
      </c>
      <c r="B83" s="142"/>
      <c r="C83" s="143">
        <v>0</v>
      </c>
      <c r="D83" s="144"/>
      <c r="E83" s="143">
        <v>0</v>
      </c>
      <c r="F83" s="144"/>
      <c r="G83" s="143">
        <v>0</v>
      </c>
      <c r="H83" s="144"/>
      <c r="I83" s="143">
        <v>0</v>
      </c>
      <c r="J83" s="144"/>
      <c r="K83" s="143">
        <v>0</v>
      </c>
      <c r="L83" s="144"/>
      <c r="M83" s="143">
        <f t="shared" si="3"/>
        <v>0</v>
      </c>
      <c r="N83" s="144"/>
      <c r="O83" s="144"/>
      <c r="P83" s="143">
        <v>1.02</v>
      </c>
      <c r="Q83" s="144"/>
      <c r="R83" s="143">
        <v>1.7110000000000001</v>
      </c>
      <c r="S83" s="145"/>
    </row>
    <row r="84" spans="1:19" x14ac:dyDescent="0.25">
      <c r="A84" s="151" t="s">
        <v>12</v>
      </c>
      <c r="B84" s="152"/>
      <c r="C84" s="153">
        <f>C77+C78+C79+C80+C81+C82+C83</f>
        <v>575.32400000000007</v>
      </c>
      <c r="D84" s="154"/>
      <c r="E84" s="153">
        <f>E77+E78+E79+E80+E81+E82+E83</f>
        <v>276.30799999999999</v>
      </c>
      <c r="F84" s="154"/>
      <c r="G84" s="153">
        <f>G77+G78+G79+G80+G81+G82+G83</f>
        <v>243.63299999999998</v>
      </c>
      <c r="H84" s="154"/>
      <c r="I84" s="153">
        <f>I77+I78+I79+I80+I81+I82+I83</f>
        <v>0</v>
      </c>
      <c r="J84" s="154"/>
      <c r="K84" s="153">
        <f>K77+K78+K79+K80+K81+K82+K83</f>
        <v>63.15</v>
      </c>
      <c r="L84" s="154"/>
      <c r="M84" s="153">
        <f>K84+I84+G84+E84+C84</f>
        <v>1158.415</v>
      </c>
      <c r="N84" s="154"/>
      <c r="O84" s="154"/>
      <c r="P84" s="153">
        <f>P77+P78+P79+P80+P81+P82+P83</f>
        <v>840.06700000000001</v>
      </c>
      <c r="Q84" s="154"/>
      <c r="R84" s="153">
        <f>R77+R78+R79+R80+R81+R82+R83</f>
        <v>891.69499999999994</v>
      </c>
      <c r="S84" s="155"/>
    </row>
    <row r="86" spans="1:19" x14ac:dyDescent="0.25">
      <c r="A86" s="312" t="s">
        <v>106</v>
      </c>
      <c r="B86" s="306"/>
      <c r="C86" s="138"/>
      <c r="D86" s="139"/>
      <c r="E86" s="138"/>
      <c r="F86" s="139"/>
      <c r="G86" s="138"/>
      <c r="H86" s="139"/>
      <c r="I86" s="138"/>
      <c r="J86" s="139"/>
      <c r="K86" s="138"/>
      <c r="L86" s="139"/>
      <c r="M86" s="138"/>
      <c r="N86" s="139"/>
      <c r="O86" s="139"/>
      <c r="P86" s="138"/>
      <c r="Q86" s="139"/>
      <c r="R86" s="138"/>
      <c r="S86" s="140"/>
    </row>
    <row r="87" spans="1:19" x14ac:dyDescent="0.25">
      <c r="A87" s="141" t="s">
        <v>107</v>
      </c>
      <c r="B87" s="142"/>
      <c r="C87" s="143">
        <v>0</v>
      </c>
      <c r="D87" s="144"/>
      <c r="E87" s="143">
        <v>0</v>
      </c>
      <c r="F87" s="144"/>
      <c r="G87" s="143">
        <v>32.356999999999999</v>
      </c>
      <c r="H87" s="144"/>
      <c r="I87" s="143">
        <v>16.5</v>
      </c>
      <c r="J87" s="144"/>
      <c r="K87" s="143">
        <v>0</v>
      </c>
      <c r="L87" s="144"/>
      <c r="M87" s="143">
        <f>SUM(C87,E87,G87,I87,K87)</f>
        <v>48.856999999999999</v>
      </c>
      <c r="N87" s="144"/>
      <c r="O87" s="144"/>
      <c r="P87" s="143">
        <v>65.67</v>
      </c>
      <c r="Q87" s="144"/>
      <c r="R87" s="143">
        <v>20.32</v>
      </c>
      <c r="S87" s="145"/>
    </row>
    <row r="88" spans="1:19" x14ac:dyDescent="0.25">
      <c r="A88" s="146" t="s">
        <v>108</v>
      </c>
      <c r="B88" s="147"/>
      <c r="C88" s="148">
        <v>1097.165</v>
      </c>
      <c r="D88" s="149"/>
      <c r="E88" s="148">
        <v>2601.1729999999998</v>
      </c>
      <c r="F88" s="149"/>
      <c r="G88" s="148">
        <v>976.19500000000005</v>
      </c>
      <c r="H88" s="149"/>
      <c r="I88" s="148">
        <v>272.25</v>
      </c>
      <c r="J88" s="149"/>
      <c r="K88" s="148">
        <v>783.56500000000005</v>
      </c>
      <c r="L88" s="149"/>
      <c r="M88" s="148">
        <f>SUM(C88,E88,G88,I88,K88)</f>
        <v>5730.348</v>
      </c>
      <c r="N88" s="149"/>
      <c r="O88" s="149"/>
      <c r="P88" s="148">
        <v>4101.2280000000001</v>
      </c>
      <c r="Q88" s="149"/>
      <c r="R88" s="148">
        <v>4977.4189999999999</v>
      </c>
      <c r="S88" s="150"/>
    </row>
    <row r="89" spans="1:19" x14ac:dyDescent="0.25">
      <c r="A89" s="141" t="s">
        <v>109</v>
      </c>
      <c r="B89" s="142"/>
      <c r="C89" s="143">
        <v>0</v>
      </c>
      <c r="D89" s="144"/>
      <c r="E89" s="143">
        <v>7.5</v>
      </c>
      <c r="F89" s="144"/>
      <c r="G89" s="143">
        <v>190.09899999999999</v>
      </c>
      <c r="H89" s="144"/>
      <c r="I89" s="143">
        <v>0</v>
      </c>
      <c r="J89" s="144"/>
      <c r="K89" s="143">
        <v>0</v>
      </c>
      <c r="L89" s="144"/>
      <c r="M89" s="143">
        <f>SUM(C89,E89,G89,I89,K89)</f>
        <v>197.59899999999999</v>
      </c>
      <c r="N89" s="144"/>
      <c r="O89" s="144"/>
      <c r="P89" s="143">
        <v>189.739</v>
      </c>
      <c r="Q89" s="144"/>
      <c r="R89" s="143">
        <v>305.62900000000002</v>
      </c>
      <c r="S89" s="145"/>
    </row>
    <row r="90" spans="1:19" x14ac:dyDescent="0.25">
      <c r="A90" s="151" t="s">
        <v>12</v>
      </c>
      <c r="B90" s="152"/>
      <c r="C90" s="153">
        <f>C87+C88+C89</f>
        <v>1097.165</v>
      </c>
      <c r="D90" s="154"/>
      <c r="E90" s="153">
        <f>E87+E88+E89</f>
        <v>2608.6729999999998</v>
      </c>
      <c r="F90" s="154"/>
      <c r="G90" s="153">
        <f>G87+G88+G89</f>
        <v>1198.6510000000001</v>
      </c>
      <c r="H90" s="154"/>
      <c r="I90" s="153">
        <f>I87+I88+I89</f>
        <v>288.75</v>
      </c>
      <c r="J90" s="154"/>
      <c r="K90" s="153">
        <f>K87+K88+K89</f>
        <v>783.56500000000005</v>
      </c>
      <c r="L90" s="154"/>
      <c r="M90" s="153">
        <f>K90+I90+G90+E90+C90</f>
        <v>5976.8040000000001</v>
      </c>
      <c r="N90" s="154"/>
      <c r="O90" s="154"/>
      <c r="P90" s="153">
        <f>P87+P88+P89</f>
        <v>4356.6369999999997</v>
      </c>
      <c r="Q90" s="154"/>
      <c r="R90" s="153">
        <f>R87+R88+R89</f>
        <v>5303.3679999999995</v>
      </c>
      <c r="S90" s="155"/>
    </row>
    <row r="92" spans="1:19" x14ac:dyDescent="0.25">
      <c r="A92" s="312" t="s">
        <v>31</v>
      </c>
      <c r="B92" s="306"/>
      <c r="C92" s="138"/>
      <c r="D92" s="139"/>
      <c r="E92" s="138"/>
      <c r="F92" s="139"/>
      <c r="G92" s="138"/>
      <c r="H92" s="139"/>
      <c r="I92" s="138"/>
      <c r="J92" s="139"/>
      <c r="K92" s="138"/>
      <c r="L92" s="139"/>
      <c r="M92" s="138"/>
      <c r="N92" s="139"/>
      <c r="O92" s="139"/>
      <c r="P92" s="138"/>
      <c r="Q92" s="139"/>
      <c r="R92" s="138"/>
      <c r="S92" s="140"/>
    </row>
    <row r="93" spans="1:19" x14ac:dyDescent="0.25">
      <c r="A93" s="141" t="s">
        <v>32</v>
      </c>
      <c r="B93" s="142"/>
      <c r="C93" s="143">
        <v>0</v>
      </c>
      <c r="D93" s="144"/>
      <c r="E93" s="143">
        <v>0</v>
      </c>
      <c r="F93" s="144"/>
      <c r="G93" s="143">
        <v>0</v>
      </c>
      <c r="H93" s="144"/>
      <c r="I93" s="143">
        <v>0</v>
      </c>
      <c r="J93" s="144"/>
      <c r="K93" s="143">
        <v>0</v>
      </c>
      <c r="L93" s="144"/>
      <c r="M93" s="143">
        <f t="shared" ref="M93:M102" si="4">SUM(C93,E93,G93,I93,K93)</f>
        <v>0</v>
      </c>
      <c r="N93" s="144"/>
      <c r="O93" s="144"/>
      <c r="P93" s="143">
        <v>0</v>
      </c>
      <c r="Q93" s="144"/>
      <c r="R93" s="143">
        <v>2.83</v>
      </c>
      <c r="S93" s="145"/>
    </row>
    <row r="94" spans="1:19" x14ac:dyDescent="0.25">
      <c r="A94" s="146" t="s">
        <v>110</v>
      </c>
      <c r="B94" s="147"/>
      <c r="C94" s="148">
        <v>463.18</v>
      </c>
      <c r="D94" s="149"/>
      <c r="E94" s="148">
        <v>54.41</v>
      </c>
      <c r="F94" s="149"/>
      <c r="G94" s="148">
        <v>572.60900000000004</v>
      </c>
      <c r="H94" s="149"/>
      <c r="I94" s="148">
        <v>0</v>
      </c>
      <c r="J94" s="149"/>
      <c r="K94" s="148">
        <v>0</v>
      </c>
      <c r="L94" s="149"/>
      <c r="M94" s="148">
        <f t="shared" si="4"/>
        <v>1090.1990000000001</v>
      </c>
      <c r="N94" s="149"/>
      <c r="O94" s="149"/>
      <c r="P94" s="148">
        <v>775.16</v>
      </c>
      <c r="Q94" s="149"/>
      <c r="R94" s="148">
        <v>991.09100000000001</v>
      </c>
      <c r="S94" s="150"/>
    </row>
    <row r="95" spans="1:19" x14ac:dyDescent="0.25">
      <c r="A95" s="141" t="s">
        <v>111</v>
      </c>
      <c r="B95" s="142"/>
      <c r="C95" s="143">
        <v>0</v>
      </c>
      <c r="D95" s="144"/>
      <c r="E95" s="143">
        <v>74.765000000000001</v>
      </c>
      <c r="F95" s="144"/>
      <c r="G95" s="143">
        <v>32.67</v>
      </c>
      <c r="H95" s="144"/>
      <c r="I95" s="143">
        <v>50.3</v>
      </c>
      <c r="J95" s="144"/>
      <c r="K95" s="143">
        <v>40.951999999999998</v>
      </c>
      <c r="L95" s="144"/>
      <c r="M95" s="143">
        <f t="shared" si="4"/>
        <v>198.68700000000001</v>
      </c>
      <c r="N95" s="144"/>
      <c r="O95" s="144"/>
      <c r="P95" s="143">
        <v>275.327</v>
      </c>
      <c r="Q95" s="144"/>
      <c r="R95" s="143">
        <v>238.33500000000001</v>
      </c>
      <c r="S95" s="145"/>
    </row>
    <row r="96" spans="1:19" x14ac:dyDescent="0.25">
      <c r="A96" s="146" t="s">
        <v>112</v>
      </c>
      <c r="B96" s="147"/>
      <c r="C96" s="148">
        <v>0</v>
      </c>
      <c r="D96" s="149"/>
      <c r="E96" s="148">
        <v>0</v>
      </c>
      <c r="F96" s="149"/>
      <c r="G96" s="148">
        <v>0</v>
      </c>
      <c r="H96" s="149"/>
      <c r="I96" s="148">
        <v>0</v>
      </c>
      <c r="J96" s="149"/>
      <c r="K96" s="148">
        <v>0</v>
      </c>
      <c r="L96" s="149"/>
      <c r="M96" s="148">
        <f t="shared" si="4"/>
        <v>0</v>
      </c>
      <c r="N96" s="149"/>
      <c r="O96" s="149"/>
      <c r="P96" s="148">
        <v>2.7E-2</v>
      </c>
      <c r="Q96" s="149"/>
      <c r="R96" s="148">
        <v>0</v>
      </c>
      <c r="S96" s="150"/>
    </row>
    <row r="97" spans="1:19" x14ac:dyDescent="0.25">
      <c r="A97" s="141" t="s">
        <v>113</v>
      </c>
      <c r="B97" s="142"/>
      <c r="C97" s="143">
        <v>0</v>
      </c>
      <c r="D97" s="144"/>
      <c r="E97" s="143">
        <v>161.31399999999999</v>
      </c>
      <c r="F97" s="144"/>
      <c r="G97" s="143">
        <v>129.33000000000001</v>
      </c>
      <c r="H97" s="144"/>
      <c r="I97" s="143">
        <v>22</v>
      </c>
      <c r="J97" s="144"/>
      <c r="K97" s="143">
        <v>66.95</v>
      </c>
      <c r="L97" s="144"/>
      <c r="M97" s="143">
        <f t="shared" si="4"/>
        <v>379.59399999999999</v>
      </c>
      <c r="N97" s="144"/>
      <c r="O97" s="144"/>
      <c r="P97" s="143">
        <v>323.17</v>
      </c>
      <c r="Q97" s="144"/>
      <c r="R97" s="143">
        <v>396.88200000000001</v>
      </c>
      <c r="S97" s="145"/>
    </row>
    <row r="98" spans="1:19" x14ac:dyDescent="0.25">
      <c r="A98" s="146" t="s">
        <v>114</v>
      </c>
      <c r="B98" s="147"/>
      <c r="C98" s="148">
        <v>230.47399999999999</v>
      </c>
      <c r="D98" s="149"/>
      <c r="E98" s="148">
        <v>9.2620000000000005</v>
      </c>
      <c r="F98" s="149"/>
      <c r="G98" s="148">
        <v>0</v>
      </c>
      <c r="H98" s="149"/>
      <c r="I98" s="148">
        <v>0</v>
      </c>
      <c r="J98" s="149"/>
      <c r="K98" s="148">
        <v>0</v>
      </c>
      <c r="L98" s="149"/>
      <c r="M98" s="148">
        <f t="shared" si="4"/>
        <v>239.73599999999999</v>
      </c>
      <c r="N98" s="149"/>
      <c r="O98" s="149"/>
      <c r="P98" s="148">
        <v>239</v>
      </c>
      <c r="Q98" s="149"/>
      <c r="R98" s="148">
        <v>335.81700000000001</v>
      </c>
      <c r="S98" s="150"/>
    </row>
    <row r="99" spans="1:19" x14ac:dyDescent="0.25">
      <c r="A99" s="141" t="s">
        <v>115</v>
      </c>
      <c r="B99" s="142"/>
      <c r="C99" s="143">
        <v>0</v>
      </c>
      <c r="D99" s="144"/>
      <c r="E99" s="143">
        <v>0.77400000000000002</v>
      </c>
      <c r="F99" s="144"/>
      <c r="G99" s="143">
        <v>0</v>
      </c>
      <c r="H99" s="144"/>
      <c r="I99" s="143">
        <v>0</v>
      </c>
      <c r="J99" s="144"/>
      <c r="K99" s="143">
        <v>0</v>
      </c>
      <c r="L99" s="144"/>
      <c r="M99" s="143">
        <f t="shared" si="4"/>
        <v>0.77400000000000002</v>
      </c>
      <c r="N99" s="144"/>
      <c r="O99" s="144"/>
      <c r="P99" s="143">
        <v>342.93299999999999</v>
      </c>
      <c r="Q99" s="144"/>
      <c r="R99" s="143">
        <v>282.59500000000003</v>
      </c>
      <c r="S99" s="145"/>
    </row>
    <row r="100" spans="1:19" x14ac:dyDescent="0.25">
      <c r="A100" s="146" t="s">
        <v>116</v>
      </c>
      <c r="B100" s="147"/>
      <c r="C100" s="148">
        <v>0</v>
      </c>
      <c r="D100" s="149"/>
      <c r="E100" s="148">
        <v>0.20200000000000001</v>
      </c>
      <c r="F100" s="149"/>
      <c r="G100" s="148">
        <v>107.02200000000001</v>
      </c>
      <c r="H100" s="149"/>
      <c r="I100" s="148">
        <v>0</v>
      </c>
      <c r="J100" s="149"/>
      <c r="K100" s="148">
        <v>0</v>
      </c>
      <c r="L100" s="149"/>
      <c r="M100" s="148">
        <f t="shared" si="4"/>
        <v>107.224</v>
      </c>
      <c r="N100" s="149"/>
      <c r="O100" s="149"/>
      <c r="P100" s="148">
        <v>94.819000000000003</v>
      </c>
      <c r="Q100" s="149"/>
      <c r="R100" s="148">
        <v>134</v>
      </c>
      <c r="S100" s="150"/>
    </row>
    <row r="101" spans="1:19" x14ac:dyDescent="0.25">
      <c r="A101" s="141" t="s">
        <v>117</v>
      </c>
      <c r="B101" s="142"/>
      <c r="C101" s="143">
        <v>0</v>
      </c>
      <c r="D101" s="144"/>
      <c r="E101" s="143">
        <v>0</v>
      </c>
      <c r="F101" s="144"/>
      <c r="G101" s="143">
        <v>0</v>
      </c>
      <c r="H101" s="144"/>
      <c r="I101" s="143">
        <v>0</v>
      </c>
      <c r="J101" s="144"/>
      <c r="K101" s="143">
        <v>0</v>
      </c>
      <c r="L101" s="144"/>
      <c r="M101" s="143">
        <f t="shared" si="4"/>
        <v>0</v>
      </c>
      <c r="N101" s="144"/>
      <c r="O101" s="144"/>
      <c r="P101" s="143">
        <v>0</v>
      </c>
      <c r="Q101" s="144"/>
      <c r="R101" s="143">
        <v>20</v>
      </c>
      <c r="S101" s="145"/>
    </row>
    <row r="102" spans="1:19" x14ac:dyDescent="0.25">
      <c r="A102" s="146" t="s">
        <v>118</v>
      </c>
      <c r="B102" s="147"/>
      <c r="C102" s="148">
        <v>1.603</v>
      </c>
      <c r="D102" s="149"/>
      <c r="E102" s="148">
        <v>0</v>
      </c>
      <c r="F102" s="149"/>
      <c r="G102" s="148">
        <v>0</v>
      </c>
      <c r="H102" s="149"/>
      <c r="I102" s="148">
        <v>0</v>
      </c>
      <c r="J102" s="149"/>
      <c r="K102" s="148">
        <v>0</v>
      </c>
      <c r="L102" s="149"/>
      <c r="M102" s="148">
        <f t="shared" si="4"/>
        <v>1.603</v>
      </c>
      <c r="N102" s="149"/>
      <c r="O102" s="149"/>
      <c r="P102" s="148">
        <v>4</v>
      </c>
      <c r="Q102" s="149"/>
      <c r="R102" s="148">
        <v>4.569</v>
      </c>
      <c r="S102" s="150"/>
    </row>
    <row r="103" spans="1:19" x14ac:dyDescent="0.25">
      <c r="A103" s="151" t="s">
        <v>12</v>
      </c>
      <c r="B103" s="152"/>
      <c r="C103" s="153">
        <f>C93+C94+C95+C96+C97+C98+C99+C100+C101+C102</f>
        <v>695.25699999999995</v>
      </c>
      <c r="D103" s="154"/>
      <c r="E103" s="153">
        <f>E93+E94+E95+E96+E97+E98+E99+E100+E101+E102</f>
        <v>300.72700000000003</v>
      </c>
      <c r="F103" s="154"/>
      <c r="G103" s="153">
        <f>G93+G94+G95+G96+G97+G98+G99+G100+G101+G102</f>
        <v>841.63100000000009</v>
      </c>
      <c r="H103" s="154"/>
      <c r="I103" s="153">
        <f>I93+I94+I95+I96+I97+I98+I99+I100+I101+I102</f>
        <v>72.3</v>
      </c>
      <c r="J103" s="154"/>
      <c r="K103" s="153">
        <f>K93+K94+K95+K96+K97+K98+K99+K100+K101+K102</f>
        <v>107.902</v>
      </c>
      <c r="L103" s="154"/>
      <c r="M103" s="153">
        <f>K103+I103+G103+E103+C103</f>
        <v>2017.817</v>
      </c>
      <c r="N103" s="154"/>
      <c r="O103" s="154"/>
      <c r="P103" s="153">
        <f>P93+P94+P95+P96+P97+P98+P99+P100+P101+P102</f>
        <v>2054.4360000000001</v>
      </c>
      <c r="Q103" s="154"/>
      <c r="R103" s="153">
        <f>R93+R94+R95+R96+R97+R98+R99+R100+R101+R102</f>
        <v>2406.1190000000001</v>
      </c>
      <c r="S103" s="155"/>
    </row>
    <row r="105" spans="1:19" x14ac:dyDescent="0.25">
      <c r="A105" s="312" t="s">
        <v>33</v>
      </c>
      <c r="B105" s="306"/>
      <c r="C105" s="138"/>
      <c r="D105" s="139"/>
      <c r="E105" s="138"/>
      <c r="F105" s="139"/>
      <c r="G105" s="138"/>
      <c r="H105" s="139"/>
      <c r="I105" s="138"/>
      <c r="J105" s="139"/>
      <c r="K105" s="138"/>
      <c r="L105" s="139"/>
      <c r="M105" s="138"/>
      <c r="N105" s="139"/>
      <c r="O105" s="139"/>
      <c r="P105" s="138"/>
      <c r="Q105" s="139"/>
      <c r="R105" s="138"/>
      <c r="S105" s="140"/>
    </row>
    <row r="106" spans="1:19" x14ac:dyDescent="0.25">
      <c r="A106" s="141" t="s">
        <v>34</v>
      </c>
      <c r="B106" s="142"/>
      <c r="C106" s="143">
        <v>26.35</v>
      </c>
      <c r="D106" s="144"/>
      <c r="E106" s="143">
        <v>0.54</v>
      </c>
      <c r="F106" s="144"/>
      <c r="G106" s="143">
        <v>16.940000000000001</v>
      </c>
      <c r="H106" s="144"/>
      <c r="I106" s="143">
        <v>31.2</v>
      </c>
      <c r="J106" s="144"/>
      <c r="K106" s="143">
        <v>160.654</v>
      </c>
      <c r="L106" s="144"/>
      <c r="M106" s="143">
        <f>SUM(C106,E106,G106,I106,K106)</f>
        <v>235.684</v>
      </c>
      <c r="N106" s="144"/>
      <c r="O106" s="144"/>
      <c r="P106" s="143">
        <v>180.70400000000001</v>
      </c>
      <c r="Q106" s="144"/>
      <c r="R106" s="143">
        <v>155.62</v>
      </c>
      <c r="S106" s="145"/>
    </row>
    <row r="107" spans="1:19" x14ac:dyDescent="0.25">
      <c r="A107" s="146" t="s">
        <v>119</v>
      </c>
      <c r="B107" s="147"/>
      <c r="C107" s="148">
        <v>19.981999999999999</v>
      </c>
      <c r="D107" s="149"/>
      <c r="E107" s="148">
        <v>0</v>
      </c>
      <c r="F107" s="149"/>
      <c r="G107" s="148">
        <v>38.957000000000001</v>
      </c>
      <c r="H107" s="149"/>
      <c r="I107" s="148">
        <v>58.402000000000001</v>
      </c>
      <c r="J107" s="149"/>
      <c r="K107" s="148">
        <v>324.99900000000002</v>
      </c>
      <c r="L107" s="149"/>
      <c r="M107" s="148">
        <f>SUM(C107,E107,G107,I107,K107)</f>
        <v>442.34000000000003</v>
      </c>
      <c r="N107" s="149"/>
      <c r="O107" s="149"/>
      <c r="P107" s="148">
        <v>462.375</v>
      </c>
      <c r="Q107" s="149"/>
      <c r="R107" s="148">
        <v>392.75099999999998</v>
      </c>
      <c r="S107" s="150"/>
    </row>
    <row r="108" spans="1:19" x14ac:dyDescent="0.25">
      <c r="A108" s="151" t="s">
        <v>12</v>
      </c>
      <c r="B108" s="152"/>
      <c r="C108" s="153">
        <f>C106+C107</f>
        <v>46.332000000000001</v>
      </c>
      <c r="D108" s="154"/>
      <c r="E108" s="153">
        <f>E106+E107</f>
        <v>0.54</v>
      </c>
      <c r="F108" s="154"/>
      <c r="G108" s="153">
        <f>G106+G107</f>
        <v>55.897000000000006</v>
      </c>
      <c r="H108" s="154"/>
      <c r="I108" s="153">
        <f>I106+I107</f>
        <v>89.602000000000004</v>
      </c>
      <c r="J108" s="154"/>
      <c r="K108" s="153">
        <f>K106+K107</f>
        <v>485.65300000000002</v>
      </c>
      <c r="L108" s="154"/>
      <c r="M108" s="153">
        <f>K108+I108+G108+E108+C108</f>
        <v>678.024</v>
      </c>
      <c r="N108" s="154"/>
      <c r="O108" s="154"/>
      <c r="P108" s="153">
        <f>P106+P107</f>
        <v>643.07899999999995</v>
      </c>
      <c r="Q108" s="154"/>
      <c r="R108" s="153">
        <f>R106+R107</f>
        <v>548.37099999999998</v>
      </c>
      <c r="S108" s="155"/>
    </row>
    <row r="110" spans="1:19" x14ac:dyDescent="0.25">
      <c r="A110" s="312" t="s">
        <v>73</v>
      </c>
      <c r="B110" s="306"/>
      <c r="C110" s="138"/>
      <c r="D110" s="139"/>
      <c r="E110" s="138"/>
      <c r="F110" s="139"/>
      <c r="G110" s="138"/>
      <c r="H110" s="139"/>
      <c r="I110" s="138"/>
      <c r="J110" s="139"/>
      <c r="K110" s="138"/>
      <c r="L110" s="139"/>
      <c r="M110" s="138"/>
      <c r="N110" s="139"/>
      <c r="O110" s="139"/>
      <c r="P110" s="138"/>
      <c r="Q110" s="139"/>
      <c r="R110" s="138"/>
      <c r="S110" s="140"/>
    </row>
    <row r="111" spans="1:19" x14ac:dyDescent="0.25">
      <c r="A111" s="141" t="s">
        <v>120</v>
      </c>
      <c r="B111" s="142"/>
      <c r="C111" s="143">
        <v>356.99099999999999</v>
      </c>
      <c r="D111" s="144"/>
      <c r="E111" s="143">
        <v>98.733999999999995</v>
      </c>
      <c r="F111" s="144"/>
      <c r="G111" s="143">
        <v>0</v>
      </c>
      <c r="H111" s="144"/>
      <c r="I111" s="143">
        <v>0</v>
      </c>
      <c r="J111" s="144"/>
      <c r="K111" s="143">
        <v>19.614999999999998</v>
      </c>
      <c r="L111" s="144"/>
      <c r="M111" s="143">
        <f>SUM(C111,E111,G111,I111,K111)</f>
        <v>475.34</v>
      </c>
      <c r="N111" s="144"/>
      <c r="O111" s="144"/>
      <c r="P111" s="143">
        <v>42.831000000000003</v>
      </c>
      <c r="Q111" s="144"/>
      <c r="R111" s="143">
        <v>787.71900000000005</v>
      </c>
      <c r="S111" s="145"/>
    </row>
    <row r="112" spans="1:19" x14ac:dyDescent="0.25">
      <c r="A112" s="151" t="s">
        <v>12</v>
      </c>
      <c r="B112" s="152"/>
      <c r="C112" s="153">
        <f>C111</f>
        <v>356.99099999999999</v>
      </c>
      <c r="D112" s="154"/>
      <c r="E112" s="153">
        <f>E111</f>
        <v>98.733999999999995</v>
      </c>
      <c r="F112" s="154"/>
      <c r="G112" s="153">
        <f>G111</f>
        <v>0</v>
      </c>
      <c r="H112" s="154"/>
      <c r="I112" s="153">
        <f>I111</f>
        <v>0</v>
      </c>
      <c r="J112" s="154"/>
      <c r="K112" s="153">
        <f>K111</f>
        <v>19.614999999999998</v>
      </c>
      <c r="L112" s="154"/>
      <c r="M112" s="153">
        <f>K112+I112+G112+E112+C112</f>
        <v>475.34</v>
      </c>
      <c r="N112" s="154"/>
      <c r="O112" s="154"/>
      <c r="P112" s="153">
        <f>P111</f>
        <v>42.831000000000003</v>
      </c>
      <c r="Q112" s="154"/>
      <c r="R112" s="153">
        <f>R111</f>
        <v>787.71900000000005</v>
      </c>
      <c r="S112" s="155"/>
    </row>
    <row r="114" spans="1:19" ht="18" x14ac:dyDescent="0.25">
      <c r="A114" s="156" t="s">
        <v>36</v>
      </c>
      <c r="B114" s="157"/>
      <c r="C114" s="158">
        <f>C25+C33+C41+C46+C58+C74+C84+C90+C103+C108+C112</f>
        <v>4702.2300000000005</v>
      </c>
      <c r="D114" s="159"/>
      <c r="E114" s="158">
        <f>E25+E33+E41+E46+E58+E74+E84+E90+E103+E108+E112</f>
        <v>4461.2669999999998</v>
      </c>
      <c r="F114" s="159"/>
      <c r="G114" s="158">
        <f>G25+G33+G41+G46+G58+G74+G84+G90+G103+G108+G112</f>
        <v>4124.7809999999999</v>
      </c>
      <c r="H114" s="159"/>
      <c r="I114" s="158">
        <f>I25+I33+I41+I46+I58+I74+I84+I90+I103+I108+I112</f>
        <v>640.72199999999998</v>
      </c>
      <c r="J114" s="159"/>
      <c r="K114" s="158">
        <f>K25+K33+K41+K46+K58+K74+K84+K90+K103+K108+K112</f>
        <v>4798.8680000000004</v>
      </c>
      <c r="L114" s="159"/>
      <c r="M114" s="158">
        <f>K114+I114+G114+E114+C114</f>
        <v>18727.867999999999</v>
      </c>
      <c r="N114" s="159"/>
      <c r="O114" s="159"/>
      <c r="P114" s="158">
        <f>P25+P33+P41+P46+P58+P74+P84+P90+P103+P108+P112</f>
        <v>16163.003999999999</v>
      </c>
      <c r="Q114" s="159"/>
      <c r="R114" s="158">
        <f>R25+R33+R41+R46+R58+R74+R84+R90+R103+R108+R112</f>
        <v>19247.881999999998</v>
      </c>
      <c r="S114" s="160"/>
    </row>
  </sheetData>
  <sheetProtection formatCells="0" formatColumns="0" formatRows="0" insertColumns="0" insertRows="0" insertHyperlinks="0" deleteColumns="0" deleteRows="0" sort="0" autoFilter="0" pivotTables="0"/>
  <mergeCells count="48">
    <mergeCell ref="A110:B110"/>
    <mergeCell ref="A60:B60"/>
    <mergeCell ref="A76:B76"/>
    <mergeCell ref="A86:B86"/>
    <mergeCell ref="A92:B92"/>
    <mergeCell ref="A105:B105"/>
    <mergeCell ref="A10:B10"/>
    <mergeCell ref="A27:B27"/>
    <mergeCell ref="A35:B35"/>
    <mergeCell ref="A43:B43"/>
    <mergeCell ref="A48:B48"/>
    <mergeCell ref="M8:N8"/>
    <mergeCell ref="P8:Q8"/>
    <mergeCell ref="R8:S8"/>
    <mergeCell ref="C9:D9"/>
    <mergeCell ref="E9:F9"/>
    <mergeCell ref="G9:H9"/>
    <mergeCell ref="I9:J9"/>
    <mergeCell ref="K9:L9"/>
    <mergeCell ref="M9:N9"/>
    <mergeCell ref="P9:Q9"/>
    <mergeCell ref="R9:S9"/>
    <mergeCell ref="C8:D8"/>
    <mergeCell ref="E8:F8"/>
    <mergeCell ref="G8:H8"/>
    <mergeCell ref="I8:J8"/>
    <mergeCell ref="K8:L8"/>
    <mergeCell ref="I7:J7"/>
    <mergeCell ref="K7:L7"/>
    <mergeCell ref="M7:N7"/>
    <mergeCell ref="P7:Q7"/>
    <mergeCell ref="R7:S7"/>
    <mergeCell ref="A1:R1"/>
    <mergeCell ref="A2:R2"/>
    <mergeCell ref="A3:R3"/>
    <mergeCell ref="C5:S5"/>
    <mergeCell ref="A6:B9"/>
    <mergeCell ref="C6:D6"/>
    <mergeCell ref="E6:F6"/>
    <mergeCell ref="G6:H6"/>
    <mergeCell ref="I6:J6"/>
    <mergeCell ref="K6:L6"/>
    <mergeCell ref="M6:N6"/>
    <mergeCell ref="P6:Q6"/>
    <mergeCell ref="R6:S6"/>
    <mergeCell ref="C7:D7"/>
    <mergeCell ref="E7:F7"/>
    <mergeCell ref="G7:H7"/>
  </mergeCells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workbookViewId="0">
      <selection activeCell="T23" sqref="T23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18" width="15.7109375" customWidth="1"/>
    <col min="19" max="19" width="15.85546875" customWidth="1"/>
    <col min="20" max="20" width="15.7109375" customWidth="1"/>
    <col min="21" max="22" width="9.140625" customWidth="1"/>
  </cols>
  <sheetData>
    <row r="1" spans="1:22" ht="23.25" x14ac:dyDescent="0.25">
      <c r="A1" s="305" t="s">
        <v>121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29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161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161"/>
    </row>
    <row r="5" spans="1:22" ht="51" customHeight="1" x14ac:dyDescent="0.25">
      <c r="A5" s="162" t="s">
        <v>8</v>
      </c>
      <c r="B5" s="320" t="s">
        <v>122</v>
      </c>
      <c r="C5" s="320" t="s">
        <v>123</v>
      </c>
      <c r="D5" s="321" t="s">
        <v>11</v>
      </c>
      <c r="E5" s="321" t="s">
        <v>88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124</v>
      </c>
      <c r="S5" s="322" t="s">
        <v>124</v>
      </c>
      <c r="T5" s="322" t="s">
        <v>124</v>
      </c>
    </row>
    <row r="6" spans="1:22" x14ac:dyDescent="0.25">
      <c r="A6" s="164" t="s">
        <v>125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164" t="s">
        <v>126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163">
        <v>2014</v>
      </c>
      <c r="S7" s="163">
        <v>2013</v>
      </c>
      <c r="T7" s="163">
        <v>2012</v>
      </c>
    </row>
    <row r="8" spans="1:22" ht="15.75" x14ac:dyDescent="0.25">
      <c r="A8" s="165" t="s">
        <v>59</v>
      </c>
      <c r="B8" s="323"/>
      <c r="C8" s="30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7"/>
      <c r="S8" s="168"/>
      <c r="T8" s="168"/>
    </row>
    <row r="9" spans="1:22" ht="15.75" x14ac:dyDescent="0.25">
      <c r="A9" s="169" t="s">
        <v>60</v>
      </c>
      <c r="B9" s="324"/>
      <c r="C9" s="306"/>
      <c r="D9" s="170">
        <v>0</v>
      </c>
      <c r="E9" s="170">
        <v>0</v>
      </c>
      <c r="F9" s="170">
        <v>0</v>
      </c>
      <c r="G9" s="170">
        <v>34.659999999999997</v>
      </c>
      <c r="H9" s="170">
        <v>145.94</v>
      </c>
      <c r="I9" s="170">
        <v>0</v>
      </c>
      <c r="J9" s="170">
        <v>0</v>
      </c>
      <c r="K9" s="170">
        <v>0</v>
      </c>
      <c r="L9" s="170">
        <v>0</v>
      </c>
      <c r="M9" s="170">
        <v>0</v>
      </c>
      <c r="N9" s="170">
        <v>0</v>
      </c>
      <c r="O9" s="170">
        <v>13.2</v>
      </c>
      <c r="P9" s="170">
        <v>0</v>
      </c>
      <c r="Q9" s="170">
        <v>0</v>
      </c>
      <c r="R9" s="171">
        <f t="shared" ref="R9:R22" si="0">SUM(D9,E9,F9,G9,H9,I9,J9,K9,L9,M9,N9,O9,P9,Q9)</f>
        <v>193.79999999999998</v>
      </c>
      <c r="S9" s="170">
        <v>90.305000000000007</v>
      </c>
      <c r="T9" s="170">
        <v>184.94300000000001</v>
      </c>
      <c r="U9" s="324"/>
      <c r="V9" s="306"/>
    </row>
    <row r="10" spans="1:22" ht="15.75" x14ac:dyDescent="0.25">
      <c r="A10" s="172" t="s">
        <v>61</v>
      </c>
      <c r="B10" s="325"/>
      <c r="C10" s="306"/>
      <c r="D10" s="173">
        <v>476.166</v>
      </c>
      <c r="E10" s="173">
        <v>0</v>
      </c>
      <c r="F10" s="173">
        <v>15.901999999999999</v>
      </c>
      <c r="G10" s="173">
        <v>5.5380000000000003</v>
      </c>
      <c r="H10" s="173">
        <v>104.367</v>
      </c>
      <c r="I10" s="173">
        <v>0</v>
      </c>
      <c r="J10" s="173">
        <v>42</v>
      </c>
      <c r="K10" s="173">
        <v>0</v>
      </c>
      <c r="L10" s="173">
        <v>0</v>
      </c>
      <c r="M10" s="173">
        <v>0</v>
      </c>
      <c r="N10" s="173">
        <v>0</v>
      </c>
      <c r="O10" s="173">
        <v>0</v>
      </c>
      <c r="P10" s="173">
        <v>0</v>
      </c>
      <c r="Q10" s="173">
        <v>0</v>
      </c>
      <c r="R10" s="174">
        <f t="shared" si="0"/>
        <v>643.97299999999996</v>
      </c>
      <c r="S10" s="173">
        <v>762.38699999999994</v>
      </c>
      <c r="T10" s="173">
        <v>858.822</v>
      </c>
    </row>
    <row r="11" spans="1:22" ht="15.75" x14ac:dyDescent="0.25">
      <c r="A11" s="169" t="s">
        <v>62</v>
      </c>
      <c r="B11" s="324"/>
      <c r="C11" s="306"/>
      <c r="D11" s="170">
        <v>0</v>
      </c>
      <c r="E11" s="170">
        <v>0</v>
      </c>
      <c r="F11" s="170">
        <v>0</v>
      </c>
      <c r="G11" s="170">
        <v>0</v>
      </c>
      <c r="H11" s="170">
        <v>0</v>
      </c>
      <c r="I11" s="170">
        <v>0</v>
      </c>
      <c r="J11" s="170">
        <v>0</v>
      </c>
      <c r="K11" s="170">
        <v>0</v>
      </c>
      <c r="L11" s="170">
        <v>0</v>
      </c>
      <c r="M11" s="170">
        <v>0</v>
      </c>
      <c r="N11" s="170">
        <v>0</v>
      </c>
      <c r="O11" s="170">
        <v>0</v>
      </c>
      <c r="P11" s="170">
        <v>0</v>
      </c>
      <c r="Q11" s="170">
        <v>0</v>
      </c>
      <c r="R11" s="171">
        <f t="shared" si="0"/>
        <v>0</v>
      </c>
      <c r="S11" s="170">
        <v>28.1</v>
      </c>
      <c r="T11" s="170">
        <v>0</v>
      </c>
    </row>
    <row r="12" spans="1:22" ht="15.75" x14ac:dyDescent="0.25">
      <c r="A12" s="172" t="s">
        <v>63</v>
      </c>
      <c r="B12" s="325"/>
      <c r="C12" s="306"/>
      <c r="D12" s="173">
        <v>0</v>
      </c>
      <c r="E12" s="173">
        <v>0</v>
      </c>
      <c r="F12" s="173">
        <v>92.01</v>
      </c>
      <c r="G12" s="173">
        <v>17.881</v>
      </c>
      <c r="H12" s="173">
        <v>93.328999999999994</v>
      </c>
      <c r="I12" s="173">
        <v>0</v>
      </c>
      <c r="J12" s="173">
        <v>0</v>
      </c>
      <c r="K12" s="173">
        <v>0</v>
      </c>
      <c r="L12" s="173">
        <v>0</v>
      </c>
      <c r="M12" s="173">
        <v>8.6999999999999993</v>
      </c>
      <c r="N12" s="173">
        <v>0</v>
      </c>
      <c r="O12" s="173">
        <v>0</v>
      </c>
      <c r="P12" s="173">
        <v>0</v>
      </c>
      <c r="Q12" s="173">
        <v>0</v>
      </c>
      <c r="R12" s="174">
        <f t="shared" si="0"/>
        <v>211.92</v>
      </c>
      <c r="S12" s="173">
        <v>152.304</v>
      </c>
      <c r="T12" s="173">
        <v>242.15600000000001</v>
      </c>
    </row>
    <row r="13" spans="1:22" ht="15.75" x14ac:dyDescent="0.25">
      <c r="A13" s="169" t="s">
        <v>64</v>
      </c>
      <c r="B13" s="324"/>
      <c r="C13" s="306"/>
      <c r="D13" s="170">
        <v>0</v>
      </c>
      <c r="E13" s="170">
        <v>0</v>
      </c>
      <c r="F13" s="170">
        <v>7.952</v>
      </c>
      <c r="G13" s="170">
        <v>0</v>
      </c>
      <c r="H13" s="170">
        <v>0</v>
      </c>
      <c r="I13" s="170">
        <v>0</v>
      </c>
      <c r="J13" s="170">
        <v>0</v>
      </c>
      <c r="K13" s="170">
        <v>0</v>
      </c>
      <c r="L13" s="170">
        <v>0</v>
      </c>
      <c r="M13" s="170">
        <v>78.914000000000001</v>
      </c>
      <c r="N13" s="170">
        <v>0</v>
      </c>
      <c r="O13" s="170">
        <v>0</v>
      </c>
      <c r="P13" s="170">
        <v>0</v>
      </c>
      <c r="Q13" s="170">
        <v>0</v>
      </c>
      <c r="R13" s="171">
        <f t="shared" si="0"/>
        <v>86.866</v>
      </c>
      <c r="S13" s="170">
        <v>0</v>
      </c>
      <c r="T13" s="170">
        <v>0</v>
      </c>
    </row>
    <row r="14" spans="1:22" ht="15.75" x14ac:dyDescent="0.25">
      <c r="A14" s="172" t="s">
        <v>65</v>
      </c>
      <c r="B14" s="325"/>
      <c r="C14" s="306"/>
      <c r="D14" s="173">
        <v>0</v>
      </c>
      <c r="E14" s="173">
        <v>0</v>
      </c>
      <c r="F14" s="173">
        <v>41.936999999999998</v>
      </c>
      <c r="G14" s="173">
        <v>4.9950000000000001</v>
      </c>
      <c r="H14" s="173">
        <v>0</v>
      </c>
      <c r="I14" s="173">
        <v>0</v>
      </c>
      <c r="J14" s="173">
        <v>0</v>
      </c>
      <c r="K14" s="173">
        <v>0</v>
      </c>
      <c r="L14" s="173">
        <v>0</v>
      </c>
      <c r="M14" s="173">
        <v>0</v>
      </c>
      <c r="N14" s="173">
        <v>0</v>
      </c>
      <c r="O14" s="173">
        <v>87.394999999999996</v>
      </c>
      <c r="P14" s="173">
        <v>0</v>
      </c>
      <c r="Q14" s="173">
        <v>0</v>
      </c>
      <c r="R14" s="174">
        <f t="shared" si="0"/>
        <v>134.327</v>
      </c>
      <c r="S14" s="173">
        <v>81.242999999999995</v>
      </c>
      <c r="T14" s="173">
        <v>90.081000000000003</v>
      </c>
    </row>
    <row r="15" spans="1:22" ht="15.75" x14ac:dyDescent="0.25">
      <c r="A15" s="169" t="s">
        <v>66</v>
      </c>
      <c r="B15" s="324"/>
      <c r="C15" s="306"/>
      <c r="D15" s="170">
        <v>0</v>
      </c>
      <c r="E15" s="170">
        <v>0</v>
      </c>
      <c r="F15" s="170">
        <v>0</v>
      </c>
      <c r="G15" s="170">
        <v>0</v>
      </c>
      <c r="H15" s="170">
        <v>0</v>
      </c>
      <c r="I15" s="170">
        <v>0</v>
      </c>
      <c r="J15" s="170">
        <v>0</v>
      </c>
      <c r="K15" s="170">
        <v>0</v>
      </c>
      <c r="L15" s="170">
        <v>2.14</v>
      </c>
      <c r="M15" s="170">
        <v>0</v>
      </c>
      <c r="N15" s="170">
        <v>0</v>
      </c>
      <c r="O15" s="170">
        <v>0</v>
      </c>
      <c r="P15" s="170">
        <v>0</v>
      </c>
      <c r="Q15" s="170">
        <v>0</v>
      </c>
      <c r="R15" s="171">
        <f t="shared" si="0"/>
        <v>2.14</v>
      </c>
      <c r="S15" s="170">
        <v>0</v>
      </c>
      <c r="T15" s="170">
        <v>0</v>
      </c>
    </row>
    <row r="16" spans="1:22" ht="15.75" x14ac:dyDescent="0.25">
      <c r="A16" s="172" t="s">
        <v>67</v>
      </c>
      <c r="B16" s="325"/>
      <c r="C16" s="306"/>
      <c r="D16" s="173">
        <v>0</v>
      </c>
      <c r="E16" s="173">
        <v>0</v>
      </c>
      <c r="F16" s="173">
        <v>69.677999999999997</v>
      </c>
      <c r="G16" s="173">
        <v>52.411000000000001</v>
      </c>
      <c r="H16" s="173">
        <v>18.658000000000001</v>
      </c>
      <c r="I16" s="173">
        <v>0</v>
      </c>
      <c r="J16" s="173">
        <v>0</v>
      </c>
      <c r="K16" s="173">
        <v>0</v>
      </c>
      <c r="L16" s="173">
        <v>0</v>
      </c>
      <c r="M16" s="173">
        <v>0</v>
      </c>
      <c r="N16" s="173">
        <v>0</v>
      </c>
      <c r="O16" s="173">
        <v>9.39</v>
      </c>
      <c r="P16" s="173">
        <v>0</v>
      </c>
      <c r="Q16" s="173">
        <v>0</v>
      </c>
      <c r="R16" s="174">
        <f t="shared" si="0"/>
        <v>150.137</v>
      </c>
      <c r="S16" s="173">
        <v>83.855999999999995</v>
      </c>
      <c r="T16" s="173">
        <v>150.60400000000001</v>
      </c>
    </row>
    <row r="17" spans="1:22" ht="15.75" x14ac:dyDescent="0.25">
      <c r="A17" s="169" t="s">
        <v>68</v>
      </c>
      <c r="B17" s="324"/>
      <c r="C17" s="306"/>
      <c r="D17" s="170">
        <v>0</v>
      </c>
      <c r="E17" s="170">
        <v>0</v>
      </c>
      <c r="F17" s="170">
        <v>0</v>
      </c>
      <c r="G17" s="170">
        <v>0.499</v>
      </c>
      <c r="H17" s="170">
        <v>0</v>
      </c>
      <c r="I17" s="170">
        <v>0</v>
      </c>
      <c r="J17" s="170">
        <v>1</v>
      </c>
      <c r="K17" s="170">
        <v>0</v>
      </c>
      <c r="L17" s="170">
        <v>0</v>
      </c>
      <c r="M17" s="170">
        <v>130.53700000000001</v>
      </c>
      <c r="N17" s="170">
        <v>0</v>
      </c>
      <c r="O17" s="170">
        <v>0</v>
      </c>
      <c r="P17" s="170">
        <v>0</v>
      </c>
      <c r="Q17" s="170">
        <v>0</v>
      </c>
      <c r="R17" s="171">
        <f t="shared" si="0"/>
        <v>132.036</v>
      </c>
      <c r="S17" s="170">
        <v>198.983</v>
      </c>
      <c r="T17" s="170">
        <v>481.56700000000001</v>
      </c>
    </row>
    <row r="18" spans="1:22" ht="15.75" x14ac:dyDescent="0.25">
      <c r="A18" s="172" t="s">
        <v>69</v>
      </c>
      <c r="B18" s="325"/>
      <c r="C18" s="306"/>
      <c r="D18" s="173">
        <v>332.3</v>
      </c>
      <c r="E18" s="173">
        <v>0</v>
      </c>
      <c r="F18" s="173">
        <v>0</v>
      </c>
      <c r="G18" s="173">
        <v>0</v>
      </c>
      <c r="H18" s="173">
        <v>195.22499999999999</v>
      </c>
      <c r="I18" s="173">
        <v>0</v>
      </c>
      <c r="J18" s="173">
        <v>0</v>
      </c>
      <c r="K18" s="173">
        <v>0</v>
      </c>
      <c r="L18" s="173">
        <v>0</v>
      </c>
      <c r="M18" s="173">
        <v>0</v>
      </c>
      <c r="N18" s="173">
        <v>0</v>
      </c>
      <c r="O18" s="173">
        <v>0</v>
      </c>
      <c r="P18" s="173">
        <v>0</v>
      </c>
      <c r="Q18" s="173">
        <v>0</v>
      </c>
      <c r="R18" s="174">
        <f t="shared" si="0"/>
        <v>527.52499999999998</v>
      </c>
      <c r="S18" s="173">
        <v>510.63600000000002</v>
      </c>
      <c r="T18" s="173">
        <v>490.60599999999999</v>
      </c>
    </row>
    <row r="19" spans="1:22" ht="15.75" x14ac:dyDescent="0.25">
      <c r="A19" s="169" t="s">
        <v>70</v>
      </c>
      <c r="B19" s="324"/>
      <c r="C19" s="306"/>
      <c r="D19" s="170">
        <v>0</v>
      </c>
      <c r="E19" s="170">
        <v>0</v>
      </c>
      <c r="F19" s="170">
        <v>0</v>
      </c>
      <c r="G19" s="170">
        <v>0.90300000000000002</v>
      </c>
      <c r="H19" s="170">
        <v>19.096</v>
      </c>
      <c r="I19" s="170">
        <v>0</v>
      </c>
      <c r="J19" s="170">
        <v>0</v>
      </c>
      <c r="K19" s="170">
        <v>0</v>
      </c>
      <c r="L19" s="170">
        <v>0</v>
      </c>
      <c r="M19" s="170">
        <v>41.704000000000001</v>
      </c>
      <c r="N19" s="170">
        <v>0</v>
      </c>
      <c r="O19" s="170">
        <v>0</v>
      </c>
      <c r="P19" s="170">
        <v>0</v>
      </c>
      <c r="Q19" s="170">
        <v>0</v>
      </c>
      <c r="R19" s="171">
        <f t="shared" si="0"/>
        <v>61.703000000000003</v>
      </c>
      <c r="S19" s="170">
        <v>46.436</v>
      </c>
      <c r="T19" s="170">
        <v>59.226999999999997</v>
      </c>
    </row>
    <row r="20" spans="1:22" ht="15.75" x14ac:dyDescent="0.25">
      <c r="A20" s="172" t="s">
        <v>71</v>
      </c>
      <c r="B20" s="325"/>
      <c r="C20" s="306"/>
      <c r="D20" s="173">
        <v>0</v>
      </c>
      <c r="E20" s="173">
        <v>0</v>
      </c>
      <c r="F20" s="173">
        <v>23.702000000000002</v>
      </c>
      <c r="G20" s="173">
        <v>15.51</v>
      </c>
      <c r="H20" s="173">
        <v>132.334</v>
      </c>
      <c r="I20" s="173">
        <v>0</v>
      </c>
      <c r="J20" s="173">
        <v>0</v>
      </c>
      <c r="K20" s="173">
        <v>0</v>
      </c>
      <c r="L20" s="173">
        <v>0</v>
      </c>
      <c r="M20" s="173">
        <v>42.198999999999998</v>
      </c>
      <c r="N20" s="173">
        <v>0</v>
      </c>
      <c r="O20" s="173">
        <v>0</v>
      </c>
      <c r="P20" s="173">
        <v>0</v>
      </c>
      <c r="Q20" s="173">
        <v>0</v>
      </c>
      <c r="R20" s="174">
        <f t="shared" si="0"/>
        <v>213.745</v>
      </c>
      <c r="S20" s="173">
        <v>165.72300000000001</v>
      </c>
      <c r="T20" s="173">
        <v>182.053</v>
      </c>
    </row>
    <row r="21" spans="1:22" ht="15.75" x14ac:dyDescent="0.25">
      <c r="A21" s="169" t="s">
        <v>72</v>
      </c>
      <c r="B21" s="324"/>
      <c r="C21" s="306"/>
      <c r="D21" s="170">
        <v>0</v>
      </c>
      <c r="E21" s="170">
        <v>0</v>
      </c>
      <c r="F21" s="170">
        <v>0</v>
      </c>
      <c r="G21" s="170">
        <v>0.4</v>
      </c>
      <c r="H21" s="170">
        <v>0</v>
      </c>
      <c r="I21" s="170">
        <v>0</v>
      </c>
      <c r="J21" s="170">
        <v>0</v>
      </c>
      <c r="K21" s="170">
        <v>0</v>
      </c>
      <c r="L21" s="170">
        <v>2</v>
      </c>
      <c r="M21" s="170">
        <v>0</v>
      </c>
      <c r="N21" s="170">
        <v>0</v>
      </c>
      <c r="O21" s="170">
        <v>0</v>
      </c>
      <c r="P21" s="170">
        <v>0.04</v>
      </c>
      <c r="Q21" s="170">
        <v>0</v>
      </c>
      <c r="R21" s="171">
        <f t="shared" si="0"/>
        <v>2.44</v>
      </c>
      <c r="S21" s="170">
        <v>2</v>
      </c>
      <c r="T21" s="170">
        <v>3.141</v>
      </c>
    </row>
    <row r="22" spans="1:22" ht="15.75" x14ac:dyDescent="0.25">
      <c r="A22" s="172" t="s">
        <v>73</v>
      </c>
      <c r="B22" s="325"/>
      <c r="C22" s="306"/>
      <c r="D22" s="173">
        <v>0</v>
      </c>
      <c r="E22" s="173">
        <v>0</v>
      </c>
      <c r="F22" s="173">
        <v>0</v>
      </c>
      <c r="G22" s="173">
        <v>2.4E-2</v>
      </c>
      <c r="H22" s="173">
        <v>0</v>
      </c>
      <c r="I22" s="173">
        <v>0</v>
      </c>
      <c r="J22" s="173">
        <v>19.417000000000002</v>
      </c>
      <c r="K22" s="173">
        <v>0</v>
      </c>
      <c r="L22" s="173">
        <v>0</v>
      </c>
      <c r="M22" s="173">
        <v>0</v>
      </c>
      <c r="N22" s="173">
        <v>0</v>
      </c>
      <c r="O22" s="173">
        <v>0</v>
      </c>
      <c r="P22" s="173">
        <v>0</v>
      </c>
      <c r="Q22" s="173">
        <v>0</v>
      </c>
      <c r="R22" s="174">
        <f t="shared" si="0"/>
        <v>19.441000000000003</v>
      </c>
      <c r="S22" s="173">
        <v>0</v>
      </c>
      <c r="T22" s="173">
        <v>0</v>
      </c>
    </row>
    <row r="23" spans="1:22" ht="15.75" x14ac:dyDescent="0.25">
      <c r="A23" s="175" t="s">
        <v>12</v>
      </c>
      <c r="B23" s="326"/>
      <c r="C23" s="306"/>
      <c r="D23" s="176">
        <f t="shared" ref="D23:T23" si="1">SUM(D9,D10,D11,D12,D13,D14,D15,D16,D17,D18,D19,D20,D21,D22)</f>
        <v>808.46600000000001</v>
      </c>
      <c r="E23" s="176">
        <f t="shared" si="1"/>
        <v>0</v>
      </c>
      <c r="F23" s="176">
        <f t="shared" si="1"/>
        <v>251.18099999999998</v>
      </c>
      <c r="G23" s="176">
        <f t="shared" si="1"/>
        <v>132.821</v>
      </c>
      <c r="H23" s="176">
        <f t="shared" si="1"/>
        <v>708.94900000000007</v>
      </c>
      <c r="I23" s="176">
        <f t="shared" si="1"/>
        <v>0</v>
      </c>
      <c r="J23" s="176">
        <f t="shared" si="1"/>
        <v>62.417000000000002</v>
      </c>
      <c r="K23" s="176">
        <f t="shared" si="1"/>
        <v>0</v>
      </c>
      <c r="L23" s="176">
        <f t="shared" si="1"/>
        <v>4.1400000000000006</v>
      </c>
      <c r="M23" s="176">
        <f t="shared" si="1"/>
        <v>302.05400000000003</v>
      </c>
      <c r="N23" s="176">
        <f t="shared" si="1"/>
        <v>0</v>
      </c>
      <c r="O23" s="176">
        <f t="shared" si="1"/>
        <v>109.985</v>
      </c>
      <c r="P23" s="176">
        <f t="shared" si="1"/>
        <v>0.04</v>
      </c>
      <c r="Q23" s="176">
        <f t="shared" si="1"/>
        <v>0</v>
      </c>
      <c r="R23" s="177">
        <f t="shared" si="1"/>
        <v>2380.0529999999999</v>
      </c>
      <c r="S23" s="173">
        <f t="shared" si="1"/>
        <v>2121.973</v>
      </c>
      <c r="T23" s="173">
        <f t="shared" si="1"/>
        <v>2743.2</v>
      </c>
    </row>
    <row r="25" spans="1:22" ht="15.75" x14ac:dyDescent="0.25">
      <c r="A25" s="165" t="s">
        <v>74</v>
      </c>
      <c r="B25" s="323"/>
      <c r="C25" s="30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7"/>
      <c r="S25" s="168"/>
      <c r="T25" s="168"/>
    </row>
    <row r="26" spans="1:22" ht="15.75" x14ac:dyDescent="0.25">
      <c r="A26" s="169" t="s">
        <v>75</v>
      </c>
      <c r="B26" s="324"/>
      <c r="C26" s="306"/>
      <c r="D26" s="170">
        <v>0</v>
      </c>
      <c r="E26" s="170">
        <v>0</v>
      </c>
      <c r="F26" s="170">
        <v>0</v>
      </c>
      <c r="G26" s="170">
        <v>0</v>
      </c>
      <c r="H26" s="170">
        <v>148.322</v>
      </c>
      <c r="I26" s="170">
        <v>0</v>
      </c>
      <c r="J26" s="170">
        <v>0</v>
      </c>
      <c r="K26" s="170">
        <v>0</v>
      </c>
      <c r="L26" s="170">
        <v>0</v>
      </c>
      <c r="M26" s="170">
        <v>0</v>
      </c>
      <c r="N26" s="170">
        <v>66.25</v>
      </c>
      <c r="O26" s="170">
        <v>183.291</v>
      </c>
      <c r="P26" s="170">
        <v>0</v>
      </c>
      <c r="Q26" s="170">
        <v>0</v>
      </c>
      <c r="R26" s="171">
        <f>SUM(D26,E26,F26,G26,H26,I26,J26,K26,L26,M26,N26,O26,P26,Q26)</f>
        <v>397.863</v>
      </c>
      <c r="S26" s="170">
        <v>277.303</v>
      </c>
      <c r="T26" s="170">
        <v>394.12299999999999</v>
      </c>
      <c r="U26" s="324"/>
      <c r="V26" s="306"/>
    </row>
    <row r="27" spans="1:22" ht="15.75" x14ac:dyDescent="0.25">
      <c r="A27" s="172" t="s">
        <v>76</v>
      </c>
      <c r="B27" s="325"/>
      <c r="C27" s="306"/>
      <c r="D27" s="173">
        <v>0</v>
      </c>
      <c r="E27" s="173">
        <v>0</v>
      </c>
      <c r="F27" s="173">
        <v>16.190000000000001</v>
      </c>
      <c r="G27" s="173">
        <v>0</v>
      </c>
      <c r="H27" s="173">
        <v>0</v>
      </c>
      <c r="I27" s="173">
        <v>0</v>
      </c>
      <c r="J27" s="173">
        <v>0</v>
      </c>
      <c r="K27" s="173">
        <v>0</v>
      </c>
      <c r="L27" s="173">
        <v>0</v>
      </c>
      <c r="M27" s="173">
        <v>0</v>
      </c>
      <c r="N27" s="173">
        <v>0</v>
      </c>
      <c r="O27" s="173">
        <v>0</v>
      </c>
      <c r="P27" s="173">
        <v>0</v>
      </c>
      <c r="Q27" s="173">
        <v>0</v>
      </c>
      <c r="R27" s="174">
        <f>SUM(D27,E27,F27,G27,H27,I27,J27,K27,L27,M27,N27,O27,P27,Q27)</f>
        <v>16.190000000000001</v>
      </c>
      <c r="S27" s="173">
        <v>40.497</v>
      </c>
      <c r="T27" s="173">
        <v>34.281999999999996</v>
      </c>
    </row>
    <row r="28" spans="1:22" ht="15.75" x14ac:dyDescent="0.25">
      <c r="A28" s="169" t="s">
        <v>77</v>
      </c>
      <c r="B28" s="324"/>
      <c r="C28" s="306"/>
      <c r="D28" s="170">
        <v>0</v>
      </c>
      <c r="E28" s="170">
        <v>0</v>
      </c>
      <c r="F28" s="170">
        <v>445.92</v>
      </c>
      <c r="G28" s="170">
        <v>97.88</v>
      </c>
      <c r="H28" s="170">
        <v>96.992000000000004</v>
      </c>
      <c r="I28" s="170">
        <v>0</v>
      </c>
      <c r="J28" s="170">
        <v>0</v>
      </c>
      <c r="K28" s="170">
        <v>33.9</v>
      </c>
      <c r="L28" s="170">
        <v>68.650000000000006</v>
      </c>
      <c r="M28" s="170">
        <v>30.8</v>
      </c>
      <c r="N28" s="170">
        <v>0</v>
      </c>
      <c r="O28" s="170">
        <v>52.975999999999999</v>
      </c>
      <c r="P28" s="170">
        <v>0</v>
      </c>
      <c r="Q28" s="170">
        <v>0</v>
      </c>
      <c r="R28" s="171">
        <f>SUM(D28,E28,F28,G28,H28,I28,J28,K28,L28,M28,N28,O28,P28,Q28)</f>
        <v>827.11799999999982</v>
      </c>
      <c r="S28" s="170">
        <v>726.27800000000002</v>
      </c>
      <c r="T28" s="170">
        <v>1005.913</v>
      </c>
    </row>
    <row r="29" spans="1:22" ht="15.75" x14ac:dyDescent="0.25">
      <c r="A29" s="172" t="s">
        <v>78</v>
      </c>
      <c r="B29" s="325"/>
      <c r="C29" s="306"/>
      <c r="D29" s="173">
        <v>66</v>
      </c>
      <c r="E29" s="173">
        <v>0</v>
      </c>
      <c r="F29" s="173">
        <v>0</v>
      </c>
      <c r="G29" s="173">
        <v>49.247</v>
      </c>
      <c r="H29" s="173">
        <v>81.887</v>
      </c>
      <c r="I29" s="173">
        <v>0</v>
      </c>
      <c r="J29" s="173">
        <v>0</v>
      </c>
      <c r="K29" s="173">
        <v>0</v>
      </c>
      <c r="L29" s="173">
        <v>0</v>
      </c>
      <c r="M29" s="173">
        <v>0</v>
      </c>
      <c r="N29" s="173">
        <v>0</v>
      </c>
      <c r="O29" s="173">
        <v>72.198999999999998</v>
      </c>
      <c r="P29" s="173">
        <v>0</v>
      </c>
      <c r="Q29" s="173">
        <v>0</v>
      </c>
      <c r="R29" s="174">
        <f>SUM(D29,E29,F29,G29,H29,I29,J29,K29,L29,M29,N29,O29,P29,Q29)</f>
        <v>269.33300000000003</v>
      </c>
      <c r="S29" s="173">
        <v>262.52499999999998</v>
      </c>
      <c r="T29" s="173">
        <v>286.363</v>
      </c>
    </row>
    <row r="30" spans="1:22" ht="15.75" x14ac:dyDescent="0.25">
      <c r="A30" s="169" t="s">
        <v>79</v>
      </c>
      <c r="B30" s="324"/>
      <c r="C30" s="306"/>
      <c r="D30" s="170">
        <v>0</v>
      </c>
      <c r="E30" s="170">
        <v>0</v>
      </c>
      <c r="F30" s="170">
        <v>0</v>
      </c>
      <c r="G30" s="170">
        <v>26.263999999999999</v>
      </c>
      <c r="H30" s="170">
        <v>0</v>
      </c>
      <c r="I30" s="170">
        <v>0</v>
      </c>
      <c r="J30" s="170">
        <v>0</v>
      </c>
      <c r="K30" s="170">
        <v>0</v>
      </c>
      <c r="L30" s="170">
        <v>0</v>
      </c>
      <c r="M30" s="170">
        <v>0</v>
      </c>
      <c r="N30" s="170">
        <v>42.6</v>
      </c>
      <c r="O30" s="170">
        <v>0</v>
      </c>
      <c r="P30" s="170">
        <v>0</v>
      </c>
      <c r="Q30" s="170">
        <v>0</v>
      </c>
      <c r="R30" s="171">
        <f>SUM(D30,E30,F30,G30,H30,I30,J30,K30,L30,M30,N30,O30,P30,Q30)</f>
        <v>68.864000000000004</v>
      </c>
      <c r="S30" s="170">
        <v>28.774999999999999</v>
      </c>
      <c r="T30" s="170">
        <v>0</v>
      </c>
    </row>
    <row r="31" spans="1:22" ht="15.75" x14ac:dyDescent="0.25">
      <c r="A31" s="175" t="s">
        <v>12</v>
      </c>
      <c r="B31" s="326"/>
      <c r="C31" s="306"/>
      <c r="D31" s="176">
        <f t="shared" ref="D31:T31" si="2">SUM(D26,D27,D28,D29,D30)</f>
        <v>66</v>
      </c>
      <c r="E31" s="176">
        <f t="shared" si="2"/>
        <v>0</v>
      </c>
      <c r="F31" s="176">
        <f t="shared" si="2"/>
        <v>462.11</v>
      </c>
      <c r="G31" s="176">
        <f t="shared" si="2"/>
        <v>173.39100000000002</v>
      </c>
      <c r="H31" s="176">
        <f t="shared" si="2"/>
        <v>327.20100000000002</v>
      </c>
      <c r="I31" s="176">
        <f t="shared" si="2"/>
        <v>0</v>
      </c>
      <c r="J31" s="176">
        <f t="shared" si="2"/>
        <v>0</v>
      </c>
      <c r="K31" s="176">
        <f t="shared" si="2"/>
        <v>33.9</v>
      </c>
      <c r="L31" s="176">
        <f t="shared" si="2"/>
        <v>68.650000000000006</v>
      </c>
      <c r="M31" s="176">
        <f t="shared" si="2"/>
        <v>30.8</v>
      </c>
      <c r="N31" s="176">
        <f t="shared" si="2"/>
        <v>108.85</v>
      </c>
      <c r="O31" s="176">
        <f t="shared" si="2"/>
        <v>308.46600000000001</v>
      </c>
      <c r="P31" s="176">
        <f t="shared" si="2"/>
        <v>0</v>
      </c>
      <c r="Q31" s="176">
        <f t="shared" si="2"/>
        <v>0</v>
      </c>
      <c r="R31" s="177">
        <f t="shared" si="2"/>
        <v>1579.3679999999999</v>
      </c>
      <c r="S31" s="173">
        <f t="shared" si="2"/>
        <v>1335.3780000000002</v>
      </c>
      <c r="T31" s="173">
        <f t="shared" si="2"/>
        <v>1720.681</v>
      </c>
    </row>
    <row r="33" spans="1:22" ht="15.75" x14ac:dyDescent="0.25">
      <c r="A33" s="165" t="s">
        <v>10</v>
      </c>
      <c r="B33" s="323"/>
      <c r="C33" s="30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7"/>
      <c r="S33" s="168"/>
      <c r="T33" s="168"/>
    </row>
    <row r="34" spans="1:22" ht="15.75" x14ac:dyDescent="0.25">
      <c r="A34" s="169" t="s">
        <v>80</v>
      </c>
      <c r="B34" s="324"/>
      <c r="C34" s="306"/>
      <c r="D34" s="170">
        <v>320.52300000000002</v>
      </c>
      <c r="E34" s="170">
        <v>0</v>
      </c>
      <c r="F34" s="170">
        <v>0</v>
      </c>
      <c r="G34" s="170">
        <v>0</v>
      </c>
      <c r="H34" s="170">
        <v>0</v>
      </c>
      <c r="I34" s="170">
        <v>0</v>
      </c>
      <c r="J34" s="170">
        <v>0</v>
      </c>
      <c r="K34" s="170">
        <v>0</v>
      </c>
      <c r="L34" s="170">
        <v>0</v>
      </c>
      <c r="M34" s="170">
        <v>0</v>
      </c>
      <c r="N34" s="170">
        <v>0</v>
      </c>
      <c r="O34" s="170">
        <v>0</v>
      </c>
      <c r="P34" s="170">
        <v>0</v>
      </c>
      <c r="Q34" s="170">
        <v>0</v>
      </c>
      <c r="R34" s="171">
        <f>SUM(D34,E34,F34,G34,H34,I34,J34,K34,L34,M34,N34,O34,P34,Q34)</f>
        <v>320.52300000000002</v>
      </c>
      <c r="S34" s="170">
        <v>363.16699999999997</v>
      </c>
      <c r="T34" s="170">
        <v>341.94200000000001</v>
      </c>
      <c r="U34" s="324"/>
      <c r="V34" s="306"/>
    </row>
    <row r="35" spans="1:22" ht="15.75" x14ac:dyDescent="0.25">
      <c r="A35" s="172" t="s">
        <v>81</v>
      </c>
      <c r="B35" s="325"/>
      <c r="C35" s="306"/>
      <c r="D35" s="173">
        <v>542.92700000000002</v>
      </c>
      <c r="E35" s="173">
        <v>0</v>
      </c>
      <c r="F35" s="173">
        <v>0</v>
      </c>
      <c r="G35" s="173">
        <v>0</v>
      </c>
      <c r="H35" s="173">
        <v>435.85</v>
      </c>
      <c r="I35" s="173">
        <v>0</v>
      </c>
      <c r="J35" s="173">
        <v>0</v>
      </c>
      <c r="K35" s="173">
        <v>0</v>
      </c>
      <c r="L35" s="173">
        <v>0</v>
      </c>
      <c r="M35" s="173">
        <v>0</v>
      </c>
      <c r="N35" s="173">
        <v>0</v>
      </c>
      <c r="O35" s="173">
        <v>0</v>
      </c>
      <c r="P35" s="173">
        <v>0</v>
      </c>
      <c r="Q35" s="173">
        <v>0</v>
      </c>
      <c r="R35" s="174">
        <f>SUM(D35,E35,F35,G35,H35,I35,J35,K35,L35,M35,N35,O35,P35,Q35)</f>
        <v>978.77700000000004</v>
      </c>
      <c r="S35" s="173">
        <v>1003.913</v>
      </c>
      <c r="T35" s="173">
        <v>722.14400000000001</v>
      </c>
    </row>
    <row r="36" spans="1:22" ht="15.75" x14ac:dyDescent="0.25">
      <c r="A36" s="169" t="s">
        <v>11</v>
      </c>
      <c r="B36" s="324"/>
      <c r="C36" s="306"/>
      <c r="D36" s="170">
        <v>0</v>
      </c>
      <c r="E36" s="170">
        <v>0</v>
      </c>
      <c r="F36" s="170">
        <v>0</v>
      </c>
      <c r="G36" s="170">
        <v>0</v>
      </c>
      <c r="H36" s="170">
        <v>0</v>
      </c>
      <c r="I36" s="170">
        <v>0</v>
      </c>
      <c r="J36" s="170">
        <v>0</v>
      </c>
      <c r="K36" s="170">
        <v>27.3</v>
      </c>
      <c r="L36" s="170">
        <v>0</v>
      </c>
      <c r="M36" s="170">
        <v>0</v>
      </c>
      <c r="N36" s="170">
        <v>0</v>
      </c>
      <c r="O36" s="170">
        <v>0</v>
      </c>
      <c r="P36" s="170">
        <v>0</v>
      </c>
      <c r="Q36" s="170">
        <v>0</v>
      </c>
      <c r="R36" s="171">
        <f>SUM(D36,E36,F36,G36,H36,I36,J36,K36,L36,M36,N36,O36,P36,Q36)</f>
        <v>27.3</v>
      </c>
      <c r="S36" s="170">
        <v>55</v>
      </c>
      <c r="T36" s="170">
        <v>115.334</v>
      </c>
    </row>
    <row r="37" spans="1:22" ht="15.75" x14ac:dyDescent="0.25">
      <c r="A37" s="172" t="s">
        <v>82</v>
      </c>
      <c r="B37" s="325"/>
      <c r="C37" s="306"/>
      <c r="D37" s="173">
        <v>0</v>
      </c>
      <c r="E37" s="173">
        <v>0</v>
      </c>
      <c r="F37" s="173">
        <v>159.535</v>
      </c>
      <c r="G37" s="173">
        <v>0</v>
      </c>
      <c r="H37" s="173">
        <v>0</v>
      </c>
      <c r="I37" s="173">
        <v>0</v>
      </c>
      <c r="J37" s="173">
        <v>0</v>
      </c>
      <c r="K37" s="173">
        <v>0</v>
      </c>
      <c r="L37" s="173">
        <v>0</v>
      </c>
      <c r="M37" s="173">
        <v>0</v>
      </c>
      <c r="N37" s="173">
        <v>0</v>
      </c>
      <c r="O37" s="173">
        <v>72.849999999999994</v>
      </c>
      <c r="P37" s="173">
        <v>0</v>
      </c>
      <c r="Q37" s="173">
        <v>0</v>
      </c>
      <c r="R37" s="174">
        <f>SUM(D37,E37,F37,G37,H37,I37,J37,K37,L37,M37,N37,O37,P37,Q37)</f>
        <v>232.38499999999999</v>
      </c>
      <c r="S37" s="173">
        <v>272.78800000000001</v>
      </c>
      <c r="T37" s="173">
        <v>503.74400000000003</v>
      </c>
    </row>
    <row r="38" spans="1:22" ht="15.75" x14ac:dyDescent="0.25">
      <c r="A38" s="169" t="s">
        <v>73</v>
      </c>
      <c r="B38" s="324"/>
      <c r="C38" s="306"/>
      <c r="D38" s="170">
        <v>0</v>
      </c>
      <c r="E38" s="170">
        <v>0</v>
      </c>
      <c r="F38" s="170">
        <v>0</v>
      </c>
      <c r="G38" s="170">
        <v>0</v>
      </c>
      <c r="H38" s="170">
        <v>0</v>
      </c>
      <c r="I38" s="170">
        <v>0</v>
      </c>
      <c r="J38" s="170">
        <v>0</v>
      </c>
      <c r="K38" s="170">
        <v>0</v>
      </c>
      <c r="L38" s="170">
        <v>0</v>
      </c>
      <c r="M38" s="170">
        <v>0</v>
      </c>
      <c r="N38" s="170">
        <v>0</v>
      </c>
      <c r="O38" s="170">
        <v>0</v>
      </c>
      <c r="P38" s="170">
        <v>0</v>
      </c>
      <c r="Q38" s="170">
        <v>0</v>
      </c>
      <c r="R38" s="171">
        <f>SUM(D38,E38,F38,G38,H38,I38,J38,K38,L38,M38,N38,O38,P38,Q38)</f>
        <v>0</v>
      </c>
      <c r="S38" s="170">
        <v>28</v>
      </c>
      <c r="T38" s="170">
        <v>0</v>
      </c>
    </row>
    <row r="39" spans="1:22" ht="15.75" x14ac:dyDescent="0.25">
      <c r="A39" s="175" t="s">
        <v>12</v>
      </c>
      <c r="B39" s="326"/>
      <c r="C39" s="306"/>
      <c r="D39" s="176">
        <f t="shared" ref="D39:T39" si="3">SUM(D34,D35,D36,D37,D38)</f>
        <v>863.45</v>
      </c>
      <c r="E39" s="176">
        <f t="shared" si="3"/>
        <v>0</v>
      </c>
      <c r="F39" s="176">
        <f t="shared" si="3"/>
        <v>159.535</v>
      </c>
      <c r="G39" s="176">
        <f t="shared" si="3"/>
        <v>0</v>
      </c>
      <c r="H39" s="176">
        <f t="shared" si="3"/>
        <v>435.85</v>
      </c>
      <c r="I39" s="176">
        <f t="shared" si="3"/>
        <v>0</v>
      </c>
      <c r="J39" s="176">
        <f t="shared" si="3"/>
        <v>0</v>
      </c>
      <c r="K39" s="176">
        <f t="shared" si="3"/>
        <v>27.3</v>
      </c>
      <c r="L39" s="176">
        <f t="shared" si="3"/>
        <v>0</v>
      </c>
      <c r="M39" s="176">
        <f t="shared" si="3"/>
        <v>0</v>
      </c>
      <c r="N39" s="176">
        <f t="shared" si="3"/>
        <v>0</v>
      </c>
      <c r="O39" s="176">
        <f t="shared" si="3"/>
        <v>72.849999999999994</v>
      </c>
      <c r="P39" s="176">
        <f t="shared" si="3"/>
        <v>0</v>
      </c>
      <c r="Q39" s="176">
        <f t="shared" si="3"/>
        <v>0</v>
      </c>
      <c r="R39" s="177">
        <f t="shared" si="3"/>
        <v>1558.9850000000001</v>
      </c>
      <c r="S39" s="173">
        <f t="shared" si="3"/>
        <v>1722.8679999999999</v>
      </c>
      <c r="T39" s="173">
        <f t="shared" si="3"/>
        <v>1683.1640000000002</v>
      </c>
    </row>
    <row r="41" spans="1:22" ht="15.75" x14ac:dyDescent="0.25">
      <c r="A41" s="165" t="s">
        <v>13</v>
      </c>
      <c r="B41" s="323"/>
      <c r="C41" s="30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7"/>
      <c r="S41" s="168"/>
      <c r="T41" s="168"/>
    </row>
    <row r="42" spans="1:22" ht="15.75" x14ac:dyDescent="0.25">
      <c r="A42" s="169" t="s">
        <v>14</v>
      </c>
      <c r="B42" s="324"/>
      <c r="C42" s="306"/>
      <c r="D42" s="170">
        <v>0</v>
      </c>
      <c r="E42" s="170">
        <v>0</v>
      </c>
      <c r="F42" s="170">
        <v>0</v>
      </c>
      <c r="G42" s="170">
        <v>0</v>
      </c>
      <c r="H42" s="170">
        <v>702.78800000000001</v>
      </c>
      <c r="I42" s="170">
        <v>0</v>
      </c>
      <c r="J42" s="170">
        <v>0</v>
      </c>
      <c r="K42" s="170">
        <v>0</v>
      </c>
      <c r="L42" s="170">
        <v>0</v>
      </c>
      <c r="M42" s="170">
        <v>0</v>
      </c>
      <c r="N42" s="170">
        <v>0</v>
      </c>
      <c r="O42" s="170">
        <v>0</v>
      </c>
      <c r="P42" s="170">
        <v>0</v>
      </c>
      <c r="Q42" s="170">
        <v>0</v>
      </c>
      <c r="R42" s="171">
        <f>SUM(D42,E42,F42,G42,H42,I42,J42,K42,L42,M42,N42,O42,P42,Q42)</f>
        <v>702.78800000000001</v>
      </c>
      <c r="S42" s="170">
        <v>163.23599999999999</v>
      </c>
      <c r="T42" s="170">
        <v>60.5</v>
      </c>
      <c r="U42" s="324"/>
      <c r="V42" s="306"/>
    </row>
    <row r="43" spans="1:22" ht="15.75" x14ac:dyDescent="0.25">
      <c r="A43" s="172" t="s">
        <v>15</v>
      </c>
      <c r="B43" s="325"/>
      <c r="C43" s="306"/>
      <c r="D43" s="173">
        <v>0</v>
      </c>
      <c r="E43" s="173">
        <v>0</v>
      </c>
      <c r="F43" s="173">
        <v>0</v>
      </c>
      <c r="G43" s="173">
        <v>0.64</v>
      </c>
      <c r="H43" s="173">
        <v>952.55200000000002</v>
      </c>
      <c r="I43" s="173">
        <v>0</v>
      </c>
      <c r="J43" s="173">
        <v>0</v>
      </c>
      <c r="K43" s="173">
        <v>0</v>
      </c>
      <c r="L43" s="173">
        <v>0</v>
      </c>
      <c r="M43" s="173">
        <v>0</v>
      </c>
      <c r="N43" s="173">
        <v>0</v>
      </c>
      <c r="O43" s="173">
        <v>0</v>
      </c>
      <c r="P43" s="173">
        <v>0</v>
      </c>
      <c r="Q43" s="173">
        <v>0</v>
      </c>
      <c r="R43" s="174">
        <f>SUM(D43,E43,F43,G43,H43,I43,J43,K43,L43,M43,N43,O43,P43,Q43)</f>
        <v>953.19200000000001</v>
      </c>
      <c r="S43" s="173">
        <v>1722.2760000000001</v>
      </c>
      <c r="T43" s="173">
        <v>1634.836</v>
      </c>
    </row>
    <row r="44" spans="1:22" ht="15.75" x14ac:dyDescent="0.25">
      <c r="A44" s="175" t="s">
        <v>12</v>
      </c>
      <c r="B44" s="326"/>
      <c r="C44" s="306"/>
      <c r="D44" s="176">
        <f t="shared" ref="D44:T44" si="4">SUM(D42,D43)</f>
        <v>0</v>
      </c>
      <c r="E44" s="176">
        <f t="shared" si="4"/>
        <v>0</v>
      </c>
      <c r="F44" s="176">
        <f t="shared" si="4"/>
        <v>0</v>
      </c>
      <c r="G44" s="176">
        <f t="shared" si="4"/>
        <v>0.64</v>
      </c>
      <c r="H44" s="176">
        <f t="shared" si="4"/>
        <v>1655.3400000000001</v>
      </c>
      <c r="I44" s="176">
        <f t="shared" si="4"/>
        <v>0</v>
      </c>
      <c r="J44" s="176">
        <f t="shared" si="4"/>
        <v>0</v>
      </c>
      <c r="K44" s="176">
        <f t="shared" si="4"/>
        <v>0</v>
      </c>
      <c r="L44" s="176">
        <f t="shared" si="4"/>
        <v>0</v>
      </c>
      <c r="M44" s="176">
        <f t="shared" si="4"/>
        <v>0</v>
      </c>
      <c r="N44" s="176">
        <f t="shared" si="4"/>
        <v>0</v>
      </c>
      <c r="O44" s="176">
        <f t="shared" si="4"/>
        <v>0</v>
      </c>
      <c r="P44" s="176">
        <f t="shared" si="4"/>
        <v>0</v>
      </c>
      <c r="Q44" s="176">
        <f t="shared" si="4"/>
        <v>0</v>
      </c>
      <c r="R44" s="177">
        <f t="shared" si="4"/>
        <v>1655.98</v>
      </c>
      <c r="S44" s="173">
        <f t="shared" si="4"/>
        <v>1885.5120000000002</v>
      </c>
      <c r="T44" s="173">
        <f t="shared" si="4"/>
        <v>1695.336</v>
      </c>
    </row>
    <row r="46" spans="1:22" ht="15.75" x14ac:dyDescent="0.25">
      <c r="A46" s="165" t="s">
        <v>16</v>
      </c>
      <c r="B46" s="323"/>
      <c r="C46" s="30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7"/>
      <c r="S46" s="168"/>
      <c r="T46" s="168"/>
    </row>
    <row r="47" spans="1:22" ht="15.75" x14ac:dyDescent="0.25">
      <c r="A47" s="169" t="s">
        <v>83</v>
      </c>
      <c r="B47" s="324"/>
      <c r="C47" s="306"/>
      <c r="D47" s="170">
        <v>0</v>
      </c>
      <c r="E47" s="170">
        <v>0</v>
      </c>
      <c r="F47" s="170">
        <v>0</v>
      </c>
      <c r="G47" s="170">
        <v>0</v>
      </c>
      <c r="H47" s="170">
        <v>25.988</v>
      </c>
      <c r="I47" s="170">
        <v>0</v>
      </c>
      <c r="J47" s="170">
        <v>0</v>
      </c>
      <c r="K47" s="170">
        <v>0</v>
      </c>
      <c r="L47" s="170">
        <v>0</v>
      </c>
      <c r="M47" s="170">
        <v>0</v>
      </c>
      <c r="N47" s="170">
        <v>0</v>
      </c>
      <c r="O47" s="170">
        <v>0</v>
      </c>
      <c r="P47" s="170">
        <v>0</v>
      </c>
      <c r="Q47" s="170">
        <v>0</v>
      </c>
      <c r="R47" s="171">
        <f t="shared" ref="R47:R55" si="5">SUM(D47,E47,F47,G47,H47,I47,J47,K47,L47,M47,N47,O47,P47,Q47)</f>
        <v>25.988</v>
      </c>
      <c r="S47" s="170">
        <v>0</v>
      </c>
      <c r="T47" s="170">
        <v>44.2</v>
      </c>
      <c r="U47" s="324"/>
      <c r="V47" s="306"/>
    </row>
    <row r="48" spans="1:22" ht="15.75" x14ac:dyDescent="0.25">
      <c r="A48" s="172" t="s">
        <v>17</v>
      </c>
      <c r="B48" s="325"/>
      <c r="C48" s="306"/>
      <c r="D48" s="173">
        <v>0</v>
      </c>
      <c r="E48" s="173">
        <v>0</v>
      </c>
      <c r="F48" s="173">
        <v>98.5</v>
      </c>
      <c r="G48" s="173">
        <v>0</v>
      </c>
      <c r="H48" s="173">
        <v>433.553</v>
      </c>
      <c r="I48" s="173">
        <v>0</v>
      </c>
      <c r="J48" s="173">
        <v>0</v>
      </c>
      <c r="K48" s="173">
        <v>0</v>
      </c>
      <c r="L48" s="173">
        <v>0</v>
      </c>
      <c r="M48" s="173">
        <v>15.356999999999999</v>
      </c>
      <c r="N48" s="173">
        <v>0</v>
      </c>
      <c r="O48" s="173">
        <v>0</v>
      </c>
      <c r="P48" s="173">
        <v>0</v>
      </c>
      <c r="Q48" s="173">
        <v>0</v>
      </c>
      <c r="R48" s="174">
        <f t="shared" si="5"/>
        <v>547.41</v>
      </c>
      <c r="S48" s="173">
        <v>476.65300000000002</v>
      </c>
      <c r="T48" s="173">
        <v>625.33799999999997</v>
      </c>
    </row>
    <row r="49" spans="1:22" ht="15.75" x14ac:dyDescent="0.25">
      <c r="A49" s="169" t="s">
        <v>84</v>
      </c>
      <c r="B49" s="324"/>
      <c r="C49" s="306"/>
      <c r="D49" s="170">
        <v>0</v>
      </c>
      <c r="E49" s="170">
        <v>0</v>
      </c>
      <c r="F49" s="170">
        <v>0</v>
      </c>
      <c r="G49" s="170">
        <v>0</v>
      </c>
      <c r="H49" s="170">
        <v>68.25</v>
      </c>
      <c r="I49" s="170">
        <v>0</v>
      </c>
      <c r="J49" s="170">
        <v>0</v>
      </c>
      <c r="K49" s="170">
        <v>0</v>
      </c>
      <c r="L49" s="170">
        <v>0</v>
      </c>
      <c r="M49" s="170">
        <v>0</v>
      </c>
      <c r="N49" s="170">
        <v>0</v>
      </c>
      <c r="O49" s="170">
        <v>0</v>
      </c>
      <c r="P49" s="170">
        <v>0</v>
      </c>
      <c r="Q49" s="170">
        <v>0</v>
      </c>
      <c r="R49" s="171">
        <f t="shared" si="5"/>
        <v>68.25</v>
      </c>
      <c r="S49" s="170">
        <v>55.125</v>
      </c>
      <c r="T49" s="170">
        <v>54.8</v>
      </c>
    </row>
    <row r="50" spans="1:22" ht="15.75" x14ac:dyDescent="0.25">
      <c r="A50" s="172" t="s">
        <v>85</v>
      </c>
      <c r="B50" s="325"/>
      <c r="C50" s="306"/>
      <c r="D50" s="173">
        <v>0</v>
      </c>
      <c r="E50" s="173">
        <v>0</v>
      </c>
      <c r="F50" s="173">
        <v>0</v>
      </c>
      <c r="G50" s="173">
        <v>0.28999999999999998</v>
      </c>
      <c r="H50" s="173">
        <v>0</v>
      </c>
      <c r="I50" s="173">
        <v>0</v>
      </c>
      <c r="J50" s="173">
        <v>0</v>
      </c>
      <c r="K50" s="173">
        <v>0</v>
      </c>
      <c r="L50" s="173">
        <v>0</v>
      </c>
      <c r="M50" s="173">
        <v>0</v>
      </c>
      <c r="N50" s="173">
        <v>0</v>
      </c>
      <c r="O50" s="173">
        <v>0</v>
      </c>
      <c r="P50" s="173">
        <v>0</v>
      </c>
      <c r="Q50" s="173">
        <v>0</v>
      </c>
      <c r="R50" s="174">
        <f t="shared" si="5"/>
        <v>0.28999999999999998</v>
      </c>
      <c r="S50" s="173">
        <v>0</v>
      </c>
      <c r="T50" s="173">
        <v>0</v>
      </c>
    </row>
    <row r="51" spans="1:22" ht="15.75" x14ac:dyDescent="0.25">
      <c r="A51" s="169" t="s">
        <v>86</v>
      </c>
      <c r="B51" s="324"/>
      <c r="C51" s="306"/>
      <c r="D51" s="170">
        <v>0</v>
      </c>
      <c r="E51" s="170">
        <v>0</v>
      </c>
      <c r="F51" s="170">
        <v>0</v>
      </c>
      <c r="G51" s="170">
        <v>0</v>
      </c>
      <c r="H51" s="170">
        <v>8.7119999999999997</v>
      </c>
      <c r="I51" s="170">
        <v>0</v>
      </c>
      <c r="J51" s="170">
        <v>0</v>
      </c>
      <c r="K51" s="170">
        <v>0</v>
      </c>
      <c r="L51" s="170">
        <v>0</v>
      </c>
      <c r="M51" s="170">
        <v>0</v>
      </c>
      <c r="N51" s="170">
        <v>0</v>
      </c>
      <c r="O51" s="170">
        <v>0</v>
      </c>
      <c r="P51" s="170">
        <v>0</v>
      </c>
      <c r="Q51" s="170">
        <v>0</v>
      </c>
      <c r="R51" s="171">
        <f t="shared" si="5"/>
        <v>8.7119999999999997</v>
      </c>
      <c r="S51" s="170">
        <v>0</v>
      </c>
      <c r="T51" s="170">
        <v>0</v>
      </c>
    </row>
    <row r="52" spans="1:22" ht="15.75" x14ac:dyDescent="0.25">
      <c r="A52" s="172" t="s">
        <v>87</v>
      </c>
      <c r="B52" s="325"/>
      <c r="C52" s="306"/>
      <c r="D52" s="173">
        <v>0</v>
      </c>
      <c r="E52" s="173">
        <v>0</v>
      </c>
      <c r="F52" s="173">
        <v>0</v>
      </c>
      <c r="G52" s="173">
        <v>0</v>
      </c>
      <c r="H52" s="173">
        <v>435.23099999999999</v>
      </c>
      <c r="I52" s="173">
        <v>0</v>
      </c>
      <c r="J52" s="173">
        <v>0</v>
      </c>
      <c r="K52" s="173">
        <v>0</v>
      </c>
      <c r="L52" s="173">
        <v>0</v>
      </c>
      <c r="M52" s="173">
        <v>0</v>
      </c>
      <c r="N52" s="173">
        <v>0</v>
      </c>
      <c r="O52" s="173">
        <v>0</v>
      </c>
      <c r="P52" s="173">
        <v>0</v>
      </c>
      <c r="Q52" s="173">
        <v>0</v>
      </c>
      <c r="R52" s="174">
        <f t="shared" si="5"/>
        <v>435.23099999999999</v>
      </c>
      <c r="S52" s="173">
        <v>440.53899999999999</v>
      </c>
      <c r="T52" s="173">
        <v>471.22</v>
      </c>
    </row>
    <row r="53" spans="1:22" ht="15.75" x14ac:dyDescent="0.25">
      <c r="A53" s="169" t="s">
        <v>88</v>
      </c>
      <c r="B53" s="324"/>
      <c r="C53" s="306"/>
      <c r="D53" s="170">
        <v>0</v>
      </c>
      <c r="E53" s="170">
        <v>0</v>
      </c>
      <c r="F53" s="170">
        <v>0</v>
      </c>
      <c r="G53" s="170">
        <v>0</v>
      </c>
      <c r="H53" s="170">
        <v>77.043999999999997</v>
      </c>
      <c r="I53" s="170">
        <v>0</v>
      </c>
      <c r="J53" s="170">
        <v>0</v>
      </c>
      <c r="K53" s="170">
        <v>0</v>
      </c>
      <c r="L53" s="170">
        <v>0</v>
      </c>
      <c r="M53" s="170">
        <v>0</v>
      </c>
      <c r="N53" s="170">
        <v>0</v>
      </c>
      <c r="O53" s="170">
        <v>0</v>
      </c>
      <c r="P53" s="170">
        <v>0</v>
      </c>
      <c r="Q53" s="170">
        <v>0</v>
      </c>
      <c r="R53" s="171">
        <f t="shared" si="5"/>
        <v>77.043999999999997</v>
      </c>
      <c r="S53" s="170">
        <v>84.927999999999997</v>
      </c>
      <c r="T53" s="170">
        <v>88.843000000000004</v>
      </c>
    </row>
    <row r="54" spans="1:22" ht="15.75" x14ac:dyDescent="0.25">
      <c r="A54" s="172" t="s">
        <v>89</v>
      </c>
      <c r="B54" s="325"/>
      <c r="C54" s="306"/>
      <c r="D54" s="173">
        <v>0</v>
      </c>
      <c r="E54" s="173">
        <v>0</v>
      </c>
      <c r="F54" s="173">
        <v>14.7</v>
      </c>
      <c r="G54" s="173">
        <v>0</v>
      </c>
      <c r="H54" s="173">
        <v>0</v>
      </c>
      <c r="I54" s="173">
        <v>0</v>
      </c>
      <c r="J54" s="173">
        <v>0</v>
      </c>
      <c r="K54" s="173">
        <v>27.5</v>
      </c>
      <c r="L54" s="173">
        <v>0</v>
      </c>
      <c r="M54" s="173">
        <v>0</v>
      </c>
      <c r="N54" s="173">
        <v>0</v>
      </c>
      <c r="O54" s="173">
        <v>0</v>
      </c>
      <c r="P54" s="173">
        <v>0</v>
      </c>
      <c r="Q54" s="173">
        <v>0</v>
      </c>
      <c r="R54" s="174">
        <f t="shared" si="5"/>
        <v>42.2</v>
      </c>
      <c r="S54" s="173">
        <v>66.2</v>
      </c>
      <c r="T54" s="173">
        <v>125.276</v>
      </c>
    </row>
    <row r="55" spans="1:22" ht="15.75" x14ac:dyDescent="0.25">
      <c r="A55" s="169" t="s">
        <v>90</v>
      </c>
      <c r="B55" s="324"/>
      <c r="C55" s="306"/>
      <c r="D55" s="170">
        <v>0</v>
      </c>
      <c r="E55" s="170">
        <v>0</v>
      </c>
      <c r="F55" s="170">
        <v>0</v>
      </c>
      <c r="G55" s="170">
        <v>0</v>
      </c>
      <c r="H55" s="170">
        <v>31.5</v>
      </c>
      <c r="I55" s="170">
        <v>0</v>
      </c>
      <c r="J55" s="170">
        <v>0</v>
      </c>
      <c r="K55" s="170">
        <v>0</v>
      </c>
      <c r="L55" s="170">
        <v>0</v>
      </c>
      <c r="M55" s="170">
        <v>0</v>
      </c>
      <c r="N55" s="170">
        <v>0</v>
      </c>
      <c r="O55" s="170">
        <v>0</v>
      </c>
      <c r="P55" s="170">
        <v>0</v>
      </c>
      <c r="Q55" s="170">
        <v>0</v>
      </c>
      <c r="R55" s="171">
        <f t="shared" si="5"/>
        <v>31.5</v>
      </c>
      <c r="S55" s="170">
        <v>27.581</v>
      </c>
      <c r="T55" s="170">
        <v>55</v>
      </c>
    </row>
    <row r="56" spans="1:22" ht="15.75" x14ac:dyDescent="0.25">
      <c r="A56" s="175" t="s">
        <v>12</v>
      </c>
      <c r="B56" s="326"/>
      <c r="C56" s="306"/>
      <c r="D56" s="176">
        <f t="shared" ref="D56:T56" si="6">SUM(D47,D48,D49,D50,D51,D52,D53,D54,D55)</f>
        <v>0</v>
      </c>
      <c r="E56" s="176">
        <f t="shared" si="6"/>
        <v>0</v>
      </c>
      <c r="F56" s="176">
        <f t="shared" si="6"/>
        <v>113.2</v>
      </c>
      <c r="G56" s="176">
        <f t="shared" si="6"/>
        <v>0.28999999999999998</v>
      </c>
      <c r="H56" s="176">
        <f t="shared" si="6"/>
        <v>1080.278</v>
      </c>
      <c r="I56" s="176">
        <f t="shared" si="6"/>
        <v>0</v>
      </c>
      <c r="J56" s="176">
        <f t="shared" si="6"/>
        <v>0</v>
      </c>
      <c r="K56" s="176">
        <f t="shared" si="6"/>
        <v>27.5</v>
      </c>
      <c r="L56" s="176">
        <f t="shared" si="6"/>
        <v>0</v>
      </c>
      <c r="M56" s="176">
        <f t="shared" si="6"/>
        <v>15.356999999999999</v>
      </c>
      <c r="N56" s="176">
        <f t="shared" si="6"/>
        <v>0</v>
      </c>
      <c r="O56" s="176">
        <f t="shared" si="6"/>
        <v>0</v>
      </c>
      <c r="P56" s="176">
        <f t="shared" si="6"/>
        <v>0</v>
      </c>
      <c r="Q56" s="176">
        <f t="shared" si="6"/>
        <v>0</v>
      </c>
      <c r="R56" s="177">
        <f t="shared" si="6"/>
        <v>1236.625</v>
      </c>
      <c r="S56" s="173">
        <f t="shared" si="6"/>
        <v>1151.0259999999998</v>
      </c>
      <c r="T56" s="173">
        <f t="shared" si="6"/>
        <v>1464.6770000000001</v>
      </c>
    </row>
    <row r="58" spans="1:22" ht="15.75" x14ac:dyDescent="0.25">
      <c r="A58" s="165" t="s">
        <v>18</v>
      </c>
      <c r="B58" s="323"/>
      <c r="C58" s="30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7"/>
      <c r="S58" s="168"/>
      <c r="T58" s="168"/>
    </row>
    <row r="59" spans="1:22" ht="15.75" x14ac:dyDescent="0.25">
      <c r="A59" s="169" t="s">
        <v>91</v>
      </c>
      <c r="B59" s="324"/>
      <c r="C59" s="306"/>
      <c r="D59" s="170">
        <v>0</v>
      </c>
      <c r="E59" s="170">
        <v>0</v>
      </c>
      <c r="F59" s="170">
        <v>0</v>
      </c>
      <c r="G59" s="170">
        <v>0</v>
      </c>
      <c r="H59" s="170">
        <v>0</v>
      </c>
      <c r="I59" s="170">
        <v>0</v>
      </c>
      <c r="J59" s="170">
        <v>0</v>
      </c>
      <c r="K59" s="170">
        <v>0</v>
      </c>
      <c r="L59" s="170">
        <v>0</v>
      </c>
      <c r="M59" s="170">
        <v>0</v>
      </c>
      <c r="N59" s="170">
        <v>0</v>
      </c>
      <c r="O59" s="170">
        <v>0</v>
      </c>
      <c r="P59" s="170">
        <v>0</v>
      </c>
      <c r="Q59" s="170">
        <v>0</v>
      </c>
      <c r="R59" s="171">
        <f t="shared" ref="R59:R71" si="7">SUM(D59,E59,F59,G59,H59,I59,J59,K59,L59,M59,N59,O59,P59,Q59)</f>
        <v>0</v>
      </c>
      <c r="S59" s="170">
        <v>0</v>
      </c>
      <c r="T59" s="170">
        <v>3.7999999999999999E-2</v>
      </c>
      <c r="U59" s="324"/>
      <c r="V59" s="306"/>
    </row>
    <row r="60" spans="1:22" ht="15.75" x14ac:dyDescent="0.25">
      <c r="A60" s="172" t="s">
        <v>92</v>
      </c>
      <c r="B60" s="325"/>
      <c r="C60" s="306"/>
      <c r="D60" s="173">
        <v>0</v>
      </c>
      <c r="E60" s="173">
        <v>0</v>
      </c>
      <c r="F60" s="173">
        <v>0</v>
      </c>
      <c r="G60" s="173">
        <v>1</v>
      </c>
      <c r="H60" s="173">
        <v>0</v>
      </c>
      <c r="I60" s="173">
        <v>0</v>
      </c>
      <c r="J60" s="173">
        <v>0</v>
      </c>
      <c r="K60" s="173">
        <v>0</v>
      </c>
      <c r="L60" s="173">
        <v>0</v>
      </c>
      <c r="M60" s="173">
        <v>0</v>
      </c>
      <c r="N60" s="173">
        <v>0</v>
      </c>
      <c r="O60" s="173">
        <v>0</v>
      </c>
      <c r="P60" s="173">
        <v>0</v>
      </c>
      <c r="Q60" s="173">
        <v>0</v>
      </c>
      <c r="R60" s="174">
        <f t="shared" si="7"/>
        <v>1</v>
      </c>
      <c r="S60" s="173">
        <v>0</v>
      </c>
      <c r="T60" s="173">
        <v>0</v>
      </c>
    </row>
    <row r="61" spans="1:22" ht="15.75" x14ac:dyDescent="0.25">
      <c r="A61" s="169" t="s">
        <v>93</v>
      </c>
      <c r="B61" s="324"/>
      <c r="C61" s="306"/>
      <c r="D61" s="170">
        <v>0</v>
      </c>
      <c r="E61" s="170">
        <v>0</v>
      </c>
      <c r="F61" s="170">
        <v>0</v>
      </c>
      <c r="G61" s="170">
        <v>0</v>
      </c>
      <c r="H61" s="170">
        <v>6.1849999999999996</v>
      </c>
      <c r="I61" s="170">
        <v>0</v>
      </c>
      <c r="J61" s="170">
        <v>0</v>
      </c>
      <c r="K61" s="170">
        <v>0</v>
      </c>
      <c r="L61" s="170">
        <v>0</v>
      </c>
      <c r="M61" s="170">
        <v>0</v>
      </c>
      <c r="N61" s="170">
        <v>0</v>
      </c>
      <c r="O61" s="170">
        <v>0</v>
      </c>
      <c r="P61" s="170">
        <v>0</v>
      </c>
      <c r="Q61" s="170">
        <v>0</v>
      </c>
      <c r="R61" s="171">
        <f t="shared" si="7"/>
        <v>6.1849999999999996</v>
      </c>
      <c r="S61" s="170">
        <v>5.4669999999999996</v>
      </c>
      <c r="T61" s="170">
        <v>2.625</v>
      </c>
    </row>
    <row r="62" spans="1:22" ht="15.75" x14ac:dyDescent="0.25">
      <c r="A62" s="172" t="s">
        <v>94</v>
      </c>
      <c r="B62" s="325"/>
      <c r="C62" s="306"/>
      <c r="D62" s="173">
        <v>0</v>
      </c>
      <c r="E62" s="173">
        <v>0</v>
      </c>
      <c r="F62" s="173">
        <v>0</v>
      </c>
      <c r="G62" s="173">
        <v>1.7490000000000001</v>
      </c>
      <c r="H62" s="173">
        <v>0</v>
      </c>
      <c r="I62" s="173">
        <v>0</v>
      </c>
      <c r="J62" s="173">
        <v>0</v>
      </c>
      <c r="K62" s="173">
        <v>0</v>
      </c>
      <c r="L62" s="173">
        <v>0</v>
      </c>
      <c r="M62" s="173">
        <v>0</v>
      </c>
      <c r="N62" s="173">
        <v>0</v>
      </c>
      <c r="O62" s="173">
        <v>0</v>
      </c>
      <c r="P62" s="173">
        <v>0</v>
      </c>
      <c r="Q62" s="173">
        <v>0</v>
      </c>
      <c r="R62" s="174">
        <f t="shared" si="7"/>
        <v>1.7490000000000001</v>
      </c>
      <c r="S62" s="173">
        <v>1.93</v>
      </c>
      <c r="T62" s="173">
        <v>0</v>
      </c>
    </row>
    <row r="63" spans="1:22" ht="15.75" x14ac:dyDescent="0.25">
      <c r="A63" s="169" t="s">
        <v>95</v>
      </c>
      <c r="B63" s="324"/>
      <c r="C63" s="306"/>
      <c r="D63" s="170">
        <v>0</v>
      </c>
      <c r="E63" s="170">
        <v>0</v>
      </c>
      <c r="F63" s="170">
        <v>0</v>
      </c>
      <c r="G63" s="170">
        <v>0</v>
      </c>
      <c r="H63" s="170">
        <v>0</v>
      </c>
      <c r="I63" s="170">
        <v>0</v>
      </c>
      <c r="J63" s="170">
        <v>0</v>
      </c>
      <c r="K63" s="170">
        <v>0</v>
      </c>
      <c r="L63" s="170">
        <v>0</v>
      </c>
      <c r="M63" s="170">
        <v>0</v>
      </c>
      <c r="N63" s="170">
        <v>0</v>
      </c>
      <c r="O63" s="170">
        <v>0</v>
      </c>
      <c r="P63" s="170">
        <v>0</v>
      </c>
      <c r="Q63" s="170">
        <v>0</v>
      </c>
      <c r="R63" s="171">
        <f t="shared" si="7"/>
        <v>0</v>
      </c>
      <c r="S63" s="170">
        <v>1</v>
      </c>
      <c r="T63" s="170">
        <v>0.5</v>
      </c>
    </row>
    <row r="64" spans="1:22" ht="15.75" x14ac:dyDescent="0.25">
      <c r="A64" s="172" t="s">
        <v>96</v>
      </c>
      <c r="B64" s="325"/>
      <c r="C64" s="306"/>
      <c r="D64" s="173">
        <v>0</v>
      </c>
      <c r="E64" s="173">
        <v>0</v>
      </c>
      <c r="F64" s="173">
        <v>0</v>
      </c>
      <c r="G64" s="173">
        <v>0.34300000000000003</v>
      </c>
      <c r="H64" s="173">
        <v>0</v>
      </c>
      <c r="I64" s="173">
        <v>0</v>
      </c>
      <c r="J64" s="173">
        <v>0</v>
      </c>
      <c r="K64" s="173">
        <v>0</v>
      </c>
      <c r="L64" s="173">
        <v>0</v>
      </c>
      <c r="M64" s="173">
        <v>0</v>
      </c>
      <c r="N64" s="173">
        <v>0</v>
      </c>
      <c r="O64" s="173">
        <v>0</v>
      </c>
      <c r="P64" s="173">
        <v>0</v>
      </c>
      <c r="Q64" s="173">
        <v>0</v>
      </c>
      <c r="R64" s="174">
        <f t="shared" si="7"/>
        <v>0.34300000000000003</v>
      </c>
      <c r="S64" s="173">
        <v>0</v>
      </c>
      <c r="T64" s="173">
        <v>0.13</v>
      </c>
    </row>
    <row r="65" spans="1:22" ht="15.75" x14ac:dyDescent="0.25">
      <c r="A65" s="169" t="s">
        <v>97</v>
      </c>
      <c r="B65" s="324"/>
      <c r="C65" s="306"/>
      <c r="D65" s="170">
        <v>0</v>
      </c>
      <c r="E65" s="170">
        <v>0</v>
      </c>
      <c r="F65" s="170">
        <v>0</v>
      </c>
      <c r="G65" s="170">
        <v>0.3</v>
      </c>
      <c r="H65" s="170">
        <v>0</v>
      </c>
      <c r="I65" s="170">
        <v>0</v>
      </c>
      <c r="J65" s="170">
        <v>0</v>
      </c>
      <c r="K65" s="170">
        <v>0</v>
      </c>
      <c r="L65" s="170">
        <v>0</v>
      </c>
      <c r="M65" s="170">
        <v>0</v>
      </c>
      <c r="N65" s="170">
        <v>0</v>
      </c>
      <c r="O65" s="170">
        <v>0</v>
      </c>
      <c r="P65" s="170">
        <v>0</v>
      </c>
      <c r="Q65" s="170">
        <v>0</v>
      </c>
      <c r="R65" s="171">
        <f t="shared" si="7"/>
        <v>0.3</v>
      </c>
      <c r="S65" s="170">
        <v>0</v>
      </c>
      <c r="T65" s="170">
        <v>0</v>
      </c>
    </row>
    <row r="66" spans="1:22" ht="15.75" x14ac:dyDescent="0.25">
      <c r="A66" s="172" t="s">
        <v>98</v>
      </c>
      <c r="B66" s="325"/>
      <c r="C66" s="306"/>
      <c r="D66" s="173">
        <v>0</v>
      </c>
      <c r="E66" s="173">
        <v>0</v>
      </c>
      <c r="F66" s="173">
        <v>0</v>
      </c>
      <c r="G66" s="173">
        <v>0.375</v>
      </c>
      <c r="H66" s="173">
        <v>0</v>
      </c>
      <c r="I66" s="173">
        <v>0</v>
      </c>
      <c r="J66" s="173">
        <v>0</v>
      </c>
      <c r="K66" s="173">
        <v>0</v>
      </c>
      <c r="L66" s="173">
        <v>0</v>
      </c>
      <c r="M66" s="173">
        <v>0</v>
      </c>
      <c r="N66" s="173">
        <v>0</v>
      </c>
      <c r="O66" s="173">
        <v>0</v>
      </c>
      <c r="P66" s="173">
        <v>0</v>
      </c>
      <c r="Q66" s="173">
        <v>0</v>
      </c>
      <c r="R66" s="174">
        <f t="shared" si="7"/>
        <v>0.375</v>
      </c>
      <c r="S66" s="173">
        <v>0.1</v>
      </c>
      <c r="T66" s="173">
        <v>0</v>
      </c>
    </row>
    <row r="67" spans="1:22" ht="15.75" x14ac:dyDescent="0.25">
      <c r="A67" s="169" t="s">
        <v>99</v>
      </c>
      <c r="B67" s="324"/>
      <c r="C67" s="306"/>
      <c r="D67" s="170">
        <v>0</v>
      </c>
      <c r="E67" s="170">
        <v>0</v>
      </c>
      <c r="F67" s="170">
        <v>0</v>
      </c>
      <c r="G67" s="170">
        <v>0</v>
      </c>
      <c r="H67" s="170">
        <v>0.20100000000000001</v>
      </c>
      <c r="I67" s="170">
        <v>0</v>
      </c>
      <c r="J67" s="170">
        <v>0</v>
      </c>
      <c r="K67" s="170">
        <v>0</v>
      </c>
      <c r="L67" s="170">
        <v>0</v>
      </c>
      <c r="M67" s="170">
        <v>0</v>
      </c>
      <c r="N67" s="170">
        <v>0</v>
      </c>
      <c r="O67" s="170">
        <v>0</v>
      </c>
      <c r="P67" s="170">
        <v>0</v>
      </c>
      <c r="Q67" s="170">
        <v>0</v>
      </c>
      <c r="R67" s="171">
        <f t="shared" si="7"/>
        <v>0.20100000000000001</v>
      </c>
      <c r="S67" s="170">
        <v>0</v>
      </c>
      <c r="T67" s="170">
        <v>0</v>
      </c>
    </row>
    <row r="68" spans="1:22" ht="15.75" x14ac:dyDescent="0.25">
      <c r="A68" s="172" t="s">
        <v>23</v>
      </c>
      <c r="B68" s="325"/>
      <c r="C68" s="306"/>
      <c r="D68" s="173">
        <v>0</v>
      </c>
      <c r="E68" s="173">
        <v>0</v>
      </c>
      <c r="F68" s="173">
        <v>0</v>
      </c>
      <c r="G68" s="173">
        <v>0</v>
      </c>
      <c r="H68" s="173">
        <v>0</v>
      </c>
      <c r="I68" s="173">
        <v>0</v>
      </c>
      <c r="J68" s="173">
        <v>0</v>
      </c>
      <c r="K68" s="173">
        <v>0</v>
      </c>
      <c r="L68" s="173">
        <v>0</v>
      </c>
      <c r="M68" s="173">
        <v>0</v>
      </c>
      <c r="N68" s="173">
        <v>0</v>
      </c>
      <c r="O68" s="173">
        <v>0</v>
      </c>
      <c r="P68" s="173">
        <v>0</v>
      </c>
      <c r="Q68" s="173">
        <v>0</v>
      </c>
      <c r="R68" s="174">
        <f t="shared" si="7"/>
        <v>0</v>
      </c>
      <c r="S68" s="173">
        <v>0.5</v>
      </c>
      <c r="T68" s="173">
        <v>0</v>
      </c>
    </row>
    <row r="69" spans="1:22" ht="15.75" x14ac:dyDescent="0.25">
      <c r="A69" s="169" t="s">
        <v>100</v>
      </c>
      <c r="B69" s="324"/>
      <c r="C69" s="306"/>
      <c r="D69" s="170">
        <v>0</v>
      </c>
      <c r="E69" s="170">
        <v>0</v>
      </c>
      <c r="F69" s="170">
        <v>0</v>
      </c>
      <c r="G69" s="170">
        <v>0</v>
      </c>
      <c r="H69" s="170">
        <v>0</v>
      </c>
      <c r="I69" s="170">
        <v>0</v>
      </c>
      <c r="J69" s="170">
        <v>0</v>
      </c>
      <c r="K69" s="170">
        <v>0</v>
      </c>
      <c r="L69" s="170">
        <v>0</v>
      </c>
      <c r="M69" s="170">
        <v>0</v>
      </c>
      <c r="N69" s="170">
        <v>0</v>
      </c>
      <c r="O69" s="170">
        <v>0</v>
      </c>
      <c r="P69" s="170">
        <v>0</v>
      </c>
      <c r="Q69" s="170">
        <v>0</v>
      </c>
      <c r="R69" s="171">
        <f t="shared" si="7"/>
        <v>0</v>
      </c>
      <c r="S69" s="170">
        <v>0.2</v>
      </c>
      <c r="T69" s="170">
        <v>0</v>
      </c>
    </row>
    <row r="70" spans="1:22" ht="15.75" x14ac:dyDescent="0.25">
      <c r="A70" s="172" t="s">
        <v>101</v>
      </c>
      <c r="B70" s="325"/>
      <c r="C70" s="306"/>
      <c r="D70" s="173">
        <v>0</v>
      </c>
      <c r="E70" s="173">
        <v>0</v>
      </c>
      <c r="F70" s="173">
        <v>0</v>
      </c>
      <c r="G70" s="173">
        <v>0.30399999999999999</v>
      </c>
      <c r="H70" s="173">
        <v>0</v>
      </c>
      <c r="I70" s="173">
        <v>0</v>
      </c>
      <c r="J70" s="173">
        <v>0</v>
      </c>
      <c r="K70" s="173">
        <v>0</v>
      </c>
      <c r="L70" s="173">
        <v>0</v>
      </c>
      <c r="M70" s="173">
        <v>0</v>
      </c>
      <c r="N70" s="173">
        <v>0</v>
      </c>
      <c r="O70" s="173">
        <v>0</v>
      </c>
      <c r="P70" s="173">
        <v>0</v>
      </c>
      <c r="Q70" s="173">
        <v>0</v>
      </c>
      <c r="R70" s="174">
        <f t="shared" si="7"/>
        <v>0.30399999999999999</v>
      </c>
      <c r="S70" s="173">
        <v>0</v>
      </c>
      <c r="T70" s="173">
        <v>0</v>
      </c>
    </row>
    <row r="71" spans="1:22" ht="15.75" x14ac:dyDescent="0.25">
      <c r="A71" s="169" t="s">
        <v>73</v>
      </c>
      <c r="B71" s="324"/>
      <c r="C71" s="306"/>
      <c r="D71" s="170">
        <v>0</v>
      </c>
      <c r="E71" s="170">
        <v>0</v>
      </c>
      <c r="F71" s="170">
        <v>0</v>
      </c>
      <c r="G71" s="170">
        <v>0</v>
      </c>
      <c r="H71" s="170">
        <v>0</v>
      </c>
      <c r="I71" s="170">
        <v>0</v>
      </c>
      <c r="J71" s="170">
        <v>0</v>
      </c>
      <c r="K71" s="170">
        <v>0</v>
      </c>
      <c r="L71" s="170">
        <v>0</v>
      </c>
      <c r="M71" s="170">
        <v>0</v>
      </c>
      <c r="N71" s="170">
        <v>0</v>
      </c>
      <c r="O71" s="170">
        <v>0</v>
      </c>
      <c r="P71" s="170">
        <v>0</v>
      </c>
      <c r="Q71" s="170">
        <v>0</v>
      </c>
      <c r="R71" s="171">
        <f t="shared" si="7"/>
        <v>0</v>
      </c>
      <c r="S71" s="170">
        <v>0</v>
      </c>
      <c r="T71" s="170">
        <v>0.25900000000000001</v>
      </c>
    </row>
    <row r="72" spans="1:22" ht="15.75" x14ac:dyDescent="0.25">
      <c r="A72" s="175" t="s">
        <v>12</v>
      </c>
      <c r="B72" s="326"/>
      <c r="C72" s="306"/>
      <c r="D72" s="176">
        <f t="shared" ref="D72:T72" si="8">SUM(D59,D60,D61,D62,D63,D64,D65,D66,D67,D68,D69,D70,D71)</f>
        <v>0</v>
      </c>
      <c r="E72" s="176">
        <f t="shared" si="8"/>
        <v>0</v>
      </c>
      <c r="F72" s="176">
        <f t="shared" si="8"/>
        <v>0</v>
      </c>
      <c r="G72" s="176">
        <f t="shared" si="8"/>
        <v>4.0709999999999997</v>
      </c>
      <c r="H72" s="176">
        <f t="shared" si="8"/>
        <v>6.3859999999999992</v>
      </c>
      <c r="I72" s="176">
        <f t="shared" si="8"/>
        <v>0</v>
      </c>
      <c r="J72" s="176">
        <f t="shared" si="8"/>
        <v>0</v>
      </c>
      <c r="K72" s="176">
        <f t="shared" si="8"/>
        <v>0</v>
      </c>
      <c r="L72" s="176">
        <f t="shared" si="8"/>
        <v>0</v>
      </c>
      <c r="M72" s="176">
        <f t="shared" si="8"/>
        <v>0</v>
      </c>
      <c r="N72" s="176">
        <f t="shared" si="8"/>
        <v>0</v>
      </c>
      <c r="O72" s="176">
        <f t="shared" si="8"/>
        <v>0</v>
      </c>
      <c r="P72" s="176">
        <f t="shared" si="8"/>
        <v>0</v>
      </c>
      <c r="Q72" s="176">
        <f t="shared" si="8"/>
        <v>0</v>
      </c>
      <c r="R72" s="177">
        <f t="shared" si="8"/>
        <v>10.457000000000001</v>
      </c>
      <c r="S72" s="173">
        <f t="shared" si="8"/>
        <v>9.1969999999999974</v>
      </c>
      <c r="T72" s="173">
        <f t="shared" si="8"/>
        <v>3.5519999999999996</v>
      </c>
    </row>
    <row r="74" spans="1:22" ht="15.75" x14ac:dyDescent="0.25">
      <c r="A74" s="165" t="s">
        <v>26</v>
      </c>
      <c r="B74" s="323"/>
      <c r="C74" s="30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7"/>
      <c r="S74" s="168"/>
      <c r="T74" s="168"/>
    </row>
    <row r="75" spans="1:22" ht="15.75" x14ac:dyDescent="0.25">
      <c r="A75" s="169" t="s">
        <v>102</v>
      </c>
      <c r="B75" s="324"/>
      <c r="C75" s="306"/>
      <c r="D75" s="170">
        <v>0</v>
      </c>
      <c r="E75" s="170">
        <v>0</v>
      </c>
      <c r="F75" s="170">
        <v>0</v>
      </c>
      <c r="G75" s="170">
        <v>0.499</v>
      </c>
      <c r="H75" s="170">
        <v>0</v>
      </c>
      <c r="I75" s="170">
        <v>0</v>
      </c>
      <c r="J75" s="170">
        <v>0</v>
      </c>
      <c r="K75" s="170">
        <v>0</v>
      </c>
      <c r="L75" s="170">
        <v>0</v>
      </c>
      <c r="M75" s="170">
        <v>0</v>
      </c>
      <c r="N75" s="170">
        <v>0</v>
      </c>
      <c r="O75" s="170">
        <v>0</v>
      </c>
      <c r="P75" s="170">
        <v>0</v>
      </c>
      <c r="Q75" s="170">
        <v>0</v>
      </c>
      <c r="R75" s="171">
        <f t="shared" ref="R75:R81" si="9">SUM(D75,E75,F75,G75,H75,I75,J75,K75,L75,M75,N75,O75,P75,Q75)</f>
        <v>0.499</v>
      </c>
      <c r="S75" s="170">
        <v>0</v>
      </c>
      <c r="T75" s="170">
        <v>0</v>
      </c>
      <c r="U75" s="324"/>
      <c r="V75" s="306"/>
    </row>
    <row r="76" spans="1:22" ht="15.75" x14ac:dyDescent="0.25">
      <c r="A76" s="172" t="s">
        <v>103</v>
      </c>
      <c r="B76" s="325"/>
      <c r="C76" s="306"/>
      <c r="D76" s="173">
        <v>0</v>
      </c>
      <c r="E76" s="173">
        <v>0</v>
      </c>
      <c r="F76" s="173">
        <v>0</v>
      </c>
      <c r="G76" s="173">
        <v>0</v>
      </c>
      <c r="H76" s="173">
        <v>0</v>
      </c>
      <c r="I76" s="173">
        <v>0</v>
      </c>
      <c r="J76" s="173">
        <v>0</v>
      </c>
      <c r="K76" s="173">
        <v>0</v>
      </c>
      <c r="L76" s="173">
        <v>0</v>
      </c>
      <c r="M76" s="173">
        <v>0</v>
      </c>
      <c r="N76" s="173">
        <v>65.099999999999994</v>
      </c>
      <c r="O76" s="173">
        <v>0</v>
      </c>
      <c r="P76" s="173">
        <v>0</v>
      </c>
      <c r="Q76" s="173">
        <v>0</v>
      </c>
      <c r="R76" s="174">
        <f t="shared" si="9"/>
        <v>65.099999999999994</v>
      </c>
      <c r="S76" s="173">
        <v>31.4</v>
      </c>
      <c r="T76" s="173">
        <v>0</v>
      </c>
    </row>
    <row r="77" spans="1:22" ht="15.75" x14ac:dyDescent="0.25">
      <c r="A77" s="169" t="s">
        <v>104</v>
      </c>
      <c r="B77" s="324"/>
      <c r="C77" s="306"/>
      <c r="D77" s="170">
        <v>0</v>
      </c>
      <c r="E77" s="170">
        <v>0</v>
      </c>
      <c r="F77" s="170">
        <v>0</v>
      </c>
      <c r="G77" s="170">
        <v>0</v>
      </c>
      <c r="H77" s="170">
        <v>202.828</v>
      </c>
      <c r="I77" s="170">
        <v>0</v>
      </c>
      <c r="J77" s="170">
        <v>0</v>
      </c>
      <c r="K77" s="170">
        <v>0</v>
      </c>
      <c r="L77" s="170">
        <v>0</v>
      </c>
      <c r="M77" s="170">
        <v>0</v>
      </c>
      <c r="N77" s="170">
        <v>0</v>
      </c>
      <c r="O77" s="170">
        <v>230.346</v>
      </c>
      <c r="P77" s="170">
        <v>0</v>
      </c>
      <c r="Q77" s="170">
        <v>0</v>
      </c>
      <c r="R77" s="171">
        <f t="shared" si="9"/>
        <v>433.17399999999998</v>
      </c>
      <c r="S77" s="170">
        <v>348.84</v>
      </c>
      <c r="T77" s="170">
        <v>436.39699999999999</v>
      </c>
    </row>
    <row r="78" spans="1:22" ht="15.75" x14ac:dyDescent="0.25">
      <c r="A78" s="172" t="s">
        <v>29</v>
      </c>
      <c r="B78" s="325"/>
      <c r="C78" s="306"/>
      <c r="D78" s="173">
        <v>0</v>
      </c>
      <c r="E78" s="173">
        <v>0</v>
      </c>
      <c r="F78" s="173">
        <v>0</v>
      </c>
      <c r="G78" s="173">
        <v>1.246</v>
      </c>
      <c r="H78" s="173">
        <v>0</v>
      </c>
      <c r="I78" s="173">
        <v>0</v>
      </c>
      <c r="J78" s="173">
        <v>0</v>
      </c>
      <c r="K78" s="173">
        <v>0</v>
      </c>
      <c r="L78" s="173">
        <v>0</v>
      </c>
      <c r="M78" s="173">
        <v>0</v>
      </c>
      <c r="N78" s="173">
        <v>0</v>
      </c>
      <c r="O78" s="173">
        <v>0</v>
      </c>
      <c r="P78" s="173">
        <v>0</v>
      </c>
      <c r="Q78" s="173">
        <v>0</v>
      </c>
      <c r="R78" s="174">
        <f t="shared" si="9"/>
        <v>1.246</v>
      </c>
      <c r="S78" s="173">
        <v>0</v>
      </c>
      <c r="T78" s="173">
        <v>0</v>
      </c>
    </row>
    <row r="79" spans="1:22" ht="15.75" x14ac:dyDescent="0.25">
      <c r="A79" s="169" t="s">
        <v>30</v>
      </c>
      <c r="B79" s="324"/>
      <c r="C79" s="306"/>
      <c r="D79" s="170">
        <v>0</v>
      </c>
      <c r="E79" s="170">
        <v>0</v>
      </c>
      <c r="F79" s="170">
        <v>0</v>
      </c>
      <c r="G79" s="170">
        <v>1.4</v>
      </c>
      <c r="H79" s="170">
        <v>0</v>
      </c>
      <c r="I79" s="170">
        <v>0</v>
      </c>
      <c r="J79" s="170">
        <v>0</v>
      </c>
      <c r="K79" s="170">
        <v>0</v>
      </c>
      <c r="L79" s="170">
        <v>0</v>
      </c>
      <c r="M79" s="170">
        <v>0</v>
      </c>
      <c r="N79" s="170">
        <v>0</v>
      </c>
      <c r="O79" s="170">
        <v>0</v>
      </c>
      <c r="P79" s="170">
        <v>0</v>
      </c>
      <c r="Q79" s="170">
        <v>0</v>
      </c>
      <c r="R79" s="171">
        <f t="shared" si="9"/>
        <v>1.4</v>
      </c>
      <c r="S79" s="170">
        <v>0</v>
      </c>
      <c r="T79" s="170">
        <v>0</v>
      </c>
    </row>
    <row r="80" spans="1:22" ht="15.75" x14ac:dyDescent="0.25">
      <c r="A80" s="172" t="s">
        <v>105</v>
      </c>
      <c r="B80" s="325"/>
      <c r="C80" s="306"/>
      <c r="D80" s="173">
        <v>0</v>
      </c>
      <c r="E80" s="173">
        <v>0</v>
      </c>
      <c r="F80" s="173">
        <v>43.031999999999996</v>
      </c>
      <c r="G80" s="173">
        <v>1.907</v>
      </c>
      <c r="H80" s="173">
        <v>382.65</v>
      </c>
      <c r="I80" s="173">
        <v>0</v>
      </c>
      <c r="J80" s="173">
        <v>0</v>
      </c>
      <c r="K80" s="173">
        <v>63.15</v>
      </c>
      <c r="L80" s="173">
        <v>0</v>
      </c>
      <c r="M80" s="173">
        <v>143.88300000000001</v>
      </c>
      <c r="N80" s="173">
        <v>0</v>
      </c>
      <c r="O80" s="173">
        <v>22.373999999999999</v>
      </c>
      <c r="P80" s="173">
        <v>0</v>
      </c>
      <c r="Q80" s="173">
        <v>0</v>
      </c>
      <c r="R80" s="174">
        <f t="shared" si="9"/>
        <v>656.99599999999998</v>
      </c>
      <c r="S80" s="173">
        <v>458.80700000000002</v>
      </c>
      <c r="T80" s="173">
        <v>453.58699999999999</v>
      </c>
    </row>
    <row r="81" spans="1:22" ht="15.75" x14ac:dyDescent="0.25">
      <c r="A81" s="169" t="s">
        <v>73</v>
      </c>
      <c r="B81" s="324"/>
      <c r="C81" s="306"/>
      <c r="D81" s="170">
        <v>0</v>
      </c>
      <c r="E81" s="170">
        <v>0</v>
      </c>
      <c r="F81" s="170">
        <v>0</v>
      </c>
      <c r="G81" s="170">
        <v>0</v>
      </c>
      <c r="H81" s="170">
        <v>0</v>
      </c>
      <c r="I81" s="170">
        <v>0</v>
      </c>
      <c r="J81" s="170">
        <v>0</v>
      </c>
      <c r="K81" s="170">
        <v>0</v>
      </c>
      <c r="L81" s="170">
        <v>0</v>
      </c>
      <c r="M81" s="170">
        <v>0</v>
      </c>
      <c r="N81" s="170">
        <v>0</v>
      </c>
      <c r="O81" s="170">
        <v>0</v>
      </c>
      <c r="P81" s="170">
        <v>0</v>
      </c>
      <c r="Q81" s="170">
        <v>0</v>
      </c>
      <c r="R81" s="171">
        <f t="shared" si="9"/>
        <v>0</v>
      </c>
      <c r="S81" s="170">
        <v>1.02</v>
      </c>
      <c r="T81" s="170">
        <v>1.7110000000000001</v>
      </c>
    </row>
    <row r="82" spans="1:22" ht="15.75" x14ac:dyDescent="0.25">
      <c r="A82" s="175" t="s">
        <v>12</v>
      </c>
      <c r="B82" s="326"/>
      <c r="C82" s="306"/>
      <c r="D82" s="176">
        <f t="shared" ref="D82:T82" si="10">SUM(D75,D76,D77,D78,D79,D80,D81)</f>
        <v>0</v>
      </c>
      <c r="E82" s="176">
        <f t="shared" si="10"/>
        <v>0</v>
      </c>
      <c r="F82" s="176">
        <f t="shared" si="10"/>
        <v>43.031999999999996</v>
      </c>
      <c r="G82" s="176">
        <f t="shared" si="10"/>
        <v>5.0519999999999996</v>
      </c>
      <c r="H82" s="176">
        <f t="shared" si="10"/>
        <v>585.47799999999995</v>
      </c>
      <c r="I82" s="176">
        <f t="shared" si="10"/>
        <v>0</v>
      </c>
      <c r="J82" s="176">
        <f t="shared" si="10"/>
        <v>0</v>
      </c>
      <c r="K82" s="176">
        <f t="shared" si="10"/>
        <v>63.15</v>
      </c>
      <c r="L82" s="176">
        <f t="shared" si="10"/>
        <v>0</v>
      </c>
      <c r="M82" s="176">
        <f t="shared" si="10"/>
        <v>143.88300000000001</v>
      </c>
      <c r="N82" s="176">
        <f t="shared" si="10"/>
        <v>65.099999999999994</v>
      </c>
      <c r="O82" s="176">
        <f t="shared" si="10"/>
        <v>252.72</v>
      </c>
      <c r="P82" s="176">
        <f t="shared" si="10"/>
        <v>0</v>
      </c>
      <c r="Q82" s="176">
        <f t="shared" si="10"/>
        <v>0</v>
      </c>
      <c r="R82" s="177">
        <f t="shared" si="10"/>
        <v>1158.415</v>
      </c>
      <c r="S82" s="173">
        <f t="shared" si="10"/>
        <v>840.06700000000001</v>
      </c>
      <c r="T82" s="173">
        <f t="shared" si="10"/>
        <v>891.69499999999994</v>
      </c>
    </row>
    <row r="84" spans="1:22" ht="15.75" x14ac:dyDescent="0.25">
      <c r="A84" s="165" t="s">
        <v>106</v>
      </c>
      <c r="B84" s="323"/>
      <c r="C84" s="30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7"/>
      <c r="S84" s="168"/>
      <c r="T84" s="168"/>
    </row>
    <row r="85" spans="1:22" ht="15.75" x14ac:dyDescent="0.25">
      <c r="A85" s="169" t="s">
        <v>107</v>
      </c>
      <c r="B85" s="324"/>
      <c r="C85" s="306"/>
      <c r="D85" s="170">
        <v>0</v>
      </c>
      <c r="E85" s="170">
        <v>0</v>
      </c>
      <c r="F85" s="170">
        <v>0</v>
      </c>
      <c r="G85" s="170">
        <v>0</v>
      </c>
      <c r="H85" s="170">
        <v>32.356999999999999</v>
      </c>
      <c r="I85" s="170">
        <v>0</v>
      </c>
      <c r="J85" s="170">
        <v>0</v>
      </c>
      <c r="K85" s="170">
        <v>0</v>
      </c>
      <c r="L85" s="170">
        <v>0</v>
      </c>
      <c r="M85" s="170">
        <v>0</v>
      </c>
      <c r="N85" s="170">
        <v>16.5</v>
      </c>
      <c r="O85" s="170">
        <v>0</v>
      </c>
      <c r="P85" s="170">
        <v>0</v>
      </c>
      <c r="Q85" s="170">
        <v>0</v>
      </c>
      <c r="R85" s="171">
        <f>SUM(D85,E85,F85,G85,H85,I85,J85,K85,L85,M85,N85,O85,P85,Q85)</f>
        <v>48.856999999999999</v>
      </c>
      <c r="S85" s="170">
        <v>65.67</v>
      </c>
      <c r="T85" s="170">
        <v>20.32</v>
      </c>
      <c r="U85" s="324"/>
      <c r="V85" s="306"/>
    </row>
    <row r="86" spans="1:22" ht="15.75" x14ac:dyDescent="0.25">
      <c r="A86" s="172" t="s">
        <v>108</v>
      </c>
      <c r="B86" s="325"/>
      <c r="C86" s="306"/>
      <c r="D86" s="173">
        <v>0</v>
      </c>
      <c r="E86" s="173">
        <v>0</v>
      </c>
      <c r="F86" s="173">
        <v>0</v>
      </c>
      <c r="G86" s="173">
        <v>1499.0050000000001</v>
      </c>
      <c r="H86" s="173">
        <v>881.13400000000001</v>
      </c>
      <c r="I86" s="173">
        <v>0</v>
      </c>
      <c r="J86" s="173">
        <v>21.122</v>
      </c>
      <c r="K86" s="173">
        <v>681.91800000000001</v>
      </c>
      <c r="L86" s="173">
        <v>0</v>
      </c>
      <c r="M86" s="173">
        <v>164.64099999999999</v>
      </c>
      <c r="N86" s="173">
        <v>2455.0279999999998</v>
      </c>
      <c r="O86" s="173">
        <v>0</v>
      </c>
      <c r="P86" s="173">
        <v>0</v>
      </c>
      <c r="Q86" s="173">
        <v>27.5</v>
      </c>
      <c r="R86" s="174">
        <f>SUM(D86,E86,F86,G86,H86,I86,J86,K86,L86,M86,N86,O86,P86,Q86)</f>
        <v>5730.348</v>
      </c>
      <c r="S86" s="173">
        <v>4101.2280000000001</v>
      </c>
      <c r="T86" s="173">
        <v>4977.4189999999999</v>
      </c>
    </row>
    <row r="87" spans="1:22" ht="15.75" x14ac:dyDescent="0.25">
      <c r="A87" s="169" t="s">
        <v>109</v>
      </c>
      <c r="B87" s="324"/>
      <c r="C87" s="306"/>
      <c r="D87" s="170">
        <v>0</v>
      </c>
      <c r="E87" s="170">
        <v>0</v>
      </c>
      <c r="F87" s="170">
        <v>0</v>
      </c>
      <c r="G87" s="170">
        <v>7.5</v>
      </c>
      <c r="H87" s="170">
        <v>190.09899999999999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1">
        <f>SUM(D87,E87,F87,G87,H87,I87,J87,K87,L87,M87,N87,O87,P87,Q87)</f>
        <v>197.59899999999999</v>
      </c>
      <c r="S87" s="170">
        <v>189.739</v>
      </c>
      <c r="T87" s="170">
        <v>305.62900000000002</v>
      </c>
    </row>
    <row r="88" spans="1:22" ht="15.75" x14ac:dyDescent="0.25">
      <c r="A88" s="175" t="s">
        <v>12</v>
      </c>
      <c r="B88" s="326"/>
      <c r="C88" s="306"/>
      <c r="D88" s="176">
        <f t="shared" ref="D88:T88" si="11">SUM(D85,D86,D87)</f>
        <v>0</v>
      </c>
      <c r="E88" s="176">
        <f t="shared" si="11"/>
        <v>0</v>
      </c>
      <c r="F88" s="176">
        <f t="shared" si="11"/>
        <v>0</v>
      </c>
      <c r="G88" s="176">
        <f t="shared" si="11"/>
        <v>1506.5050000000001</v>
      </c>
      <c r="H88" s="176">
        <f t="shared" si="11"/>
        <v>1103.5899999999999</v>
      </c>
      <c r="I88" s="176">
        <f t="shared" si="11"/>
        <v>0</v>
      </c>
      <c r="J88" s="176">
        <f t="shared" si="11"/>
        <v>21.122</v>
      </c>
      <c r="K88" s="176">
        <f t="shared" si="11"/>
        <v>681.91800000000001</v>
      </c>
      <c r="L88" s="176">
        <f t="shared" si="11"/>
        <v>0</v>
      </c>
      <c r="M88" s="176">
        <f t="shared" si="11"/>
        <v>164.64099999999999</v>
      </c>
      <c r="N88" s="176">
        <f t="shared" si="11"/>
        <v>2471.5279999999998</v>
      </c>
      <c r="O88" s="176">
        <f t="shared" si="11"/>
        <v>0</v>
      </c>
      <c r="P88" s="176">
        <f t="shared" si="11"/>
        <v>0</v>
      </c>
      <c r="Q88" s="176">
        <f t="shared" si="11"/>
        <v>27.5</v>
      </c>
      <c r="R88" s="177">
        <f t="shared" si="11"/>
        <v>5976.8040000000001</v>
      </c>
      <c r="S88" s="173">
        <f t="shared" si="11"/>
        <v>4356.6369999999997</v>
      </c>
      <c r="T88" s="173">
        <f t="shared" si="11"/>
        <v>5303.3679999999995</v>
      </c>
    </row>
    <row r="90" spans="1:22" ht="15.75" x14ac:dyDescent="0.25">
      <c r="A90" s="165" t="s">
        <v>31</v>
      </c>
      <c r="B90" s="323"/>
      <c r="C90" s="30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7"/>
      <c r="S90" s="168"/>
      <c r="T90" s="168"/>
    </row>
    <row r="91" spans="1:22" ht="15.75" x14ac:dyDescent="0.25">
      <c r="A91" s="169" t="s">
        <v>32</v>
      </c>
      <c r="B91" s="324"/>
      <c r="C91" s="306"/>
      <c r="D91" s="170">
        <v>0</v>
      </c>
      <c r="E91" s="170">
        <v>0</v>
      </c>
      <c r="F91" s="170">
        <v>0</v>
      </c>
      <c r="G91" s="170">
        <v>0</v>
      </c>
      <c r="H91" s="170">
        <v>0</v>
      </c>
      <c r="I91" s="170">
        <v>0</v>
      </c>
      <c r="J91" s="170">
        <v>0</v>
      </c>
      <c r="K91" s="170">
        <v>0</v>
      </c>
      <c r="L91" s="170">
        <v>0</v>
      </c>
      <c r="M91" s="170">
        <v>0</v>
      </c>
      <c r="N91" s="170">
        <v>0</v>
      </c>
      <c r="O91" s="170">
        <v>0</v>
      </c>
      <c r="P91" s="170">
        <v>0</v>
      </c>
      <c r="Q91" s="170">
        <v>0</v>
      </c>
      <c r="R91" s="171">
        <f t="shared" ref="R91:R100" si="12">SUM(D91,E91,F91,G91,H91,I91,J91,K91,L91,M91,N91,O91,P91,Q91)</f>
        <v>0</v>
      </c>
      <c r="S91" s="170">
        <v>0</v>
      </c>
      <c r="T91" s="170">
        <v>2.83</v>
      </c>
      <c r="U91" s="324"/>
      <c r="V91" s="306"/>
    </row>
    <row r="92" spans="1:22" ht="15.75" x14ac:dyDescent="0.25">
      <c r="A92" s="172" t="s">
        <v>110</v>
      </c>
      <c r="B92" s="325"/>
      <c r="C92" s="306"/>
      <c r="D92" s="173">
        <v>0</v>
      </c>
      <c r="E92" s="173">
        <v>0</v>
      </c>
      <c r="F92" s="173">
        <v>0</v>
      </c>
      <c r="G92" s="173">
        <v>303.33</v>
      </c>
      <c r="H92" s="173">
        <v>249.649</v>
      </c>
      <c r="I92" s="173">
        <v>0</v>
      </c>
      <c r="J92" s="173">
        <v>0</v>
      </c>
      <c r="K92" s="173">
        <v>0</v>
      </c>
      <c r="L92" s="173">
        <v>0</v>
      </c>
      <c r="M92" s="173">
        <v>0</v>
      </c>
      <c r="N92" s="173">
        <v>537.22</v>
      </c>
      <c r="O92" s="173">
        <v>0</v>
      </c>
      <c r="P92" s="173">
        <v>0</v>
      </c>
      <c r="Q92" s="173">
        <v>0</v>
      </c>
      <c r="R92" s="174">
        <f t="shared" si="12"/>
        <v>1090.1990000000001</v>
      </c>
      <c r="S92" s="173">
        <v>775.16</v>
      </c>
      <c r="T92" s="173">
        <v>991.09100000000001</v>
      </c>
    </row>
    <row r="93" spans="1:22" ht="15.75" x14ac:dyDescent="0.25">
      <c r="A93" s="169" t="s">
        <v>111</v>
      </c>
      <c r="B93" s="324"/>
      <c r="C93" s="306"/>
      <c r="D93" s="170">
        <v>0</v>
      </c>
      <c r="E93" s="170">
        <v>0</v>
      </c>
      <c r="F93" s="170">
        <v>0</v>
      </c>
      <c r="G93" s="170">
        <v>0</v>
      </c>
      <c r="H93" s="170">
        <v>22.77</v>
      </c>
      <c r="I93" s="170">
        <v>0</v>
      </c>
      <c r="J93" s="170">
        <v>26.352</v>
      </c>
      <c r="K93" s="170">
        <v>0</v>
      </c>
      <c r="L93" s="170">
        <v>0</v>
      </c>
      <c r="M93" s="170">
        <v>4.4000000000000004</v>
      </c>
      <c r="N93" s="170">
        <v>55.8</v>
      </c>
      <c r="O93" s="170">
        <v>0</v>
      </c>
      <c r="P93" s="170">
        <v>74.765000000000001</v>
      </c>
      <c r="Q93" s="170">
        <v>14.6</v>
      </c>
      <c r="R93" s="171">
        <f t="shared" si="12"/>
        <v>198.68699999999998</v>
      </c>
      <c r="S93" s="170">
        <v>275.327</v>
      </c>
      <c r="T93" s="170">
        <v>238.33500000000001</v>
      </c>
    </row>
    <row r="94" spans="1:22" ht="15.75" x14ac:dyDescent="0.25">
      <c r="A94" s="172" t="s">
        <v>112</v>
      </c>
      <c r="B94" s="325"/>
      <c r="C94" s="306"/>
      <c r="D94" s="173">
        <v>0</v>
      </c>
      <c r="E94" s="173">
        <v>0</v>
      </c>
      <c r="F94" s="173">
        <v>0</v>
      </c>
      <c r="G94" s="173">
        <v>0</v>
      </c>
      <c r="H94" s="173">
        <v>0</v>
      </c>
      <c r="I94" s="173">
        <v>0</v>
      </c>
      <c r="J94" s="173">
        <v>0</v>
      </c>
      <c r="K94" s="173">
        <v>0</v>
      </c>
      <c r="L94" s="173">
        <v>0</v>
      </c>
      <c r="M94" s="173">
        <v>0</v>
      </c>
      <c r="N94" s="173">
        <v>0</v>
      </c>
      <c r="O94" s="173">
        <v>0</v>
      </c>
      <c r="P94" s="173">
        <v>0</v>
      </c>
      <c r="Q94" s="173">
        <v>0</v>
      </c>
      <c r="R94" s="174">
        <f t="shared" si="12"/>
        <v>0</v>
      </c>
      <c r="S94" s="173">
        <v>2.7E-2</v>
      </c>
      <c r="T94" s="173">
        <v>0</v>
      </c>
    </row>
    <row r="95" spans="1:22" ht="15.75" x14ac:dyDescent="0.25">
      <c r="A95" s="169" t="s">
        <v>113</v>
      </c>
      <c r="B95" s="324"/>
      <c r="C95" s="306"/>
      <c r="D95" s="170">
        <v>0</v>
      </c>
      <c r="E95" s="170">
        <v>0</v>
      </c>
      <c r="F95" s="170">
        <v>0</v>
      </c>
      <c r="G95" s="170">
        <v>0</v>
      </c>
      <c r="H95" s="170">
        <v>94.33</v>
      </c>
      <c r="I95" s="170">
        <v>0</v>
      </c>
      <c r="J95" s="170">
        <v>0</v>
      </c>
      <c r="K95" s="170">
        <v>43.8</v>
      </c>
      <c r="L95" s="170">
        <v>0</v>
      </c>
      <c r="M95" s="170">
        <v>35</v>
      </c>
      <c r="N95" s="170">
        <v>22</v>
      </c>
      <c r="O95" s="170">
        <v>0</v>
      </c>
      <c r="P95" s="170">
        <v>161.31399999999999</v>
      </c>
      <c r="Q95" s="170">
        <v>23.15</v>
      </c>
      <c r="R95" s="171">
        <f t="shared" si="12"/>
        <v>379.59399999999994</v>
      </c>
      <c r="S95" s="170">
        <v>323.17</v>
      </c>
      <c r="T95" s="170">
        <v>396.88200000000001</v>
      </c>
    </row>
    <row r="96" spans="1:22" ht="15.75" x14ac:dyDescent="0.25">
      <c r="A96" s="172" t="s">
        <v>114</v>
      </c>
      <c r="B96" s="325"/>
      <c r="C96" s="306"/>
      <c r="D96" s="173">
        <v>0</v>
      </c>
      <c r="E96" s="173">
        <v>0</v>
      </c>
      <c r="F96" s="173">
        <v>0</v>
      </c>
      <c r="G96" s="173">
        <v>239.73599999999999</v>
      </c>
      <c r="H96" s="173">
        <v>0</v>
      </c>
      <c r="I96" s="173">
        <v>0</v>
      </c>
      <c r="J96" s="173">
        <v>0</v>
      </c>
      <c r="K96" s="173">
        <v>0</v>
      </c>
      <c r="L96" s="173">
        <v>0</v>
      </c>
      <c r="M96" s="173">
        <v>0</v>
      </c>
      <c r="N96" s="173">
        <v>0</v>
      </c>
      <c r="O96" s="173">
        <v>0</v>
      </c>
      <c r="P96" s="173">
        <v>0</v>
      </c>
      <c r="Q96" s="173">
        <v>0</v>
      </c>
      <c r="R96" s="174">
        <f t="shared" si="12"/>
        <v>239.73599999999999</v>
      </c>
      <c r="S96" s="173">
        <v>239</v>
      </c>
      <c r="T96" s="173">
        <v>335.81700000000001</v>
      </c>
    </row>
    <row r="97" spans="1:22" ht="15.75" x14ac:dyDescent="0.25">
      <c r="A97" s="169" t="s">
        <v>115</v>
      </c>
      <c r="B97" s="324"/>
      <c r="C97" s="306"/>
      <c r="D97" s="170">
        <v>0</v>
      </c>
      <c r="E97" s="170">
        <v>0</v>
      </c>
      <c r="F97" s="170">
        <v>0</v>
      </c>
      <c r="G97" s="170">
        <v>0</v>
      </c>
      <c r="H97" s="170">
        <v>0</v>
      </c>
      <c r="I97" s="170">
        <v>0</v>
      </c>
      <c r="J97" s="170">
        <v>0</v>
      </c>
      <c r="K97" s="170">
        <v>0</v>
      </c>
      <c r="L97" s="170">
        <v>0</v>
      </c>
      <c r="M97" s="170">
        <v>0</v>
      </c>
      <c r="N97" s="170">
        <v>0</v>
      </c>
      <c r="O97" s="170">
        <v>0</v>
      </c>
      <c r="P97" s="170">
        <v>0.77400000000000002</v>
      </c>
      <c r="Q97" s="170">
        <v>0</v>
      </c>
      <c r="R97" s="171">
        <f t="shared" si="12"/>
        <v>0.77400000000000002</v>
      </c>
      <c r="S97" s="170">
        <v>342.93299999999999</v>
      </c>
      <c r="T97" s="170">
        <v>282.59500000000003</v>
      </c>
    </row>
    <row r="98" spans="1:22" ht="15.75" x14ac:dyDescent="0.25">
      <c r="A98" s="172" t="s">
        <v>116</v>
      </c>
      <c r="B98" s="325"/>
      <c r="C98" s="306"/>
      <c r="D98" s="173">
        <v>0</v>
      </c>
      <c r="E98" s="173">
        <v>0</v>
      </c>
      <c r="F98" s="173">
        <v>0</v>
      </c>
      <c r="G98" s="173">
        <v>0.20200000000000001</v>
      </c>
      <c r="H98" s="173">
        <v>3.0219999999999998</v>
      </c>
      <c r="I98" s="173">
        <v>0</v>
      </c>
      <c r="J98" s="173">
        <v>0</v>
      </c>
      <c r="K98" s="173">
        <v>0</v>
      </c>
      <c r="L98" s="173">
        <v>0</v>
      </c>
      <c r="M98" s="173">
        <v>34</v>
      </c>
      <c r="N98" s="173">
        <v>70</v>
      </c>
      <c r="O98" s="173">
        <v>0</v>
      </c>
      <c r="P98" s="173">
        <v>0</v>
      </c>
      <c r="Q98" s="173">
        <v>0</v>
      </c>
      <c r="R98" s="174">
        <f t="shared" si="12"/>
        <v>107.22399999999999</v>
      </c>
      <c r="S98" s="173">
        <v>94.819000000000003</v>
      </c>
      <c r="T98" s="173">
        <v>134</v>
      </c>
    </row>
    <row r="99" spans="1:22" ht="15.75" x14ac:dyDescent="0.25">
      <c r="A99" s="169" t="s">
        <v>117</v>
      </c>
      <c r="B99" s="324"/>
      <c r="C99" s="306"/>
      <c r="D99" s="170">
        <v>0</v>
      </c>
      <c r="E99" s="170">
        <v>0</v>
      </c>
      <c r="F99" s="170">
        <v>0</v>
      </c>
      <c r="G99" s="170">
        <v>0</v>
      </c>
      <c r="H99" s="170">
        <v>0</v>
      </c>
      <c r="I99" s="170">
        <v>0</v>
      </c>
      <c r="J99" s="170">
        <v>0</v>
      </c>
      <c r="K99" s="170">
        <v>0</v>
      </c>
      <c r="L99" s="170">
        <v>0</v>
      </c>
      <c r="M99" s="170">
        <v>0</v>
      </c>
      <c r="N99" s="170">
        <v>0</v>
      </c>
      <c r="O99" s="170">
        <v>0</v>
      </c>
      <c r="P99" s="170">
        <v>0</v>
      </c>
      <c r="Q99" s="170">
        <v>0</v>
      </c>
      <c r="R99" s="171">
        <f t="shared" si="12"/>
        <v>0</v>
      </c>
      <c r="S99" s="170">
        <v>0</v>
      </c>
      <c r="T99" s="170">
        <v>20</v>
      </c>
    </row>
    <row r="100" spans="1:22" ht="15.75" x14ac:dyDescent="0.25">
      <c r="A100" s="172" t="s">
        <v>118</v>
      </c>
      <c r="B100" s="325"/>
      <c r="C100" s="306"/>
      <c r="D100" s="173">
        <v>0</v>
      </c>
      <c r="E100" s="173">
        <v>0</v>
      </c>
      <c r="F100" s="173">
        <v>0</v>
      </c>
      <c r="G100" s="173">
        <v>1.603</v>
      </c>
      <c r="H100" s="173">
        <v>0</v>
      </c>
      <c r="I100" s="173">
        <v>0</v>
      </c>
      <c r="J100" s="173">
        <v>0</v>
      </c>
      <c r="K100" s="173">
        <v>0</v>
      </c>
      <c r="L100" s="173">
        <v>0</v>
      </c>
      <c r="M100" s="173">
        <v>0</v>
      </c>
      <c r="N100" s="173">
        <v>0</v>
      </c>
      <c r="O100" s="173">
        <v>0</v>
      </c>
      <c r="P100" s="173">
        <v>0</v>
      </c>
      <c r="Q100" s="173">
        <v>0</v>
      </c>
      <c r="R100" s="174">
        <f t="shared" si="12"/>
        <v>1.603</v>
      </c>
      <c r="S100" s="173">
        <v>4</v>
      </c>
      <c r="T100" s="173">
        <v>4.569</v>
      </c>
    </row>
    <row r="101" spans="1:22" ht="15.75" x14ac:dyDescent="0.25">
      <c r="A101" s="175" t="s">
        <v>12</v>
      </c>
      <c r="B101" s="326"/>
      <c r="C101" s="306"/>
      <c r="D101" s="176">
        <f t="shared" ref="D101:T101" si="13">SUM(D91,D92,D93,D94,D95,D96,D97,D98,D99,D100)</f>
        <v>0</v>
      </c>
      <c r="E101" s="176">
        <f t="shared" si="13"/>
        <v>0</v>
      </c>
      <c r="F101" s="176">
        <f t="shared" si="13"/>
        <v>0</v>
      </c>
      <c r="G101" s="176">
        <f t="shared" si="13"/>
        <v>544.87099999999998</v>
      </c>
      <c r="H101" s="176">
        <f t="shared" si="13"/>
        <v>369.77099999999996</v>
      </c>
      <c r="I101" s="176">
        <f t="shared" si="13"/>
        <v>0</v>
      </c>
      <c r="J101" s="176">
        <f t="shared" si="13"/>
        <v>26.352</v>
      </c>
      <c r="K101" s="176">
        <f t="shared" si="13"/>
        <v>43.8</v>
      </c>
      <c r="L101" s="176">
        <f t="shared" si="13"/>
        <v>0</v>
      </c>
      <c r="M101" s="176">
        <f t="shared" si="13"/>
        <v>73.400000000000006</v>
      </c>
      <c r="N101" s="176">
        <f t="shared" si="13"/>
        <v>685.02</v>
      </c>
      <c r="O101" s="176">
        <f t="shared" si="13"/>
        <v>0</v>
      </c>
      <c r="P101" s="176">
        <f t="shared" si="13"/>
        <v>236.85300000000001</v>
      </c>
      <c r="Q101" s="176">
        <f t="shared" si="13"/>
        <v>37.75</v>
      </c>
      <c r="R101" s="177">
        <f t="shared" si="13"/>
        <v>2017.8169999999998</v>
      </c>
      <c r="S101" s="173">
        <f t="shared" si="13"/>
        <v>2054.4360000000001</v>
      </c>
      <c r="T101" s="173">
        <f t="shared" si="13"/>
        <v>2406.1190000000001</v>
      </c>
    </row>
    <row r="103" spans="1:22" ht="15.75" x14ac:dyDescent="0.25">
      <c r="A103" s="165" t="s">
        <v>33</v>
      </c>
      <c r="B103" s="323"/>
      <c r="C103" s="30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7"/>
      <c r="S103" s="168"/>
      <c r="T103" s="168"/>
    </row>
    <row r="104" spans="1:22" ht="15.75" x14ac:dyDescent="0.25">
      <c r="A104" s="169" t="s">
        <v>34</v>
      </c>
      <c r="B104" s="324"/>
      <c r="C104" s="306"/>
      <c r="D104" s="170">
        <v>0</v>
      </c>
      <c r="E104" s="170">
        <v>0</v>
      </c>
      <c r="F104" s="170">
        <v>26.35</v>
      </c>
      <c r="G104" s="170">
        <v>0</v>
      </c>
      <c r="H104" s="170">
        <v>93.653999999999996</v>
      </c>
      <c r="I104" s="170">
        <v>0</v>
      </c>
      <c r="J104" s="170">
        <v>0</v>
      </c>
      <c r="K104" s="170">
        <v>27</v>
      </c>
      <c r="L104" s="170">
        <v>0</v>
      </c>
      <c r="M104" s="170">
        <v>16.940000000000001</v>
      </c>
      <c r="N104" s="170">
        <v>31.2</v>
      </c>
      <c r="O104" s="170">
        <v>0</v>
      </c>
      <c r="P104" s="170">
        <v>0.54</v>
      </c>
      <c r="Q104" s="170">
        <v>40</v>
      </c>
      <c r="R104" s="171">
        <f>SUM(D104,E104,F104,G104,H104,I104,J104,K104,L104,M104,N104,O104,P104,Q104)</f>
        <v>235.68399999999997</v>
      </c>
      <c r="S104" s="170">
        <v>180.70400000000001</v>
      </c>
      <c r="T104" s="170">
        <v>155.62</v>
      </c>
      <c r="U104" s="324"/>
      <c r="V104" s="306"/>
    </row>
    <row r="105" spans="1:22" ht="15.75" x14ac:dyDescent="0.25">
      <c r="A105" s="172" t="s">
        <v>119</v>
      </c>
      <c r="B105" s="325"/>
      <c r="C105" s="306"/>
      <c r="D105" s="173">
        <v>0</v>
      </c>
      <c r="E105" s="173">
        <v>0</v>
      </c>
      <c r="F105" s="173">
        <v>0</v>
      </c>
      <c r="G105" s="173">
        <v>0.32100000000000001</v>
      </c>
      <c r="H105" s="173">
        <v>325.13400000000001</v>
      </c>
      <c r="I105" s="173">
        <v>0</v>
      </c>
      <c r="J105" s="173">
        <v>0</v>
      </c>
      <c r="K105" s="173">
        <v>0</v>
      </c>
      <c r="L105" s="173">
        <v>10</v>
      </c>
      <c r="M105" s="173">
        <v>0</v>
      </c>
      <c r="N105" s="173">
        <v>58.402000000000001</v>
      </c>
      <c r="O105" s="173">
        <v>0</v>
      </c>
      <c r="P105" s="173">
        <v>0</v>
      </c>
      <c r="Q105" s="173">
        <v>48.482999999999997</v>
      </c>
      <c r="R105" s="174">
        <f>SUM(D105,E105,F105,G105,H105,I105,J105,K105,L105,M105,N105,O105,P105,Q105)</f>
        <v>442.34000000000003</v>
      </c>
      <c r="S105" s="173">
        <v>462.375</v>
      </c>
      <c r="T105" s="173">
        <v>392.75099999999998</v>
      </c>
    </row>
    <row r="106" spans="1:22" ht="15.75" x14ac:dyDescent="0.25">
      <c r="A106" s="175" t="s">
        <v>12</v>
      </c>
      <c r="B106" s="326"/>
      <c r="C106" s="306"/>
      <c r="D106" s="176">
        <f t="shared" ref="D106:T106" si="14">SUM(D104,D105)</f>
        <v>0</v>
      </c>
      <c r="E106" s="176">
        <f t="shared" si="14"/>
        <v>0</v>
      </c>
      <c r="F106" s="176">
        <f t="shared" si="14"/>
        <v>26.35</v>
      </c>
      <c r="G106" s="176">
        <f t="shared" si="14"/>
        <v>0.32100000000000001</v>
      </c>
      <c r="H106" s="176">
        <f t="shared" si="14"/>
        <v>418.78800000000001</v>
      </c>
      <c r="I106" s="176">
        <f t="shared" si="14"/>
        <v>0</v>
      </c>
      <c r="J106" s="176">
        <f t="shared" si="14"/>
        <v>0</v>
      </c>
      <c r="K106" s="176">
        <f t="shared" si="14"/>
        <v>27</v>
      </c>
      <c r="L106" s="176">
        <f t="shared" si="14"/>
        <v>10</v>
      </c>
      <c r="M106" s="176">
        <f t="shared" si="14"/>
        <v>16.940000000000001</v>
      </c>
      <c r="N106" s="176">
        <f t="shared" si="14"/>
        <v>89.602000000000004</v>
      </c>
      <c r="O106" s="176">
        <f t="shared" si="14"/>
        <v>0</v>
      </c>
      <c r="P106" s="176">
        <f t="shared" si="14"/>
        <v>0.54</v>
      </c>
      <c r="Q106" s="176">
        <f t="shared" si="14"/>
        <v>88.483000000000004</v>
      </c>
      <c r="R106" s="177">
        <f t="shared" si="14"/>
        <v>678.024</v>
      </c>
      <c r="S106" s="173">
        <f t="shared" si="14"/>
        <v>643.07899999999995</v>
      </c>
      <c r="T106" s="173">
        <f t="shared" si="14"/>
        <v>548.37099999999998</v>
      </c>
    </row>
    <row r="108" spans="1:22" ht="15.75" x14ac:dyDescent="0.25">
      <c r="A108" s="165" t="s">
        <v>73</v>
      </c>
      <c r="B108" s="323"/>
      <c r="C108" s="30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7"/>
      <c r="S108" s="168"/>
      <c r="T108" s="168"/>
    </row>
    <row r="109" spans="1:22" ht="15.75" x14ac:dyDescent="0.25">
      <c r="A109" s="169" t="s">
        <v>120</v>
      </c>
      <c r="B109" s="324"/>
      <c r="C109" s="306"/>
      <c r="D109" s="170">
        <v>0</v>
      </c>
      <c r="E109" s="170">
        <v>0</v>
      </c>
      <c r="F109" s="170">
        <v>0</v>
      </c>
      <c r="G109" s="170">
        <v>455.72500000000002</v>
      </c>
      <c r="H109" s="170">
        <v>0</v>
      </c>
      <c r="I109" s="170">
        <v>0</v>
      </c>
      <c r="J109" s="170">
        <v>19.614999999999998</v>
      </c>
      <c r="K109" s="170">
        <v>0</v>
      </c>
      <c r="L109" s="170">
        <v>0</v>
      </c>
      <c r="M109" s="170">
        <v>0</v>
      </c>
      <c r="N109" s="170">
        <v>0</v>
      </c>
      <c r="O109" s="170">
        <v>0</v>
      </c>
      <c r="P109" s="170">
        <v>0</v>
      </c>
      <c r="Q109" s="170">
        <v>0</v>
      </c>
      <c r="R109" s="171">
        <f>SUM(D109,E109,F109,G109,H109,I109,J109,K109,L109,M109,N109,O109,P109,Q109)</f>
        <v>475.34000000000003</v>
      </c>
      <c r="S109" s="170">
        <v>42.831000000000003</v>
      </c>
      <c r="T109" s="170">
        <v>787.71900000000005</v>
      </c>
      <c r="U109" s="324"/>
      <c r="V109" s="306"/>
    </row>
    <row r="110" spans="1:22" ht="15.75" x14ac:dyDescent="0.25">
      <c r="A110" s="175" t="s">
        <v>12</v>
      </c>
      <c r="B110" s="326"/>
      <c r="C110" s="306"/>
      <c r="D110" s="176">
        <f t="shared" ref="D110:T110" si="15">D109</f>
        <v>0</v>
      </c>
      <c r="E110" s="176">
        <f t="shared" si="15"/>
        <v>0</v>
      </c>
      <c r="F110" s="176">
        <f t="shared" si="15"/>
        <v>0</v>
      </c>
      <c r="G110" s="176">
        <f t="shared" si="15"/>
        <v>455.72500000000002</v>
      </c>
      <c r="H110" s="176">
        <f t="shared" si="15"/>
        <v>0</v>
      </c>
      <c r="I110" s="176">
        <f t="shared" si="15"/>
        <v>0</v>
      </c>
      <c r="J110" s="176">
        <f t="shared" si="15"/>
        <v>19.614999999999998</v>
      </c>
      <c r="K110" s="176">
        <f t="shared" si="15"/>
        <v>0</v>
      </c>
      <c r="L110" s="176">
        <f t="shared" si="15"/>
        <v>0</v>
      </c>
      <c r="M110" s="176">
        <f t="shared" si="15"/>
        <v>0</v>
      </c>
      <c r="N110" s="176">
        <f t="shared" si="15"/>
        <v>0</v>
      </c>
      <c r="O110" s="176">
        <f t="shared" si="15"/>
        <v>0</v>
      </c>
      <c r="P110" s="176">
        <f t="shared" si="15"/>
        <v>0</v>
      </c>
      <c r="Q110" s="176">
        <f t="shared" si="15"/>
        <v>0</v>
      </c>
      <c r="R110" s="177">
        <f t="shared" si="15"/>
        <v>475.34000000000003</v>
      </c>
      <c r="S110" s="173">
        <f t="shared" si="15"/>
        <v>42.831000000000003</v>
      </c>
      <c r="T110" s="173">
        <f t="shared" si="15"/>
        <v>787.71900000000005</v>
      </c>
    </row>
    <row r="112" spans="1:22" ht="33.950000000000003" customHeight="1" x14ac:dyDescent="0.25">
      <c r="A112" s="178" t="s">
        <v>127</v>
      </c>
      <c r="B112" s="327"/>
      <c r="C112" s="306"/>
      <c r="D112" s="179">
        <f t="shared" ref="D112:T112" si="16">SUM(D23,D31,D39,D44,D56,D72,D82,D88,D101,D106,D110)</f>
        <v>1737.9160000000002</v>
      </c>
      <c r="E112" s="179">
        <f t="shared" si="16"/>
        <v>0</v>
      </c>
      <c r="F112" s="179">
        <f t="shared" si="16"/>
        <v>1055.4079999999999</v>
      </c>
      <c r="G112" s="179">
        <f t="shared" si="16"/>
        <v>2823.6869999999999</v>
      </c>
      <c r="H112" s="179">
        <f t="shared" si="16"/>
        <v>6691.6310000000012</v>
      </c>
      <c r="I112" s="179">
        <f t="shared" si="16"/>
        <v>0</v>
      </c>
      <c r="J112" s="179">
        <f t="shared" si="16"/>
        <v>129.506</v>
      </c>
      <c r="K112" s="179">
        <f t="shared" si="16"/>
        <v>904.56799999999998</v>
      </c>
      <c r="L112" s="179">
        <f t="shared" si="16"/>
        <v>82.79</v>
      </c>
      <c r="M112" s="179">
        <f t="shared" si="16"/>
        <v>747.07500000000005</v>
      </c>
      <c r="N112" s="179">
        <f t="shared" si="16"/>
        <v>3420.0999999999995</v>
      </c>
      <c r="O112" s="179">
        <f t="shared" si="16"/>
        <v>744.02100000000007</v>
      </c>
      <c r="P112" s="179">
        <f t="shared" si="16"/>
        <v>237.43299999999999</v>
      </c>
      <c r="Q112" s="179">
        <f t="shared" si="16"/>
        <v>153.733</v>
      </c>
      <c r="R112" s="179">
        <f t="shared" si="16"/>
        <v>18727.868000000002</v>
      </c>
      <c r="S112" s="179">
        <f t="shared" si="16"/>
        <v>16163.003999999999</v>
      </c>
      <c r="T112" s="180">
        <f t="shared" si="16"/>
        <v>19247.881999999998</v>
      </c>
    </row>
    <row r="114" spans="1:20" x14ac:dyDescent="0.25">
      <c r="A114" s="181" t="s">
        <v>46</v>
      </c>
      <c r="B114" s="328"/>
      <c r="C114" s="306"/>
      <c r="D114" s="182">
        <v>1634.1189999999999</v>
      </c>
      <c r="E114" s="182">
        <v>0</v>
      </c>
      <c r="F114" s="182">
        <v>780.99599999999998</v>
      </c>
      <c r="G114" s="182">
        <v>1815.721</v>
      </c>
      <c r="H114" s="182">
        <v>6519.2479999999996</v>
      </c>
      <c r="I114" s="182">
        <v>0</v>
      </c>
      <c r="J114" s="182">
        <v>125.2</v>
      </c>
      <c r="K114" s="182">
        <v>909.89700000000005</v>
      </c>
      <c r="L114" s="182">
        <v>19.100000000000001</v>
      </c>
      <c r="M114" s="182">
        <v>746.005</v>
      </c>
      <c r="N114" s="182">
        <v>2422.9929999999999</v>
      </c>
      <c r="O114" s="182">
        <v>653.88099999999997</v>
      </c>
      <c r="P114" s="182">
        <v>284.36</v>
      </c>
      <c r="Q114" s="182">
        <v>251.48400000000001</v>
      </c>
      <c r="S114" s="183" t="s">
        <v>128</v>
      </c>
      <c r="T114" s="183" t="s">
        <v>128</v>
      </c>
    </row>
    <row r="115" spans="1:20" s="335" customFormat="1" x14ac:dyDescent="0.25">
      <c r="A115" s="331" t="s">
        <v>129</v>
      </c>
      <c r="B115" s="332"/>
      <c r="C115" s="333"/>
      <c r="D115" s="334">
        <f t="shared" ref="D115:Q115" si="17">IF(OR(D114=0,D114="-"),"-",IF(D112="-",(0-D114)/D114,(D112-D114)/D114))</f>
        <v>6.3518629916181291E-2</v>
      </c>
      <c r="E115" s="334" t="str">
        <f t="shared" si="17"/>
        <v>-</v>
      </c>
      <c r="F115" s="334">
        <f t="shared" si="17"/>
        <v>0.35136159468166284</v>
      </c>
      <c r="G115" s="334">
        <f t="shared" si="17"/>
        <v>0.55513264427739717</v>
      </c>
      <c r="H115" s="334">
        <f t="shared" si="17"/>
        <v>2.6442160200072406E-2</v>
      </c>
      <c r="I115" s="334" t="str">
        <f t="shared" si="17"/>
        <v>-</v>
      </c>
      <c r="J115" s="334">
        <f t="shared" si="17"/>
        <v>3.4392971246006369E-2</v>
      </c>
      <c r="K115" s="334">
        <f t="shared" si="17"/>
        <v>-5.8567068580290564E-3</v>
      </c>
      <c r="L115" s="334">
        <f t="shared" si="17"/>
        <v>3.3345549738219895</v>
      </c>
      <c r="M115" s="334">
        <f t="shared" si="17"/>
        <v>1.434306740571511E-3</v>
      </c>
      <c r="N115" s="334">
        <f t="shared" si="17"/>
        <v>0.41151872910899845</v>
      </c>
      <c r="O115" s="334">
        <f t="shared" si="17"/>
        <v>0.13785382967237172</v>
      </c>
      <c r="P115" s="334">
        <f t="shared" si="17"/>
        <v>-0.16502672668448451</v>
      </c>
      <c r="Q115" s="334">
        <f t="shared" si="17"/>
        <v>-0.38869669641010962</v>
      </c>
      <c r="S115" s="336" t="s">
        <v>130</v>
      </c>
      <c r="T115" s="336" t="s">
        <v>131</v>
      </c>
    </row>
    <row r="116" spans="1:20" x14ac:dyDescent="0.25">
      <c r="A116" s="181" t="s">
        <v>47</v>
      </c>
      <c r="B116" s="328"/>
      <c r="C116" s="306"/>
      <c r="D116" s="182">
        <v>1145.7360000000001</v>
      </c>
      <c r="E116" s="182">
        <v>0</v>
      </c>
      <c r="F116" s="182">
        <v>904.05</v>
      </c>
      <c r="G116" s="182">
        <v>3345.6219999999998</v>
      </c>
      <c r="H116" s="182">
        <v>7126.6809999999996</v>
      </c>
      <c r="I116" s="182">
        <v>0</v>
      </c>
      <c r="J116" s="182">
        <v>315.59100000000001</v>
      </c>
      <c r="K116" s="182">
        <v>734.89400000000001</v>
      </c>
      <c r="L116" s="182">
        <v>71.620999999999995</v>
      </c>
      <c r="M116" s="182">
        <v>585.16399999999999</v>
      </c>
      <c r="N116" s="182">
        <v>3172.0309999999999</v>
      </c>
      <c r="O116" s="182">
        <v>1083.9960000000001</v>
      </c>
      <c r="P116" s="182">
        <v>352.81</v>
      </c>
      <c r="Q116" s="182">
        <v>409.68599999999998</v>
      </c>
      <c r="S116" s="184">
        <f>IF(OR(S112=0,S112="-"),"-",IF(R112="-",(0-S112)/S112,(R112-S112)/S112))</f>
        <v>0.15868733312198668</v>
      </c>
      <c r="T116" s="184">
        <f>IF(OR(T112=0,T112="-"),"-",IF(S112="-",(0-T112)/T112,(S112-T112)/T112))</f>
        <v>-0.1602710365743098</v>
      </c>
    </row>
    <row r="117" spans="1:20" s="335" customFormat="1" x14ac:dyDescent="0.25">
      <c r="A117" s="334" t="s">
        <v>132</v>
      </c>
      <c r="B117" s="332"/>
      <c r="C117" s="333"/>
      <c r="D117" s="334">
        <f t="shared" ref="D117:Q117" si="18">IF(OR(D116=0,D116="-"),"-",IF(D114="-",(0-D116)/D116,(D114-D116)/D116))</f>
        <v>0.42626137260241431</v>
      </c>
      <c r="E117" s="334" t="str">
        <f t="shared" si="18"/>
        <v>-</v>
      </c>
      <c r="F117" s="334">
        <f t="shared" si="18"/>
        <v>-0.13611415297826446</v>
      </c>
      <c r="G117" s="334">
        <f t="shared" si="18"/>
        <v>-0.45728447505426489</v>
      </c>
      <c r="H117" s="334">
        <f t="shared" si="18"/>
        <v>-8.5233645226999777E-2</v>
      </c>
      <c r="I117" s="334" t="str">
        <f t="shared" si="18"/>
        <v>-</v>
      </c>
      <c r="J117" s="334">
        <f t="shared" si="18"/>
        <v>-0.60328399732565252</v>
      </c>
      <c r="K117" s="334">
        <f t="shared" si="18"/>
        <v>0.2381336628139569</v>
      </c>
      <c r="L117" s="334">
        <f t="shared" si="18"/>
        <v>-0.73331844012231051</v>
      </c>
      <c r="M117" s="334">
        <f t="shared" si="18"/>
        <v>0.27486482422021863</v>
      </c>
      <c r="N117" s="334">
        <f t="shared" si="18"/>
        <v>-0.23613829751348583</v>
      </c>
      <c r="O117" s="334">
        <f t="shared" si="18"/>
        <v>-0.39678651950745214</v>
      </c>
      <c r="P117" s="334">
        <f t="shared" si="18"/>
        <v>-0.19401377511975282</v>
      </c>
      <c r="Q117" s="334">
        <f t="shared" si="18"/>
        <v>-0.38615427424905896</v>
      </c>
    </row>
  </sheetData>
  <sheetProtection formatCells="0" formatColumns="0" formatRows="0" insertColumns="0" insertRows="0" insertHyperlinks="0" deleteColumns="0" deleteRows="0" sort="0" autoFilter="0" pivotTables="0"/>
  <mergeCells count="131">
    <mergeCell ref="B115:C115"/>
    <mergeCell ref="B116:C116"/>
    <mergeCell ref="B117:C117"/>
    <mergeCell ref="U109:V109"/>
    <mergeCell ref="B109:C109"/>
    <mergeCell ref="B110:C110"/>
    <mergeCell ref="B112:C112"/>
    <mergeCell ref="B114:C114"/>
    <mergeCell ref="U104:V104"/>
    <mergeCell ref="B104:C104"/>
    <mergeCell ref="B105:C105"/>
    <mergeCell ref="B106:C106"/>
    <mergeCell ref="B108:C108"/>
    <mergeCell ref="B98:C98"/>
    <mergeCell ref="B99:C99"/>
    <mergeCell ref="B100:C100"/>
    <mergeCell ref="B101:C101"/>
    <mergeCell ref="B103:C103"/>
    <mergeCell ref="B93:C93"/>
    <mergeCell ref="B94:C94"/>
    <mergeCell ref="B95:C95"/>
    <mergeCell ref="B96:C96"/>
    <mergeCell ref="B97:C97"/>
    <mergeCell ref="B88:C88"/>
    <mergeCell ref="B90:C90"/>
    <mergeCell ref="U91:V91"/>
    <mergeCell ref="B91:C91"/>
    <mergeCell ref="B92:C92"/>
    <mergeCell ref="B84:C84"/>
    <mergeCell ref="U85:V85"/>
    <mergeCell ref="B85:C85"/>
    <mergeCell ref="B86:C86"/>
    <mergeCell ref="B87:C87"/>
    <mergeCell ref="B78:C78"/>
    <mergeCell ref="B79:C79"/>
    <mergeCell ref="B80:C80"/>
    <mergeCell ref="B81:C81"/>
    <mergeCell ref="B82:C82"/>
    <mergeCell ref="B74:C74"/>
    <mergeCell ref="U75:V75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U59:V59"/>
    <mergeCell ref="B59:C59"/>
    <mergeCell ref="B60:C60"/>
    <mergeCell ref="B61:C61"/>
    <mergeCell ref="B62:C62"/>
    <mergeCell ref="B53:C53"/>
    <mergeCell ref="B54:C54"/>
    <mergeCell ref="B55:C55"/>
    <mergeCell ref="B56:C56"/>
    <mergeCell ref="B58:C58"/>
    <mergeCell ref="B48:C48"/>
    <mergeCell ref="B49:C49"/>
    <mergeCell ref="B50:C50"/>
    <mergeCell ref="B51:C51"/>
    <mergeCell ref="B52:C52"/>
    <mergeCell ref="B43:C43"/>
    <mergeCell ref="B44:C44"/>
    <mergeCell ref="B46:C46"/>
    <mergeCell ref="U47:V47"/>
    <mergeCell ref="B47:C47"/>
    <mergeCell ref="B37:C37"/>
    <mergeCell ref="B38:C38"/>
    <mergeCell ref="B39:C39"/>
    <mergeCell ref="B41:C41"/>
    <mergeCell ref="U42:V42"/>
    <mergeCell ref="B42:C42"/>
    <mergeCell ref="B33:C33"/>
    <mergeCell ref="U34:V34"/>
    <mergeCell ref="B34:C34"/>
    <mergeCell ref="B35:C35"/>
    <mergeCell ref="B36:C36"/>
    <mergeCell ref="B27:C27"/>
    <mergeCell ref="B28:C28"/>
    <mergeCell ref="B29:C29"/>
    <mergeCell ref="B30:C30"/>
    <mergeCell ref="B31:C31"/>
    <mergeCell ref="B21:C21"/>
    <mergeCell ref="B22:C22"/>
    <mergeCell ref="B23:C23"/>
    <mergeCell ref="B25:C25"/>
    <mergeCell ref="U26:V26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A64" workbookViewId="0">
      <selection activeCell="A95" activeCellId="1" sqref="A93:XFD93 A95:XFD95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20" width="15.7109375" customWidth="1"/>
    <col min="21" max="22" width="9.140625" customWidth="1"/>
  </cols>
  <sheetData>
    <row r="1" spans="1:22" ht="23.25" x14ac:dyDescent="0.25">
      <c r="A1" s="305" t="s">
        <v>133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29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185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185"/>
    </row>
    <row r="5" spans="1:22" ht="51" customHeight="1" x14ac:dyDescent="0.25">
      <c r="A5" s="186" t="s">
        <v>8</v>
      </c>
      <c r="B5" s="320" t="s">
        <v>122</v>
      </c>
      <c r="C5" s="320" t="s">
        <v>123</v>
      </c>
      <c r="D5" s="321" t="s">
        <v>11</v>
      </c>
      <c r="E5" s="321" t="s">
        <v>88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124</v>
      </c>
      <c r="S5" s="322" t="s">
        <v>124</v>
      </c>
      <c r="T5" s="322" t="s">
        <v>124</v>
      </c>
    </row>
    <row r="6" spans="1:22" x14ac:dyDescent="0.25">
      <c r="A6" s="188" t="s">
        <v>125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188" t="s">
        <v>126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187">
        <v>2014</v>
      </c>
      <c r="S7" s="187">
        <v>2013</v>
      </c>
      <c r="T7" s="187">
        <v>2012</v>
      </c>
    </row>
    <row r="8" spans="1:22" ht="15.75" x14ac:dyDescent="0.25">
      <c r="A8" s="189" t="s">
        <v>59</v>
      </c>
      <c r="B8" s="323"/>
      <c r="C8" s="306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1"/>
      <c r="S8" s="192"/>
      <c r="T8" s="192"/>
    </row>
    <row r="9" spans="1:22" ht="15.75" x14ac:dyDescent="0.25">
      <c r="A9" s="193" t="s">
        <v>60</v>
      </c>
      <c r="B9" s="324"/>
      <c r="C9" s="306"/>
      <c r="D9" s="194">
        <v>0</v>
      </c>
      <c r="E9" s="194">
        <v>0</v>
      </c>
      <c r="F9" s="194">
        <v>0</v>
      </c>
      <c r="G9" s="194">
        <v>9.8209999999999997</v>
      </c>
      <c r="H9" s="194">
        <v>0</v>
      </c>
      <c r="I9" s="194">
        <v>0</v>
      </c>
      <c r="J9" s="194">
        <v>0</v>
      </c>
      <c r="K9" s="194">
        <v>0</v>
      </c>
      <c r="L9" s="194">
        <v>0</v>
      </c>
      <c r="M9" s="194">
        <v>0</v>
      </c>
      <c r="N9" s="194">
        <v>0</v>
      </c>
      <c r="O9" s="194">
        <v>0</v>
      </c>
      <c r="P9" s="194">
        <v>0</v>
      </c>
      <c r="Q9" s="194">
        <v>0</v>
      </c>
      <c r="R9" s="195">
        <f t="shared" ref="R9:R19" si="0">SUM(D9,E9,F9,G9,H9,I9,J9,K9,L9,M9,N9,O9,P9,Q9)</f>
        <v>9.8209999999999997</v>
      </c>
      <c r="S9" s="194">
        <v>0</v>
      </c>
      <c r="T9" s="194">
        <v>36.270000000000003</v>
      </c>
      <c r="U9" s="324"/>
      <c r="V9" s="306"/>
    </row>
    <row r="10" spans="1:22" ht="15.75" x14ac:dyDescent="0.25">
      <c r="A10" s="196" t="s">
        <v>61</v>
      </c>
      <c r="B10" s="325"/>
      <c r="C10" s="306"/>
      <c r="D10" s="197">
        <v>0</v>
      </c>
      <c r="E10" s="197">
        <v>0</v>
      </c>
      <c r="F10" s="197">
        <v>15.901999999999999</v>
      </c>
      <c r="G10" s="197">
        <v>5.5380000000000003</v>
      </c>
      <c r="H10" s="197">
        <v>27.922000000000001</v>
      </c>
      <c r="I10" s="197">
        <v>0</v>
      </c>
      <c r="J10" s="197">
        <v>0</v>
      </c>
      <c r="K10" s="197">
        <v>0</v>
      </c>
      <c r="L10" s="197">
        <v>0</v>
      </c>
      <c r="M10" s="197">
        <v>0</v>
      </c>
      <c r="N10" s="197">
        <v>0</v>
      </c>
      <c r="O10" s="197">
        <v>0</v>
      </c>
      <c r="P10" s="197">
        <v>0</v>
      </c>
      <c r="Q10" s="197">
        <v>0</v>
      </c>
      <c r="R10" s="198">
        <f t="shared" si="0"/>
        <v>49.361999999999995</v>
      </c>
      <c r="S10" s="197">
        <v>53.786000000000001</v>
      </c>
      <c r="T10" s="197">
        <v>33.341999999999999</v>
      </c>
    </row>
    <row r="11" spans="1:22" ht="15.75" x14ac:dyDescent="0.25">
      <c r="A11" s="193" t="s">
        <v>63</v>
      </c>
      <c r="B11" s="324"/>
      <c r="C11" s="306"/>
      <c r="D11" s="194">
        <v>0</v>
      </c>
      <c r="E11" s="194">
        <v>0</v>
      </c>
      <c r="F11" s="194">
        <v>92.01</v>
      </c>
      <c r="G11" s="194">
        <v>17.881</v>
      </c>
      <c r="H11" s="194">
        <v>93.328999999999994</v>
      </c>
      <c r="I11" s="194">
        <v>0</v>
      </c>
      <c r="J11" s="194">
        <v>0</v>
      </c>
      <c r="K11" s="194">
        <v>0</v>
      </c>
      <c r="L11" s="194">
        <v>0</v>
      </c>
      <c r="M11" s="194">
        <v>0</v>
      </c>
      <c r="N11" s="194">
        <v>0</v>
      </c>
      <c r="O11" s="194">
        <v>0</v>
      </c>
      <c r="P11" s="194">
        <v>0</v>
      </c>
      <c r="Q11" s="194">
        <v>0</v>
      </c>
      <c r="R11" s="195">
        <f t="shared" si="0"/>
        <v>203.22</v>
      </c>
      <c r="S11" s="194">
        <v>145.304</v>
      </c>
      <c r="T11" s="194">
        <v>97.468999999999994</v>
      </c>
    </row>
    <row r="12" spans="1:22" ht="15.75" x14ac:dyDescent="0.25">
      <c r="A12" s="196" t="s">
        <v>65</v>
      </c>
      <c r="B12" s="325"/>
      <c r="C12" s="306"/>
      <c r="D12" s="197">
        <v>0</v>
      </c>
      <c r="E12" s="197">
        <v>0</v>
      </c>
      <c r="F12" s="197">
        <v>0</v>
      </c>
      <c r="G12" s="197">
        <v>0.77500000000000002</v>
      </c>
      <c r="H12" s="197">
        <v>0</v>
      </c>
      <c r="I12" s="197">
        <v>0</v>
      </c>
      <c r="J12" s="197">
        <v>0</v>
      </c>
      <c r="K12" s="197">
        <v>0</v>
      </c>
      <c r="L12" s="197">
        <v>0</v>
      </c>
      <c r="M12" s="197">
        <v>0</v>
      </c>
      <c r="N12" s="197">
        <v>0</v>
      </c>
      <c r="O12" s="197">
        <v>87.394999999999996</v>
      </c>
      <c r="P12" s="197">
        <v>0</v>
      </c>
      <c r="Q12" s="197">
        <v>0</v>
      </c>
      <c r="R12" s="198">
        <f t="shared" si="0"/>
        <v>88.17</v>
      </c>
      <c r="S12" s="197">
        <v>54.225000000000001</v>
      </c>
      <c r="T12" s="197">
        <v>71.980999999999995</v>
      </c>
    </row>
    <row r="13" spans="1:22" ht="15.75" x14ac:dyDescent="0.25">
      <c r="A13" s="193" t="s">
        <v>66</v>
      </c>
      <c r="B13" s="324"/>
      <c r="C13" s="306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2.14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5">
        <f t="shared" si="0"/>
        <v>2.14</v>
      </c>
      <c r="S13" s="194">
        <v>0</v>
      </c>
      <c r="T13" s="194">
        <v>0</v>
      </c>
    </row>
    <row r="14" spans="1:22" ht="15.75" x14ac:dyDescent="0.25">
      <c r="A14" s="196" t="s">
        <v>67</v>
      </c>
      <c r="B14" s="325"/>
      <c r="C14" s="306"/>
      <c r="D14" s="197">
        <v>0</v>
      </c>
      <c r="E14" s="197">
        <v>0</v>
      </c>
      <c r="F14" s="197">
        <v>69.677999999999997</v>
      </c>
      <c r="G14" s="197">
        <v>52.411000000000001</v>
      </c>
      <c r="H14" s="197">
        <v>0</v>
      </c>
      <c r="I14" s="197">
        <v>0</v>
      </c>
      <c r="J14" s="197">
        <v>0</v>
      </c>
      <c r="K14" s="197">
        <v>0</v>
      </c>
      <c r="L14" s="197">
        <v>0</v>
      </c>
      <c r="M14" s="197">
        <v>0</v>
      </c>
      <c r="N14" s="197">
        <v>0</v>
      </c>
      <c r="O14" s="197">
        <v>9.39</v>
      </c>
      <c r="P14" s="197">
        <v>0</v>
      </c>
      <c r="Q14" s="197">
        <v>0</v>
      </c>
      <c r="R14" s="198">
        <f t="shared" si="0"/>
        <v>131.47899999999998</v>
      </c>
      <c r="S14" s="197">
        <v>53.591000000000001</v>
      </c>
      <c r="T14" s="197">
        <v>106.495</v>
      </c>
    </row>
    <row r="15" spans="1:22" ht="15.75" x14ac:dyDescent="0.25">
      <c r="A15" s="193" t="s">
        <v>68</v>
      </c>
      <c r="B15" s="324"/>
      <c r="C15" s="306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5">
        <f t="shared" si="0"/>
        <v>0</v>
      </c>
      <c r="S15" s="194">
        <v>0</v>
      </c>
      <c r="T15" s="194">
        <v>86.525999999999996</v>
      </c>
    </row>
    <row r="16" spans="1:22" ht="15.75" x14ac:dyDescent="0.25">
      <c r="A16" s="196" t="s">
        <v>70</v>
      </c>
      <c r="B16" s="325"/>
      <c r="C16" s="306"/>
      <c r="D16" s="197">
        <v>0</v>
      </c>
      <c r="E16" s="197">
        <v>0</v>
      </c>
      <c r="F16" s="197">
        <v>0</v>
      </c>
      <c r="G16" s="197">
        <v>0.90300000000000002</v>
      </c>
      <c r="H16" s="197">
        <v>0</v>
      </c>
      <c r="I16" s="197">
        <v>0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7">
        <v>0</v>
      </c>
      <c r="P16" s="197">
        <v>0</v>
      </c>
      <c r="Q16" s="197">
        <v>0</v>
      </c>
      <c r="R16" s="198">
        <f t="shared" si="0"/>
        <v>0.90300000000000002</v>
      </c>
      <c r="S16" s="197">
        <v>0</v>
      </c>
      <c r="T16" s="197">
        <v>6.3719999999999999</v>
      </c>
    </row>
    <row r="17" spans="1:22" ht="15.75" x14ac:dyDescent="0.25">
      <c r="A17" s="193" t="s">
        <v>71</v>
      </c>
      <c r="B17" s="324"/>
      <c r="C17" s="306"/>
      <c r="D17" s="194">
        <v>0</v>
      </c>
      <c r="E17" s="194">
        <v>0</v>
      </c>
      <c r="F17" s="194">
        <v>23.702000000000002</v>
      </c>
      <c r="G17" s="194">
        <v>15.51</v>
      </c>
      <c r="H17" s="194">
        <v>81.082999999999998</v>
      </c>
      <c r="I17" s="194">
        <v>0</v>
      </c>
      <c r="J17" s="194">
        <v>0</v>
      </c>
      <c r="K17" s="194">
        <v>0</v>
      </c>
      <c r="L17" s="194">
        <v>0</v>
      </c>
      <c r="M17" s="194">
        <v>0</v>
      </c>
      <c r="N17" s="194">
        <v>0</v>
      </c>
      <c r="O17" s="194">
        <v>0</v>
      </c>
      <c r="P17" s="194">
        <v>0</v>
      </c>
      <c r="Q17" s="194">
        <v>0</v>
      </c>
      <c r="R17" s="195">
        <f t="shared" si="0"/>
        <v>120.295</v>
      </c>
      <c r="S17" s="194">
        <v>63.893000000000001</v>
      </c>
      <c r="T17" s="194">
        <v>61.33</v>
      </c>
    </row>
    <row r="18" spans="1:22" ht="15.75" x14ac:dyDescent="0.25">
      <c r="A18" s="196" t="s">
        <v>72</v>
      </c>
      <c r="B18" s="325"/>
      <c r="C18" s="306"/>
      <c r="D18" s="197">
        <v>0</v>
      </c>
      <c r="E18" s="197">
        <v>0</v>
      </c>
      <c r="F18" s="197">
        <v>0</v>
      </c>
      <c r="G18" s="197">
        <v>0.4</v>
      </c>
      <c r="H18" s="197">
        <v>0</v>
      </c>
      <c r="I18" s="197">
        <v>0</v>
      </c>
      <c r="J18" s="197">
        <v>0</v>
      </c>
      <c r="K18" s="197">
        <v>0</v>
      </c>
      <c r="L18" s="197">
        <v>2</v>
      </c>
      <c r="M18" s="197">
        <v>0</v>
      </c>
      <c r="N18" s="197">
        <v>0</v>
      </c>
      <c r="O18" s="197">
        <v>0</v>
      </c>
      <c r="P18" s="197">
        <v>0</v>
      </c>
      <c r="Q18" s="197">
        <v>0</v>
      </c>
      <c r="R18" s="198">
        <f t="shared" si="0"/>
        <v>2.4</v>
      </c>
      <c r="S18" s="197">
        <v>2</v>
      </c>
      <c r="T18" s="197">
        <v>3.141</v>
      </c>
    </row>
    <row r="19" spans="1:22" ht="15.75" x14ac:dyDescent="0.25">
      <c r="A19" s="193" t="s">
        <v>73</v>
      </c>
      <c r="B19" s="324"/>
      <c r="C19" s="306"/>
      <c r="D19" s="194">
        <v>0</v>
      </c>
      <c r="E19" s="194">
        <v>0</v>
      </c>
      <c r="F19" s="194">
        <v>0</v>
      </c>
      <c r="G19" s="194">
        <v>2.4E-2</v>
      </c>
      <c r="H19" s="194">
        <v>0</v>
      </c>
      <c r="I19" s="194">
        <v>0</v>
      </c>
      <c r="J19" s="194">
        <v>0</v>
      </c>
      <c r="K19" s="194">
        <v>0</v>
      </c>
      <c r="L19" s="194">
        <v>0</v>
      </c>
      <c r="M19" s="194">
        <v>0</v>
      </c>
      <c r="N19" s="194">
        <v>0</v>
      </c>
      <c r="O19" s="194">
        <v>0</v>
      </c>
      <c r="P19" s="194">
        <v>0</v>
      </c>
      <c r="Q19" s="194">
        <v>0</v>
      </c>
      <c r="R19" s="195">
        <f t="shared" si="0"/>
        <v>2.4E-2</v>
      </c>
      <c r="S19" s="194">
        <v>0</v>
      </c>
      <c r="T19" s="194">
        <v>0</v>
      </c>
    </row>
    <row r="20" spans="1:22" ht="15.75" x14ac:dyDescent="0.25">
      <c r="A20" s="199" t="s">
        <v>12</v>
      </c>
      <c r="B20" s="326"/>
      <c r="C20" s="306"/>
      <c r="D20" s="200">
        <f t="shared" ref="D20:T20" si="1">SUM(D9,D10,D11,D12,D13,D14,D15,D16,D17,D18,D19)</f>
        <v>0</v>
      </c>
      <c r="E20" s="200">
        <f t="shared" si="1"/>
        <v>0</v>
      </c>
      <c r="F20" s="200">
        <f t="shared" si="1"/>
        <v>201.292</v>
      </c>
      <c r="G20" s="200">
        <f t="shared" si="1"/>
        <v>103.26300000000002</v>
      </c>
      <c r="H20" s="200">
        <f t="shared" si="1"/>
        <v>202.334</v>
      </c>
      <c r="I20" s="200">
        <f t="shared" si="1"/>
        <v>0</v>
      </c>
      <c r="J20" s="200">
        <f t="shared" si="1"/>
        <v>0</v>
      </c>
      <c r="K20" s="200">
        <f t="shared" si="1"/>
        <v>0</v>
      </c>
      <c r="L20" s="200">
        <f t="shared" si="1"/>
        <v>4.1400000000000006</v>
      </c>
      <c r="M20" s="200">
        <f t="shared" si="1"/>
        <v>0</v>
      </c>
      <c r="N20" s="200">
        <f t="shared" si="1"/>
        <v>0</v>
      </c>
      <c r="O20" s="200">
        <f t="shared" si="1"/>
        <v>96.784999999999997</v>
      </c>
      <c r="P20" s="200">
        <f t="shared" si="1"/>
        <v>0</v>
      </c>
      <c r="Q20" s="200">
        <f t="shared" si="1"/>
        <v>0</v>
      </c>
      <c r="R20" s="201">
        <f t="shared" si="1"/>
        <v>607.81399999999996</v>
      </c>
      <c r="S20" s="197">
        <f t="shared" si="1"/>
        <v>372.79899999999998</v>
      </c>
      <c r="T20" s="197">
        <f t="shared" si="1"/>
        <v>502.92600000000004</v>
      </c>
    </row>
    <row r="22" spans="1:22" ht="15.75" x14ac:dyDescent="0.25">
      <c r="A22" s="189" t="s">
        <v>74</v>
      </c>
      <c r="B22" s="323"/>
      <c r="C22" s="306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1"/>
      <c r="S22" s="192"/>
      <c r="T22" s="192"/>
    </row>
    <row r="23" spans="1:22" ht="15.75" x14ac:dyDescent="0.25">
      <c r="A23" s="193" t="s">
        <v>75</v>
      </c>
      <c r="B23" s="324"/>
      <c r="C23" s="306"/>
      <c r="D23" s="194">
        <v>0</v>
      </c>
      <c r="E23" s="194">
        <v>0</v>
      </c>
      <c r="F23" s="194">
        <v>0</v>
      </c>
      <c r="G23" s="194">
        <v>0</v>
      </c>
      <c r="H23" s="194">
        <v>0</v>
      </c>
      <c r="I23" s="194">
        <v>0</v>
      </c>
      <c r="J23" s="194">
        <v>0</v>
      </c>
      <c r="K23" s="194">
        <v>0</v>
      </c>
      <c r="L23" s="194">
        <v>0</v>
      </c>
      <c r="M23" s="194">
        <v>0</v>
      </c>
      <c r="N23" s="194">
        <v>0</v>
      </c>
      <c r="O23" s="194">
        <v>183.291</v>
      </c>
      <c r="P23" s="194">
        <v>0</v>
      </c>
      <c r="Q23" s="194">
        <v>0</v>
      </c>
      <c r="R23" s="195">
        <f>SUM(D23,E23,F23,G23,H23,I23,J23,K23,L23,M23,N23,O23,P23,Q23)</f>
        <v>183.291</v>
      </c>
      <c r="S23" s="194">
        <v>150.00299999999999</v>
      </c>
      <c r="T23" s="194">
        <v>120.71299999999999</v>
      </c>
      <c r="U23" s="324"/>
      <c r="V23" s="306"/>
    </row>
    <row r="24" spans="1:22" ht="15.75" x14ac:dyDescent="0.25">
      <c r="A24" s="196" t="s">
        <v>76</v>
      </c>
      <c r="B24" s="325"/>
      <c r="C24" s="306"/>
      <c r="D24" s="197">
        <v>0</v>
      </c>
      <c r="E24" s="197">
        <v>0</v>
      </c>
      <c r="F24" s="197">
        <v>0</v>
      </c>
      <c r="G24" s="197">
        <v>0</v>
      </c>
      <c r="H24" s="197">
        <v>0</v>
      </c>
      <c r="I24" s="197">
        <v>0</v>
      </c>
      <c r="J24" s="197">
        <v>0</v>
      </c>
      <c r="K24" s="197">
        <v>0</v>
      </c>
      <c r="L24" s="197">
        <v>0</v>
      </c>
      <c r="M24" s="197">
        <v>0</v>
      </c>
      <c r="N24" s="197">
        <v>0</v>
      </c>
      <c r="O24" s="197">
        <v>0</v>
      </c>
      <c r="P24" s="197">
        <v>0</v>
      </c>
      <c r="Q24" s="197">
        <v>0</v>
      </c>
      <c r="R24" s="198">
        <f>SUM(D24,E24,F24,G24,H24,I24,J24,K24,L24,M24,N24,O24,P24,Q24)</f>
        <v>0</v>
      </c>
      <c r="S24" s="197">
        <v>5.6509999999999998</v>
      </c>
      <c r="T24" s="197">
        <v>10.4</v>
      </c>
    </row>
    <row r="25" spans="1:22" ht="15.75" x14ac:dyDescent="0.25">
      <c r="A25" s="193" t="s">
        <v>77</v>
      </c>
      <c r="B25" s="324"/>
      <c r="C25" s="306"/>
      <c r="D25" s="194">
        <v>0</v>
      </c>
      <c r="E25" s="194">
        <v>0</v>
      </c>
      <c r="F25" s="194">
        <v>294.255</v>
      </c>
      <c r="G25" s="194">
        <v>97.88</v>
      </c>
      <c r="H25" s="194">
        <v>21.814</v>
      </c>
      <c r="I25" s="194">
        <v>0</v>
      </c>
      <c r="J25" s="194">
        <v>0</v>
      </c>
      <c r="K25" s="194">
        <v>0</v>
      </c>
      <c r="L25" s="194">
        <v>68.650000000000006</v>
      </c>
      <c r="M25" s="194">
        <v>0</v>
      </c>
      <c r="N25" s="194">
        <v>0</v>
      </c>
      <c r="O25" s="194">
        <v>35.941000000000003</v>
      </c>
      <c r="P25" s="194">
        <v>0</v>
      </c>
      <c r="Q25" s="194">
        <v>0</v>
      </c>
      <c r="R25" s="195">
        <f>SUM(D25,E25,F25,G25,H25,I25,J25,K25,L25,M25,N25,O25,P25,Q25)</f>
        <v>518.54000000000008</v>
      </c>
      <c r="S25" s="194">
        <v>355.322</v>
      </c>
      <c r="T25" s="194">
        <v>282.95999999999998</v>
      </c>
    </row>
    <row r="26" spans="1:22" ht="15.75" x14ac:dyDescent="0.25">
      <c r="A26" s="196" t="s">
        <v>78</v>
      </c>
      <c r="B26" s="325"/>
      <c r="C26" s="306"/>
      <c r="D26" s="197">
        <v>0</v>
      </c>
      <c r="E26" s="197">
        <v>0</v>
      </c>
      <c r="F26" s="197">
        <v>0</v>
      </c>
      <c r="G26" s="197">
        <v>49.247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72.198999999999998</v>
      </c>
      <c r="P26" s="197">
        <v>0</v>
      </c>
      <c r="Q26" s="197">
        <v>0</v>
      </c>
      <c r="R26" s="198">
        <f>SUM(D26,E26,F26,G26,H26,I26,J26,K26,L26,M26,N26,O26,P26,Q26)</f>
        <v>121.446</v>
      </c>
      <c r="S26" s="197">
        <v>70.754999999999995</v>
      </c>
      <c r="T26" s="197">
        <v>112.249</v>
      </c>
    </row>
    <row r="27" spans="1:22" ht="15.75" x14ac:dyDescent="0.25">
      <c r="A27" s="193" t="s">
        <v>79</v>
      </c>
      <c r="B27" s="324"/>
      <c r="C27" s="306"/>
      <c r="D27" s="194">
        <v>0</v>
      </c>
      <c r="E27" s="194">
        <v>0</v>
      </c>
      <c r="F27" s="194">
        <v>0</v>
      </c>
      <c r="G27" s="194">
        <v>26.263999999999999</v>
      </c>
      <c r="H27" s="194">
        <v>0</v>
      </c>
      <c r="I27" s="194">
        <v>0</v>
      </c>
      <c r="J27" s="194">
        <v>0</v>
      </c>
      <c r="K27" s="194">
        <v>0</v>
      </c>
      <c r="L27" s="194">
        <v>0</v>
      </c>
      <c r="M27" s="194">
        <v>0</v>
      </c>
      <c r="N27" s="194">
        <v>0</v>
      </c>
      <c r="O27" s="194">
        <v>0</v>
      </c>
      <c r="P27" s="194">
        <v>0</v>
      </c>
      <c r="Q27" s="194">
        <v>0</v>
      </c>
      <c r="R27" s="195">
        <f>SUM(D27,E27,F27,G27,H27,I27,J27,K27,L27,M27,N27,O27,P27,Q27)</f>
        <v>26.263999999999999</v>
      </c>
      <c r="S27" s="194">
        <v>7</v>
      </c>
      <c r="T27" s="194">
        <v>0</v>
      </c>
    </row>
    <row r="28" spans="1:22" ht="15.75" x14ac:dyDescent="0.25">
      <c r="A28" s="199" t="s">
        <v>12</v>
      </c>
      <c r="B28" s="326"/>
      <c r="C28" s="306"/>
      <c r="D28" s="200">
        <f t="shared" ref="D28:T28" si="2">SUM(D23,D24,D25,D26,D27)</f>
        <v>0</v>
      </c>
      <c r="E28" s="200">
        <f t="shared" si="2"/>
        <v>0</v>
      </c>
      <c r="F28" s="200">
        <f t="shared" si="2"/>
        <v>294.255</v>
      </c>
      <c r="G28" s="200">
        <f t="shared" si="2"/>
        <v>173.39100000000002</v>
      </c>
      <c r="H28" s="200">
        <f t="shared" si="2"/>
        <v>21.814</v>
      </c>
      <c r="I28" s="200">
        <f t="shared" si="2"/>
        <v>0</v>
      </c>
      <c r="J28" s="200">
        <f t="shared" si="2"/>
        <v>0</v>
      </c>
      <c r="K28" s="200">
        <f t="shared" si="2"/>
        <v>0</v>
      </c>
      <c r="L28" s="200">
        <f t="shared" si="2"/>
        <v>68.650000000000006</v>
      </c>
      <c r="M28" s="200">
        <f t="shared" si="2"/>
        <v>0</v>
      </c>
      <c r="N28" s="200">
        <f t="shared" si="2"/>
        <v>0</v>
      </c>
      <c r="O28" s="200">
        <f t="shared" si="2"/>
        <v>291.43099999999998</v>
      </c>
      <c r="P28" s="200">
        <f t="shared" si="2"/>
        <v>0</v>
      </c>
      <c r="Q28" s="200">
        <f t="shared" si="2"/>
        <v>0</v>
      </c>
      <c r="R28" s="201">
        <f t="shared" si="2"/>
        <v>849.54100000000017</v>
      </c>
      <c r="S28" s="197">
        <f t="shared" si="2"/>
        <v>588.73099999999999</v>
      </c>
      <c r="T28" s="197">
        <f t="shared" si="2"/>
        <v>526.322</v>
      </c>
    </row>
    <row r="30" spans="1:22" ht="15.75" x14ac:dyDescent="0.25">
      <c r="A30" s="189" t="s">
        <v>10</v>
      </c>
      <c r="B30" s="323"/>
      <c r="C30" s="306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1"/>
      <c r="S30" s="192"/>
      <c r="T30" s="192"/>
    </row>
    <row r="31" spans="1:22" ht="15.75" x14ac:dyDescent="0.25">
      <c r="A31" s="193" t="s">
        <v>82</v>
      </c>
      <c r="B31" s="324"/>
      <c r="C31" s="306"/>
      <c r="D31" s="194">
        <v>0</v>
      </c>
      <c r="E31" s="194">
        <v>0</v>
      </c>
      <c r="F31" s="194">
        <v>150.38800000000001</v>
      </c>
      <c r="G31" s="194">
        <v>0</v>
      </c>
      <c r="H31" s="194">
        <v>0</v>
      </c>
      <c r="I31" s="194">
        <v>0</v>
      </c>
      <c r="J31" s="194">
        <v>0</v>
      </c>
      <c r="K31" s="194">
        <v>0</v>
      </c>
      <c r="L31" s="194">
        <v>0</v>
      </c>
      <c r="M31" s="194">
        <v>0</v>
      </c>
      <c r="N31" s="194">
        <v>0</v>
      </c>
      <c r="O31" s="194">
        <v>72.849999999999994</v>
      </c>
      <c r="P31" s="194">
        <v>0</v>
      </c>
      <c r="Q31" s="194">
        <v>0</v>
      </c>
      <c r="R31" s="195">
        <f>SUM(D31,E31,F31,G31,H31,I31,J31,K31,L31,M31,N31,O31,P31,Q31)</f>
        <v>223.238</v>
      </c>
      <c r="S31" s="194">
        <v>250.78800000000001</v>
      </c>
      <c r="T31" s="194">
        <v>310.99</v>
      </c>
      <c r="U31" s="324"/>
      <c r="V31" s="306"/>
    </row>
    <row r="32" spans="1:22" ht="15.75" x14ac:dyDescent="0.25">
      <c r="A32" s="199" t="s">
        <v>12</v>
      </c>
      <c r="B32" s="326"/>
      <c r="C32" s="306"/>
      <c r="D32" s="200">
        <f t="shared" ref="D32:T32" si="3">D31</f>
        <v>0</v>
      </c>
      <c r="E32" s="200">
        <f t="shared" si="3"/>
        <v>0</v>
      </c>
      <c r="F32" s="200">
        <f t="shared" si="3"/>
        <v>150.38800000000001</v>
      </c>
      <c r="G32" s="200">
        <f t="shared" si="3"/>
        <v>0</v>
      </c>
      <c r="H32" s="200">
        <f t="shared" si="3"/>
        <v>0</v>
      </c>
      <c r="I32" s="200">
        <f t="shared" si="3"/>
        <v>0</v>
      </c>
      <c r="J32" s="200">
        <f t="shared" si="3"/>
        <v>0</v>
      </c>
      <c r="K32" s="200">
        <f t="shared" si="3"/>
        <v>0</v>
      </c>
      <c r="L32" s="200">
        <f t="shared" si="3"/>
        <v>0</v>
      </c>
      <c r="M32" s="200">
        <f t="shared" si="3"/>
        <v>0</v>
      </c>
      <c r="N32" s="200">
        <f t="shared" si="3"/>
        <v>0</v>
      </c>
      <c r="O32" s="200">
        <f t="shared" si="3"/>
        <v>72.849999999999994</v>
      </c>
      <c r="P32" s="200">
        <f t="shared" si="3"/>
        <v>0</v>
      </c>
      <c r="Q32" s="200">
        <f t="shared" si="3"/>
        <v>0</v>
      </c>
      <c r="R32" s="201">
        <f t="shared" si="3"/>
        <v>223.238</v>
      </c>
      <c r="S32" s="197">
        <f t="shared" si="3"/>
        <v>250.78800000000001</v>
      </c>
      <c r="T32" s="197">
        <f t="shared" si="3"/>
        <v>310.99</v>
      </c>
    </row>
    <row r="34" spans="1:22" ht="15.75" x14ac:dyDescent="0.25">
      <c r="A34" s="189" t="s">
        <v>13</v>
      </c>
      <c r="B34" s="323"/>
      <c r="C34" s="306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1"/>
      <c r="S34" s="192"/>
      <c r="T34" s="192"/>
    </row>
    <row r="35" spans="1:22" ht="15.75" x14ac:dyDescent="0.25">
      <c r="A35" s="193" t="s">
        <v>15</v>
      </c>
      <c r="B35" s="324"/>
      <c r="C35" s="306"/>
      <c r="D35" s="194">
        <v>0</v>
      </c>
      <c r="E35" s="194">
        <v>0</v>
      </c>
      <c r="F35" s="194">
        <v>0</v>
      </c>
      <c r="G35" s="194">
        <v>0.06</v>
      </c>
      <c r="H35" s="194">
        <v>100.57299999999999</v>
      </c>
      <c r="I35" s="194">
        <v>0</v>
      </c>
      <c r="J35" s="194">
        <v>0</v>
      </c>
      <c r="K35" s="194">
        <v>0</v>
      </c>
      <c r="L35" s="194">
        <v>0</v>
      </c>
      <c r="M35" s="194">
        <v>0</v>
      </c>
      <c r="N35" s="194">
        <v>0</v>
      </c>
      <c r="O35" s="194">
        <v>0</v>
      </c>
      <c r="P35" s="194">
        <v>0</v>
      </c>
      <c r="Q35" s="194">
        <v>0</v>
      </c>
      <c r="R35" s="195">
        <f>SUM(D35,E35,F35,G35,H35,I35,J35,K35,L35,M35,N35,O35,P35,Q35)</f>
        <v>100.633</v>
      </c>
      <c r="S35" s="194">
        <v>444.40199999999999</v>
      </c>
      <c r="T35" s="194">
        <v>0.02</v>
      </c>
      <c r="U35" s="324"/>
      <c r="V35" s="306"/>
    </row>
    <row r="36" spans="1:22" ht="15.75" x14ac:dyDescent="0.25">
      <c r="A36" s="199" t="s">
        <v>12</v>
      </c>
      <c r="B36" s="326"/>
      <c r="C36" s="306"/>
      <c r="D36" s="200">
        <f t="shared" ref="D36:T36" si="4">D35</f>
        <v>0</v>
      </c>
      <c r="E36" s="200">
        <f t="shared" si="4"/>
        <v>0</v>
      </c>
      <c r="F36" s="200">
        <f t="shared" si="4"/>
        <v>0</v>
      </c>
      <c r="G36" s="200">
        <f t="shared" si="4"/>
        <v>0.06</v>
      </c>
      <c r="H36" s="200">
        <f t="shared" si="4"/>
        <v>100.57299999999999</v>
      </c>
      <c r="I36" s="200">
        <f t="shared" si="4"/>
        <v>0</v>
      </c>
      <c r="J36" s="200">
        <f t="shared" si="4"/>
        <v>0</v>
      </c>
      <c r="K36" s="200">
        <f t="shared" si="4"/>
        <v>0</v>
      </c>
      <c r="L36" s="200">
        <f t="shared" si="4"/>
        <v>0</v>
      </c>
      <c r="M36" s="200">
        <f t="shared" si="4"/>
        <v>0</v>
      </c>
      <c r="N36" s="200">
        <f t="shared" si="4"/>
        <v>0</v>
      </c>
      <c r="O36" s="200">
        <f t="shared" si="4"/>
        <v>0</v>
      </c>
      <c r="P36" s="200">
        <f t="shared" si="4"/>
        <v>0</v>
      </c>
      <c r="Q36" s="200">
        <f t="shared" si="4"/>
        <v>0</v>
      </c>
      <c r="R36" s="201">
        <f t="shared" si="4"/>
        <v>100.633</v>
      </c>
      <c r="S36" s="197">
        <f t="shared" si="4"/>
        <v>444.40199999999999</v>
      </c>
      <c r="T36" s="197">
        <f t="shared" si="4"/>
        <v>0.02</v>
      </c>
    </row>
    <row r="38" spans="1:22" ht="15.75" x14ac:dyDescent="0.25">
      <c r="A38" s="189" t="s">
        <v>16</v>
      </c>
      <c r="B38" s="323"/>
      <c r="C38" s="306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1"/>
      <c r="S38" s="192"/>
      <c r="T38" s="192"/>
    </row>
    <row r="39" spans="1:22" ht="15.75" x14ac:dyDescent="0.25">
      <c r="A39" s="193" t="s">
        <v>83</v>
      </c>
      <c r="B39" s="324"/>
      <c r="C39" s="306"/>
      <c r="D39" s="194">
        <v>0</v>
      </c>
      <c r="E39" s="194">
        <v>0</v>
      </c>
      <c r="F39" s="194">
        <v>0</v>
      </c>
      <c r="G39" s="194">
        <v>0</v>
      </c>
      <c r="H39" s="194">
        <v>25.988</v>
      </c>
      <c r="I39" s="194">
        <v>0</v>
      </c>
      <c r="J39" s="194">
        <v>0</v>
      </c>
      <c r="K39" s="194">
        <v>0</v>
      </c>
      <c r="L39" s="194">
        <v>0</v>
      </c>
      <c r="M39" s="194">
        <v>0</v>
      </c>
      <c r="N39" s="194">
        <v>0</v>
      </c>
      <c r="O39" s="194">
        <v>0</v>
      </c>
      <c r="P39" s="194">
        <v>0</v>
      </c>
      <c r="Q39" s="194">
        <v>0</v>
      </c>
      <c r="R39" s="195">
        <f>SUM(D39,E39,F39,G39,H39,I39,J39,K39,L39,M39,N39,O39,P39,Q39)</f>
        <v>25.988</v>
      </c>
      <c r="S39" s="194">
        <v>0</v>
      </c>
      <c r="T39" s="194">
        <v>0</v>
      </c>
      <c r="U39" s="324"/>
      <c r="V39" s="306"/>
    </row>
    <row r="40" spans="1:22" ht="15.75" x14ac:dyDescent="0.25">
      <c r="A40" s="196" t="s">
        <v>17</v>
      </c>
      <c r="B40" s="325"/>
      <c r="C40" s="306"/>
      <c r="D40" s="197">
        <v>0</v>
      </c>
      <c r="E40" s="197">
        <v>0</v>
      </c>
      <c r="F40" s="197">
        <v>98.5</v>
      </c>
      <c r="G40" s="197">
        <v>0</v>
      </c>
      <c r="H40" s="197">
        <v>0</v>
      </c>
      <c r="I40" s="197">
        <v>0</v>
      </c>
      <c r="J40" s="197">
        <v>0</v>
      </c>
      <c r="K40" s="197">
        <v>0</v>
      </c>
      <c r="L40" s="197">
        <v>0</v>
      </c>
      <c r="M40" s="197">
        <v>0</v>
      </c>
      <c r="N40" s="197">
        <v>0</v>
      </c>
      <c r="O40" s="197">
        <v>0</v>
      </c>
      <c r="P40" s="197">
        <v>0</v>
      </c>
      <c r="Q40" s="197">
        <v>0</v>
      </c>
      <c r="R40" s="198">
        <f>SUM(D40,E40,F40,G40,H40,I40,J40,K40,L40,M40,N40,O40,P40,Q40)</f>
        <v>98.5</v>
      </c>
      <c r="S40" s="197">
        <v>91.399000000000001</v>
      </c>
      <c r="T40" s="197">
        <v>140.411</v>
      </c>
    </row>
    <row r="41" spans="1:22" ht="15.75" x14ac:dyDescent="0.25">
      <c r="A41" s="193" t="s">
        <v>85</v>
      </c>
      <c r="B41" s="324"/>
      <c r="C41" s="306"/>
      <c r="D41" s="194">
        <v>0</v>
      </c>
      <c r="E41" s="194">
        <v>0</v>
      </c>
      <c r="F41" s="194">
        <v>0</v>
      </c>
      <c r="G41" s="194">
        <v>0.28999999999999998</v>
      </c>
      <c r="H41" s="194">
        <v>0</v>
      </c>
      <c r="I41" s="194">
        <v>0</v>
      </c>
      <c r="J41" s="194">
        <v>0</v>
      </c>
      <c r="K41" s="194">
        <v>0</v>
      </c>
      <c r="L41" s="194">
        <v>0</v>
      </c>
      <c r="M41" s="194">
        <v>0</v>
      </c>
      <c r="N41" s="194">
        <v>0</v>
      </c>
      <c r="O41" s="194">
        <v>0</v>
      </c>
      <c r="P41" s="194">
        <v>0</v>
      </c>
      <c r="Q41" s="194">
        <v>0</v>
      </c>
      <c r="R41" s="195">
        <f>SUM(D41,E41,F41,G41,H41,I41,J41,K41,L41,M41,N41,O41,P41,Q41)</f>
        <v>0.28999999999999998</v>
      </c>
      <c r="S41" s="194">
        <v>0</v>
      </c>
      <c r="T41" s="194">
        <v>0</v>
      </c>
    </row>
    <row r="42" spans="1:22" ht="15.75" x14ac:dyDescent="0.25">
      <c r="A42" s="196" t="s">
        <v>89</v>
      </c>
      <c r="B42" s="325"/>
      <c r="C42" s="306"/>
      <c r="D42" s="197">
        <v>0</v>
      </c>
      <c r="E42" s="197">
        <v>0</v>
      </c>
      <c r="F42" s="197">
        <v>14.7</v>
      </c>
      <c r="G42" s="197">
        <v>0</v>
      </c>
      <c r="H42" s="197">
        <v>0</v>
      </c>
      <c r="I42" s="197">
        <v>0</v>
      </c>
      <c r="J42" s="197">
        <v>0</v>
      </c>
      <c r="K42" s="197">
        <v>0</v>
      </c>
      <c r="L42" s="197">
        <v>0</v>
      </c>
      <c r="M42" s="197">
        <v>0</v>
      </c>
      <c r="N42" s="197">
        <v>0</v>
      </c>
      <c r="O42" s="197">
        <v>0</v>
      </c>
      <c r="P42" s="197">
        <v>0</v>
      </c>
      <c r="Q42" s="197">
        <v>0</v>
      </c>
      <c r="R42" s="198">
        <f>SUM(D42,E42,F42,G42,H42,I42,J42,K42,L42,M42,N42,O42,P42,Q42)</f>
        <v>14.7</v>
      </c>
      <c r="S42" s="197">
        <v>13.2</v>
      </c>
      <c r="T42" s="197">
        <v>74.975999999999999</v>
      </c>
    </row>
    <row r="43" spans="1:22" ht="15.75" x14ac:dyDescent="0.25">
      <c r="A43" s="199" t="s">
        <v>12</v>
      </c>
      <c r="B43" s="326"/>
      <c r="C43" s="306"/>
      <c r="D43" s="200">
        <f t="shared" ref="D43:T43" si="5">SUM(D39,D40,D41,D42)</f>
        <v>0</v>
      </c>
      <c r="E43" s="200">
        <f t="shared" si="5"/>
        <v>0</v>
      </c>
      <c r="F43" s="200">
        <f t="shared" si="5"/>
        <v>113.2</v>
      </c>
      <c r="G43" s="200">
        <f t="shared" si="5"/>
        <v>0.28999999999999998</v>
      </c>
      <c r="H43" s="200">
        <f t="shared" si="5"/>
        <v>25.988</v>
      </c>
      <c r="I43" s="200">
        <f t="shared" si="5"/>
        <v>0</v>
      </c>
      <c r="J43" s="200">
        <f t="shared" si="5"/>
        <v>0</v>
      </c>
      <c r="K43" s="200">
        <f t="shared" si="5"/>
        <v>0</v>
      </c>
      <c r="L43" s="200">
        <f t="shared" si="5"/>
        <v>0</v>
      </c>
      <c r="M43" s="200">
        <f t="shared" si="5"/>
        <v>0</v>
      </c>
      <c r="N43" s="200">
        <f t="shared" si="5"/>
        <v>0</v>
      </c>
      <c r="O43" s="200">
        <f t="shared" si="5"/>
        <v>0</v>
      </c>
      <c r="P43" s="200">
        <f t="shared" si="5"/>
        <v>0</v>
      </c>
      <c r="Q43" s="200">
        <f t="shared" si="5"/>
        <v>0</v>
      </c>
      <c r="R43" s="201">
        <f t="shared" si="5"/>
        <v>139.47800000000001</v>
      </c>
      <c r="S43" s="197">
        <f t="shared" si="5"/>
        <v>104.599</v>
      </c>
      <c r="T43" s="197">
        <f t="shared" si="5"/>
        <v>215.387</v>
      </c>
    </row>
    <row r="45" spans="1:22" ht="15.75" x14ac:dyDescent="0.25">
      <c r="A45" s="189" t="s">
        <v>18</v>
      </c>
      <c r="B45" s="323"/>
      <c r="C45" s="306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1"/>
      <c r="S45" s="192"/>
      <c r="T45" s="192"/>
    </row>
    <row r="46" spans="1:22" ht="15.75" x14ac:dyDescent="0.25">
      <c r="A46" s="193" t="s">
        <v>92</v>
      </c>
      <c r="B46" s="324"/>
      <c r="C46" s="306"/>
      <c r="D46" s="194">
        <v>0</v>
      </c>
      <c r="E46" s="194">
        <v>0</v>
      </c>
      <c r="F46" s="194">
        <v>0</v>
      </c>
      <c r="G46" s="194">
        <v>1</v>
      </c>
      <c r="H46" s="194">
        <v>0</v>
      </c>
      <c r="I46" s="194">
        <v>0</v>
      </c>
      <c r="J46" s="194">
        <v>0</v>
      </c>
      <c r="K46" s="194">
        <v>0</v>
      </c>
      <c r="L46" s="194">
        <v>0</v>
      </c>
      <c r="M46" s="194">
        <v>0</v>
      </c>
      <c r="N46" s="194">
        <v>0</v>
      </c>
      <c r="O46" s="194">
        <v>0</v>
      </c>
      <c r="P46" s="194">
        <v>0</v>
      </c>
      <c r="Q46" s="194">
        <v>0</v>
      </c>
      <c r="R46" s="195">
        <f t="shared" ref="R46:R57" si="6">SUM(D46,E46,F46,G46,H46,I46,J46,K46,L46,M46,N46,O46,P46,Q46)</f>
        <v>1</v>
      </c>
      <c r="S46" s="194">
        <v>0</v>
      </c>
      <c r="T46" s="194">
        <v>0</v>
      </c>
      <c r="U46" s="324"/>
      <c r="V46" s="306"/>
    </row>
    <row r="47" spans="1:22" ht="15.75" x14ac:dyDescent="0.25">
      <c r="A47" s="196" t="s">
        <v>93</v>
      </c>
      <c r="B47" s="325"/>
      <c r="C47" s="306"/>
      <c r="D47" s="197">
        <v>0</v>
      </c>
      <c r="E47" s="197">
        <v>0</v>
      </c>
      <c r="F47" s="197">
        <v>0</v>
      </c>
      <c r="G47" s="197">
        <v>0</v>
      </c>
      <c r="H47" s="197">
        <v>6.1849999999999996</v>
      </c>
      <c r="I47" s="197">
        <v>0</v>
      </c>
      <c r="J47" s="197">
        <v>0</v>
      </c>
      <c r="K47" s="197">
        <v>0</v>
      </c>
      <c r="L47" s="197">
        <v>0</v>
      </c>
      <c r="M47" s="197">
        <v>0</v>
      </c>
      <c r="N47" s="197">
        <v>0</v>
      </c>
      <c r="O47" s="197">
        <v>0</v>
      </c>
      <c r="P47" s="197">
        <v>0</v>
      </c>
      <c r="Q47" s="197">
        <v>0</v>
      </c>
      <c r="R47" s="198">
        <f t="shared" si="6"/>
        <v>6.1849999999999996</v>
      </c>
      <c r="S47" s="197">
        <v>5.4669999999999996</v>
      </c>
      <c r="T47" s="197">
        <v>0</v>
      </c>
    </row>
    <row r="48" spans="1:22" ht="15.75" x14ac:dyDescent="0.25">
      <c r="A48" s="193" t="s">
        <v>94</v>
      </c>
      <c r="B48" s="324"/>
      <c r="C48" s="306"/>
      <c r="D48" s="194">
        <v>0</v>
      </c>
      <c r="E48" s="194">
        <v>0</v>
      </c>
      <c r="F48" s="194">
        <v>0</v>
      </c>
      <c r="G48" s="194">
        <v>1.7490000000000001</v>
      </c>
      <c r="H48" s="194">
        <v>0</v>
      </c>
      <c r="I48" s="194">
        <v>0</v>
      </c>
      <c r="J48" s="194">
        <v>0</v>
      </c>
      <c r="K48" s="194">
        <v>0</v>
      </c>
      <c r="L48" s="194">
        <v>0</v>
      </c>
      <c r="M48" s="194">
        <v>0</v>
      </c>
      <c r="N48" s="194">
        <v>0</v>
      </c>
      <c r="O48" s="194">
        <v>0</v>
      </c>
      <c r="P48" s="194">
        <v>0</v>
      </c>
      <c r="Q48" s="194">
        <v>0</v>
      </c>
      <c r="R48" s="195">
        <f t="shared" si="6"/>
        <v>1.7490000000000001</v>
      </c>
      <c r="S48" s="194">
        <v>1.93</v>
      </c>
      <c r="T48" s="194">
        <v>0</v>
      </c>
    </row>
    <row r="49" spans="1:22" ht="15.75" x14ac:dyDescent="0.25">
      <c r="A49" s="196" t="s">
        <v>95</v>
      </c>
      <c r="B49" s="325"/>
      <c r="C49" s="306"/>
      <c r="D49" s="197">
        <v>0</v>
      </c>
      <c r="E49" s="197">
        <v>0</v>
      </c>
      <c r="F49" s="197">
        <v>0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  <c r="L49" s="197">
        <v>0</v>
      </c>
      <c r="M49" s="197">
        <v>0</v>
      </c>
      <c r="N49" s="197">
        <v>0</v>
      </c>
      <c r="O49" s="197">
        <v>0</v>
      </c>
      <c r="P49" s="197">
        <v>0</v>
      </c>
      <c r="Q49" s="197">
        <v>0</v>
      </c>
      <c r="R49" s="198">
        <f t="shared" si="6"/>
        <v>0</v>
      </c>
      <c r="S49" s="197">
        <v>1</v>
      </c>
      <c r="T49" s="197">
        <v>0</v>
      </c>
    </row>
    <row r="50" spans="1:22" ht="15.75" x14ac:dyDescent="0.25">
      <c r="A50" s="193" t="s">
        <v>96</v>
      </c>
      <c r="B50" s="324"/>
      <c r="C50" s="306"/>
      <c r="D50" s="194">
        <v>0</v>
      </c>
      <c r="E50" s="194">
        <v>0</v>
      </c>
      <c r="F50" s="194">
        <v>0</v>
      </c>
      <c r="G50" s="194">
        <v>0.34300000000000003</v>
      </c>
      <c r="H50" s="194">
        <v>0</v>
      </c>
      <c r="I50" s="194">
        <v>0</v>
      </c>
      <c r="J50" s="194">
        <v>0</v>
      </c>
      <c r="K50" s="194">
        <v>0</v>
      </c>
      <c r="L50" s="194">
        <v>0</v>
      </c>
      <c r="M50" s="194">
        <v>0</v>
      </c>
      <c r="N50" s="194">
        <v>0</v>
      </c>
      <c r="O50" s="194">
        <v>0</v>
      </c>
      <c r="P50" s="194">
        <v>0</v>
      </c>
      <c r="Q50" s="194">
        <v>0</v>
      </c>
      <c r="R50" s="195">
        <f t="shared" si="6"/>
        <v>0.34300000000000003</v>
      </c>
      <c r="S50" s="194">
        <v>0</v>
      </c>
      <c r="T50" s="194">
        <v>0.13</v>
      </c>
    </row>
    <row r="51" spans="1:22" ht="15.75" x14ac:dyDescent="0.25">
      <c r="A51" s="196" t="s">
        <v>97</v>
      </c>
      <c r="B51" s="325"/>
      <c r="C51" s="306"/>
      <c r="D51" s="197">
        <v>0</v>
      </c>
      <c r="E51" s="197">
        <v>0</v>
      </c>
      <c r="F51" s="197">
        <v>0</v>
      </c>
      <c r="G51" s="197">
        <v>0.3</v>
      </c>
      <c r="H51" s="197">
        <v>0</v>
      </c>
      <c r="I51" s="197">
        <v>0</v>
      </c>
      <c r="J51" s="197">
        <v>0</v>
      </c>
      <c r="K51" s="197">
        <v>0</v>
      </c>
      <c r="L51" s="197">
        <v>0</v>
      </c>
      <c r="M51" s="197">
        <v>0</v>
      </c>
      <c r="N51" s="197">
        <v>0</v>
      </c>
      <c r="O51" s="197">
        <v>0</v>
      </c>
      <c r="P51" s="197">
        <v>0</v>
      </c>
      <c r="Q51" s="197">
        <v>0</v>
      </c>
      <c r="R51" s="198">
        <f t="shared" si="6"/>
        <v>0.3</v>
      </c>
      <c r="S51" s="197">
        <v>0</v>
      </c>
      <c r="T51" s="197">
        <v>0</v>
      </c>
    </row>
    <row r="52" spans="1:22" ht="15.75" x14ac:dyDescent="0.25">
      <c r="A52" s="193" t="s">
        <v>98</v>
      </c>
      <c r="B52" s="324"/>
      <c r="C52" s="306"/>
      <c r="D52" s="194">
        <v>0</v>
      </c>
      <c r="E52" s="194">
        <v>0</v>
      </c>
      <c r="F52" s="194">
        <v>0</v>
      </c>
      <c r="G52" s="194">
        <v>0.375</v>
      </c>
      <c r="H52" s="194">
        <v>0</v>
      </c>
      <c r="I52" s="194">
        <v>0</v>
      </c>
      <c r="J52" s="194">
        <v>0</v>
      </c>
      <c r="K52" s="194">
        <v>0</v>
      </c>
      <c r="L52" s="194">
        <v>0</v>
      </c>
      <c r="M52" s="194">
        <v>0</v>
      </c>
      <c r="N52" s="194">
        <v>0</v>
      </c>
      <c r="O52" s="194">
        <v>0</v>
      </c>
      <c r="P52" s="194">
        <v>0</v>
      </c>
      <c r="Q52" s="194">
        <v>0</v>
      </c>
      <c r="R52" s="195">
        <f t="shared" si="6"/>
        <v>0.375</v>
      </c>
      <c r="S52" s="194">
        <v>0.1</v>
      </c>
      <c r="T52" s="194">
        <v>0</v>
      </c>
    </row>
    <row r="53" spans="1:22" ht="15.75" x14ac:dyDescent="0.25">
      <c r="A53" s="196" t="s">
        <v>99</v>
      </c>
      <c r="B53" s="325"/>
      <c r="C53" s="306"/>
      <c r="D53" s="197">
        <v>0</v>
      </c>
      <c r="E53" s="197">
        <v>0</v>
      </c>
      <c r="F53" s="197">
        <v>0</v>
      </c>
      <c r="G53" s="197">
        <v>0</v>
      </c>
      <c r="H53" s="197">
        <v>0.20100000000000001</v>
      </c>
      <c r="I53" s="197">
        <v>0</v>
      </c>
      <c r="J53" s="197">
        <v>0</v>
      </c>
      <c r="K53" s="197">
        <v>0</v>
      </c>
      <c r="L53" s="197">
        <v>0</v>
      </c>
      <c r="M53" s="197">
        <v>0</v>
      </c>
      <c r="N53" s="197">
        <v>0</v>
      </c>
      <c r="O53" s="197">
        <v>0</v>
      </c>
      <c r="P53" s="197">
        <v>0</v>
      </c>
      <c r="Q53" s="197">
        <v>0</v>
      </c>
      <c r="R53" s="198">
        <f t="shared" si="6"/>
        <v>0.20100000000000001</v>
      </c>
      <c r="S53" s="197">
        <v>0</v>
      </c>
      <c r="T53" s="197">
        <v>0</v>
      </c>
    </row>
    <row r="54" spans="1:22" ht="15.75" x14ac:dyDescent="0.25">
      <c r="A54" s="193" t="s">
        <v>23</v>
      </c>
      <c r="B54" s="324"/>
      <c r="C54" s="306"/>
      <c r="D54" s="194">
        <v>0</v>
      </c>
      <c r="E54" s="194">
        <v>0</v>
      </c>
      <c r="F54" s="194">
        <v>0</v>
      </c>
      <c r="G54" s="194">
        <v>0</v>
      </c>
      <c r="H54" s="194">
        <v>0</v>
      </c>
      <c r="I54" s="194">
        <v>0</v>
      </c>
      <c r="J54" s="194">
        <v>0</v>
      </c>
      <c r="K54" s="194">
        <v>0</v>
      </c>
      <c r="L54" s="194">
        <v>0</v>
      </c>
      <c r="M54" s="194">
        <v>0</v>
      </c>
      <c r="N54" s="194">
        <v>0</v>
      </c>
      <c r="O54" s="194">
        <v>0</v>
      </c>
      <c r="P54" s="194">
        <v>0</v>
      </c>
      <c r="Q54" s="194">
        <v>0</v>
      </c>
      <c r="R54" s="195">
        <f t="shared" si="6"/>
        <v>0</v>
      </c>
      <c r="S54" s="194">
        <v>0.5</v>
      </c>
      <c r="T54" s="194">
        <v>0</v>
      </c>
    </row>
    <row r="55" spans="1:22" ht="15.75" x14ac:dyDescent="0.25">
      <c r="A55" s="196" t="s">
        <v>100</v>
      </c>
      <c r="B55" s="325"/>
      <c r="C55" s="306"/>
      <c r="D55" s="197">
        <v>0</v>
      </c>
      <c r="E55" s="197">
        <v>0</v>
      </c>
      <c r="F55" s="197">
        <v>0</v>
      </c>
      <c r="G55" s="197">
        <v>0</v>
      </c>
      <c r="H55" s="197">
        <v>0</v>
      </c>
      <c r="I55" s="197">
        <v>0</v>
      </c>
      <c r="J55" s="197">
        <v>0</v>
      </c>
      <c r="K55" s="197">
        <v>0</v>
      </c>
      <c r="L55" s="197">
        <v>0</v>
      </c>
      <c r="M55" s="197">
        <v>0</v>
      </c>
      <c r="N55" s="197">
        <v>0</v>
      </c>
      <c r="O55" s="197">
        <v>0</v>
      </c>
      <c r="P55" s="197">
        <v>0</v>
      </c>
      <c r="Q55" s="197">
        <v>0</v>
      </c>
      <c r="R55" s="198">
        <f t="shared" si="6"/>
        <v>0</v>
      </c>
      <c r="S55" s="197">
        <v>0.2</v>
      </c>
      <c r="T55" s="197">
        <v>0</v>
      </c>
    </row>
    <row r="56" spans="1:22" ht="15.75" x14ac:dyDescent="0.25">
      <c r="A56" s="193" t="s">
        <v>101</v>
      </c>
      <c r="B56" s="324"/>
      <c r="C56" s="306"/>
      <c r="D56" s="194">
        <v>0</v>
      </c>
      <c r="E56" s="194">
        <v>0</v>
      </c>
      <c r="F56" s="194">
        <v>0</v>
      </c>
      <c r="G56" s="194">
        <v>0.30399999999999999</v>
      </c>
      <c r="H56" s="194">
        <v>0</v>
      </c>
      <c r="I56" s="194">
        <v>0</v>
      </c>
      <c r="J56" s="194">
        <v>0</v>
      </c>
      <c r="K56" s="194">
        <v>0</v>
      </c>
      <c r="L56" s="194">
        <v>0</v>
      </c>
      <c r="M56" s="194">
        <v>0</v>
      </c>
      <c r="N56" s="194">
        <v>0</v>
      </c>
      <c r="O56" s="194">
        <v>0</v>
      </c>
      <c r="P56" s="194">
        <v>0</v>
      </c>
      <c r="Q56" s="194">
        <v>0</v>
      </c>
      <c r="R56" s="195">
        <f t="shared" si="6"/>
        <v>0.30399999999999999</v>
      </c>
      <c r="S56" s="194">
        <v>0</v>
      </c>
      <c r="T56" s="194">
        <v>0</v>
      </c>
    </row>
    <row r="57" spans="1:22" ht="15.75" x14ac:dyDescent="0.25">
      <c r="A57" s="196" t="s">
        <v>73</v>
      </c>
      <c r="B57" s="325"/>
      <c r="C57" s="306"/>
      <c r="D57" s="197">
        <v>0</v>
      </c>
      <c r="E57" s="197">
        <v>0</v>
      </c>
      <c r="F57" s="197">
        <v>0</v>
      </c>
      <c r="G57" s="197">
        <v>0</v>
      </c>
      <c r="H57" s="197">
        <v>0</v>
      </c>
      <c r="I57" s="197">
        <v>0</v>
      </c>
      <c r="J57" s="197">
        <v>0</v>
      </c>
      <c r="K57" s="197">
        <v>0</v>
      </c>
      <c r="L57" s="197">
        <v>0</v>
      </c>
      <c r="M57" s="197">
        <v>0</v>
      </c>
      <c r="N57" s="197">
        <v>0</v>
      </c>
      <c r="O57" s="197">
        <v>0</v>
      </c>
      <c r="P57" s="197">
        <v>0</v>
      </c>
      <c r="Q57" s="197">
        <v>0</v>
      </c>
      <c r="R57" s="198">
        <f t="shared" si="6"/>
        <v>0</v>
      </c>
      <c r="S57" s="197">
        <v>0</v>
      </c>
      <c r="T57" s="197">
        <v>0.25900000000000001</v>
      </c>
    </row>
    <row r="58" spans="1:22" ht="15.75" x14ac:dyDescent="0.25">
      <c r="A58" s="199" t="s">
        <v>12</v>
      </c>
      <c r="B58" s="326"/>
      <c r="C58" s="306"/>
      <c r="D58" s="200">
        <f t="shared" ref="D58:T58" si="7">SUM(D46,D47,D48,D49,D50,D51,D52,D53,D54,D55,D56,D57)</f>
        <v>0</v>
      </c>
      <c r="E58" s="200">
        <f t="shared" si="7"/>
        <v>0</v>
      </c>
      <c r="F58" s="200">
        <f t="shared" si="7"/>
        <v>0</v>
      </c>
      <c r="G58" s="200">
        <f t="shared" si="7"/>
        <v>4.0709999999999997</v>
      </c>
      <c r="H58" s="200">
        <f t="shared" si="7"/>
        <v>6.3859999999999992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  <c r="R58" s="201">
        <f t="shared" si="7"/>
        <v>10.457000000000001</v>
      </c>
      <c r="S58" s="197">
        <f t="shared" si="7"/>
        <v>9.1969999999999974</v>
      </c>
      <c r="T58" s="197">
        <f t="shared" si="7"/>
        <v>0.38900000000000001</v>
      </c>
    </row>
    <row r="60" spans="1:22" ht="15.75" x14ac:dyDescent="0.25">
      <c r="A60" s="189" t="s">
        <v>26</v>
      </c>
      <c r="B60" s="323"/>
      <c r="C60" s="306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1"/>
      <c r="S60" s="192"/>
      <c r="T60" s="192"/>
    </row>
    <row r="61" spans="1:22" ht="15.75" x14ac:dyDescent="0.25">
      <c r="A61" s="193" t="s">
        <v>104</v>
      </c>
      <c r="B61" s="324"/>
      <c r="C61" s="306"/>
      <c r="D61" s="194">
        <v>0</v>
      </c>
      <c r="E61" s="194">
        <v>0</v>
      </c>
      <c r="F61" s="194">
        <v>0</v>
      </c>
      <c r="G61" s="194">
        <v>0</v>
      </c>
      <c r="H61" s="194">
        <v>0</v>
      </c>
      <c r="I61" s="194">
        <v>0</v>
      </c>
      <c r="J61" s="194">
        <v>0</v>
      </c>
      <c r="K61" s="194">
        <v>0</v>
      </c>
      <c r="L61" s="194">
        <v>0</v>
      </c>
      <c r="M61" s="194">
        <v>0</v>
      </c>
      <c r="N61" s="194">
        <v>0</v>
      </c>
      <c r="O61" s="194">
        <v>193.74</v>
      </c>
      <c r="P61" s="194">
        <v>0</v>
      </c>
      <c r="Q61" s="194">
        <v>0</v>
      </c>
      <c r="R61" s="195">
        <f>SUM(D61,E61,F61,G61,H61,I61,J61,K61,L61,M61,N61,O61,P61,Q61)</f>
        <v>193.74</v>
      </c>
      <c r="S61" s="194">
        <v>187.643</v>
      </c>
      <c r="T61" s="194">
        <v>436.39699999999999</v>
      </c>
      <c r="U61" s="324"/>
      <c r="V61" s="306"/>
    </row>
    <row r="62" spans="1:22" ht="15.75" x14ac:dyDescent="0.25">
      <c r="A62" s="196" t="s">
        <v>29</v>
      </c>
      <c r="B62" s="325"/>
      <c r="C62" s="306"/>
      <c r="D62" s="197">
        <v>0</v>
      </c>
      <c r="E62" s="197">
        <v>0</v>
      </c>
      <c r="F62" s="197">
        <v>0</v>
      </c>
      <c r="G62" s="197">
        <v>0.27500000000000002</v>
      </c>
      <c r="H62" s="197">
        <v>0</v>
      </c>
      <c r="I62" s="197">
        <v>0</v>
      </c>
      <c r="J62" s="197">
        <v>0</v>
      </c>
      <c r="K62" s="197">
        <v>0</v>
      </c>
      <c r="L62" s="197">
        <v>0</v>
      </c>
      <c r="M62" s="197">
        <v>0</v>
      </c>
      <c r="N62" s="197">
        <v>0</v>
      </c>
      <c r="O62" s="197">
        <v>0</v>
      </c>
      <c r="P62" s="197">
        <v>0</v>
      </c>
      <c r="Q62" s="197">
        <v>0</v>
      </c>
      <c r="R62" s="198">
        <f>SUM(D62,E62,F62,G62,H62,I62,J62,K62,L62,M62,N62,O62,P62,Q62)</f>
        <v>0.27500000000000002</v>
      </c>
      <c r="S62" s="197">
        <v>0</v>
      </c>
      <c r="T62" s="197">
        <v>0</v>
      </c>
    </row>
    <row r="63" spans="1:22" ht="15.75" x14ac:dyDescent="0.25">
      <c r="A63" s="193" t="s">
        <v>30</v>
      </c>
      <c r="B63" s="324"/>
      <c r="C63" s="306"/>
      <c r="D63" s="194">
        <v>0</v>
      </c>
      <c r="E63" s="194">
        <v>0</v>
      </c>
      <c r="F63" s="194">
        <v>0</v>
      </c>
      <c r="G63" s="194">
        <v>1.4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5">
        <f>SUM(D63,E63,F63,G63,H63,I63,J63,K63,L63,M63,N63,O63,P63,Q63)</f>
        <v>1.4</v>
      </c>
      <c r="S63" s="194">
        <v>0</v>
      </c>
      <c r="T63" s="194">
        <v>0</v>
      </c>
    </row>
    <row r="64" spans="1:22" ht="15.75" x14ac:dyDescent="0.25">
      <c r="A64" s="196" t="s">
        <v>105</v>
      </c>
      <c r="B64" s="325"/>
      <c r="C64" s="306"/>
      <c r="D64" s="197">
        <v>0</v>
      </c>
      <c r="E64" s="197">
        <v>0</v>
      </c>
      <c r="F64" s="197">
        <v>9</v>
      </c>
      <c r="G64" s="197">
        <v>0.53500000000000003</v>
      </c>
      <c r="H64" s="197">
        <v>348</v>
      </c>
      <c r="I64" s="197">
        <v>0</v>
      </c>
      <c r="J64" s="197">
        <v>0</v>
      </c>
      <c r="K64" s="197">
        <v>0</v>
      </c>
      <c r="L64" s="197">
        <v>0</v>
      </c>
      <c r="M64" s="197">
        <v>0</v>
      </c>
      <c r="N64" s="197">
        <v>0</v>
      </c>
      <c r="O64" s="197">
        <v>22.373999999999999</v>
      </c>
      <c r="P64" s="197">
        <v>0</v>
      </c>
      <c r="Q64" s="197">
        <v>0</v>
      </c>
      <c r="R64" s="198">
        <f>SUM(D64,E64,F64,G64,H64,I64,J64,K64,L64,M64,N64,O64,P64,Q64)</f>
        <v>379.90900000000005</v>
      </c>
      <c r="S64" s="197">
        <v>313.666</v>
      </c>
      <c r="T64" s="197">
        <v>30.6</v>
      </c>
    </row>
    <row r="65" spans="1:22" ht="15.75" x14ac:dyDescent="0.25">
      <c r="A65" s="193" t="s">
        <v>73</v>
      </c>
      <c r="B65" s="324"/>
      <c r="C65" s="30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5">
        <f>SUM(D65,E65,F65,G65,H65,I65,J65,K65,L65,M65,N65,O65,P65,Q65)</f>
        <v>0</v>
      </c>
      <c r="S65" s="194">
        <v>1.02</v>
      </c>
      <c r="T65" s="194">
        <v>1.7110000000000001</v>
      </c>
    </row>
    <row r="66" spans="1:22" ht="15.75" x14ac:dyDescent="0.25">
      <c r="A66" s="199" t="s">
        <v>12</v>
      </c>
      <c r="B66" s="326"/>
      <c r="C66" s="306"/>
      <c r="D66" s="200">
        <f t="shared" ref="D66:T66" si="8">SUM(D61,D62,D63,D64,D65)</f>
        <v>0</v>
      </c>
      <c r="E66" s="200">
        <f t="shared" si="8"/>
        <v>0</v>
      </c>
      <c r="F66" s="200">
        <f t="shared" si="8"/>
        <v>9</v>
      </c>
      <c r="G66" s="200">
        <f t="shared" si="8"/>
        <v>2.21</v>
      </c>
      <c r="H66" s="200">
        <f t="shared" si="8"/>
        <v>348</v>
      </c>
      <c r="I66" s="200">
        <f t="shared" si="8"/>
        <v>0</v>
      </c>
      <c r="J66" s="200">
        <f t="shared" si="8"/>
        <v>0</v>
      </c>
      <c r="K66" s="200">
        <f t="shared" si="8"/>
        <v>0</v>
      </c>
      <c r="L66" s="200">
        <f t="shared" si="8"/>
        <v>0</v>
      </c>
      <c r="M66" s="200">
        <f t="shared" si="8"/>
        <v>0</v>
      </c>
      <c r="N66" s="200">
        <f t="shared" si="8"/>
        <v>0</v>
      </c>
      <c r="O66" s="200">
        <f t="shared" si="8"/>
        <v>216.114</v>
      </c>
      <c r="P66" s="200">
        <f t="shared" si="8"/>
        <v>0</v>
      </c>
      <c r="Q66" s="200">
        <f t="shared" si="8"/>
        <v>0</v>
      </c>
      <c r="R66" s="201">
        <f t="shared" si="8"/>
        <v>575.32400000000007</v>
      </c>
      <c r="S66" s="197">
        <f t="shared" si="8"/>
        <v>502.32899999999995</v>
      </c>
      <c r="T66" s="197">
        <f t="shared" si="8"/>
        <v>468.70800000000003</v>
      </c>
    </row>
    <row r="68" spans="1:22" ht="15.75" x14ac:dyDescent="0.25">
      <c r="A68" s="189" t="s">
        <v>106</v>
      </c>
      <c r="B68" s="323"/>
      <c r="C68" s="306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1"/>
      <c r="S68" s="192"/>
      <c r="T68" s="192"/>
    </row>
    <row r="69" spans="1:22" ht="15.75" x14ac:dyDescent="0.25">
      <c r="A69" s="193" t="s">
        <v>108</v>
      </c>
      <c r="B69" s="324"/>
      <c r="C69" s="306"/>
      <c r="D69" s="194">
        <v>0</v>
      </c>
      <c r="E69" s="194">
        <v>0</v>
      </c>
      <c r="F69" s="194">
        <v>0</v>
      </c>
      <c r="G69" s="194">
        <v>1079.5150000000001</v>
      </c>
      <c r="H69" s="194">
        <v>17.649999999999999</v>
      </c>
      <c r="I69" s="194">
        <v>0</v>
      </c>
      <c r="J69" s="194">
        <v>0</v>
      </c>
      <c r="K69" s="194">
        <v>0</v>
      </c>
      <c r="L69" s="194">
        <v>0</v>
      </c>
      <c r="M69" s="194">
        <v>0</v>
      </c>
      <c r="N69" s="194">
        <v>0</v>
      </c>
      <c r="O69" s="194">
        <v>0</v>
      </c>
      <c r="P69" s="194">
        <v>0</v>
      </c>
      <c r="Q69" s="194">
        <v>0</v>
      </c>
      <c r="R69" s="195">
        <f>SUM(D69,E69,F69,G69,H69,I69,J69,K69,L69,M69,N69,O69,P69,Q69)</f>
        <v>1097.1650000000002</v>
      </c>
      <c r="S69" s="194">
        <v>782.13400000000001</v>
      </c>
      <c r="T69" s="194">
        <v>1010.807</v>
      </c>
      <c r="U69" s="324"/>
      <c r="V69" s="306"/>
    </row>
    <row r="70" spans="1:22" ht="15.75" x14ac:dyDescent="0.25">
      <c r="A70" s="196" t="s">
        <v>109</v>
      </c>
      <c r="B70" s="325"/>
      <c r="C70" s="306"/>
      <c r="D70" s="197">
        <v>0</v>
      </c>
      <c r="E70" s="197">
        <v>0</v>
      </c>
      <c r="F70" s="197">
        <v>0</v>
      </c>
      <c r="G70" s="197">
        <v>0</v>
      </c>
      <c r="H70" s="197">
        <v>0</v>
      </c>
      <c r="I70" s="197">
        <v>0</v>
      </c>
      <c r="J70" s="197">
        <v>0</v>
      </c>
      <c r="K70" s="197">
        <v>0</v>
      </c>
      <c r="L70" s="197">
        <v>0</v>
      </c>
      <c r="M70" s="197">
        <v>0</v>
      </c>
      <c r="N70" s="197">
        <v>0</v>
      </c>
      <c r="O70" s="197">
        <v>0</v>
      </c>
      <c r="P70" s="197">
        <v>0</v>
      </c>
      <c r="Q70" s="197">
        <v>0</v>
      </c>
      <c r="R70" s="198">
        <f>SUM(D70,E70,F70,G70,H70,I70,J70,K70,L70,M70,N70,O70,P70,Q70)</f>
        <v>0</v>
      </c>
      <c r="S70" s="197">
        <v>0.5</v>
      </c>
      <c r="T70" s="197">
        <v>19.161000000000001</v>
      </c>
    </row>
    <row r="71" spans="1:22" ht="15.75" x14ac:dyDescent="0.25">
      <c r="A71" s="199" t="s">
        <v>12</v>
      </c>
      <c r="B71" s="326"/>
      <c r="C71" s="306"/>
      <c r="D71" s="200">
        <f t="shared" ref="D71:T71" si="9">SUM(D69,D70)</f>
        <v>0</v>
      </c>
      <c r="E71" s="200">
        <f t="shared" si="9"/>
        <v>0</v>
      </c>
      <c r="F71" s="200">
        <f t="shared" si="9"/>
        <v>0</v>
      </c>
      <c r="G71" s="200">
        <f t="shared" si="9"/>
        <v>1079.5150000000001</v>
      </c>
      <c r="H71" s="200">
        <f t="shared" si="9"/>
        <v>17.649999999999999</v>
      </c>
      <c r="I71" s="200">
        <f t="shared" si="9"/>
        <v>0</v>
      </c>
      <c r="J71" s="200">
        <f t="shared" si="9"/>
        <v>0</v>
      </c>
      <c r="K71" s="200">
        <f t="shared" si="9"/>
        <v>0</v>
      </c>
      <c r="L71" s="200">
        <f t="shared" si="9"/>
        <v>0</v>
      </c>
      <c r="M71" s="200">
        <f t="shared" si="9"/>
        <v>0</v>
      </c>
      <c r="N71" s="200">
        <f t="shared" si="9"/>
        <v>0</v>
      </c>
      <c r="O71" s="200">
        <f t="shared" si="9"/>
        <v>0</v>
      </c>
      <c r="P71" s="200">
        <f t="shared" si="9"/>
        <v>0</v>
      </c>
      <c r="Q71" s="200">
        <f t="shared" si="9"/>
        <v>0</v>
      </c>
      <c r="R71" s="201">
        <f t="shared" si="9"/>
        <v>1097.1650000000002</v>
      </c>
      <c r="S71" s="197">
        <f t="shared" si="9"/>
        <v>782.63400000000001</v>
      </c>
      <c r="T71" s="197">
        <f t="shared" si="9"/>
        <v>1029.9680000000001</v>
      </c>
    </row>
    <row r="73" spans="1:22" ht="15.75" x14ac:dyDescent="0.25">
      <c r="A73" s="189" t="s">
        <v>31</v>
      </c>
      <c r="B73" s="323"/>
      <c r="C73" s="306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1"/>
      <c r="S73" s="192"/>
      <c r="T73" s="192"/>
    </row>
    <row r="74" spans="1:22" ht="15.75" x14ac:dyDescent="0.25">
      <c r="A74" s="193" t="s">
        <v>32</v>
      </c>
      <c r="B74" s="324"/>
      <c r="C74" s="306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</v>
      </c>
      <c r="O74" s="194">
        <v>0</v>
      </c>
      <c r="P74" s="194">
        <v>0</v>
      </c>
      <c r="Q74" s="194">
        <v>0</v>
      </c>
      <c r="R74" s="195">
        <f>SUM(D74,E74,F74,G74,H74,I74,J74,K74,L74,M74,N74,O74,P74,Q74)</f>
        <v>0</v>
      </c>
      <c r="S74" s="194">
        <v>0</v>
      </c>
      <c r="T74" s="194">
        <v>2.83</v>
      </c>
      <c r="U74" s="324"/>
      <c r="V74" s="306"/>
    </row>
    <row r="75" spans="1:22" ht="15.75" x14ac:dyDescent="0.25">
      <c r="A75" s="196" t="s">
        <v>110</v>
      </c>
      <c r="B75" s="325"/>
      <c r="C75" s="306"/>
      <c r="D75" s="197">
        <v>0</v>
      </c>
      <c r="E75" s="197">
        <v>0</v>
      </c>
      <c r="F75" s="197">
        <v>0</v>
      </c>
      <c r="G75" s="197">
        <v>248.92</v>
      </c>
      <c r="H75" s="197">
        <v>0</v>
      </c>
      <c r="I75" s="197">
        <v>0</v>
      </c>
      <c r="J75" s="197">
        <v>0</v>
      </c>
      <c r="K75" s="197">
        <v>0</v>
      </c>
      <c r="L75" s="197">
        <v>0</v>
      </c>
      <c r="M75" s="197">
        <v>0</v>
      </c>
      <c r="N75" s="197">
        <v>214.26</v>
      </c>
      <c r="O75" s="197">
        <v>0</v>
      </c>
      <c r="P75" s="197">
        <v>0</v>
      </c>
      <c r="Q75" s="197">
        <v>0</v>
      </c>
      <c r="R75" s="198">
        <f>SUM(D75,E75,F75,G75,H75,I75,J75,K75,L75,M75,N75,O75,P75,Q75)</f>
        <v>463.17999999999995</v>
      </c>
      <c r="S75" s="197">
        <v>267</v>
      </c>
      <c r="T75" s="197">
        <v>486.05900000000003</v>
      </c>
    </row>
    <row r="76" spans="1:22" ht="15.75" x14ac:dyDescent="0.25">
      <c r="A76" s="193" t="s">
        <v>114</v>
      </c>
      <c r="B76" s="324"/>
      <c r="C76" s="306"/>
      <c r="D76" s="194">
        <v>0</v>
      </c>
      <c r="E76" s="194">
        <v>0</v>
      </c>
      <c r="F76" s="194">
        <v>0</v>
      </c>
      <c r="G76" s="194">
        <v>230.47399999999999</v>
      </c>
      <c r="H76" s="194">
        <v>0</v>
      </c>
      <c r="I76" s="194">
        <v>0</v>
      </c>
      <c r="J76" s="194">
        <v>0</v>
      </c>
      <c r="K76" s="194">
        <v>0</v>
      </c>
      <c r="L76" s="194">
        <v>0</v>
      </c>
      <c r="M76" s="194">
        <v>0</v>
      </c>
      <c r="N76" s="194">
        <v>0</v>
      </c>
      <c r="O76" s="194">
        <v>0</v>
      </c>
      <c r="P76" s="194">
        <v>0</v>
      </c>
      <c r="Q76" s="194">
        <v>0</v>
      </c>
      <c r="R76" s="195">
        <f>SUM(D76,E76,F76,G76,H76,I76,J76,K76,L76,M76,N76,O76,P76,Q76)</f>
        <v>230.47399999999999</v>
      </c>
      <c r="S76" s="194">
        <v>239</v>
      </c>
      <c r="T76" s="194">
        <v>333.411</v>
      </c>
    </row>
    <row r="77" spans="1:22" ht="15.75" x14ac:dyDescent="0.25">
      <c r="A77" s="196" t="s">
        <v>115</v>
      </c>
      <c r="B77" s="325"/>
      <c r="C77" s="306"/>
      <c r="D77" s="197">
        <v>0</v>
      </c>
      <c r="E77" s="197">
        <v>0</v>
      </c>
      <c r="F77" s="197">
        <v>0</v>
      </c>
      <c r="G77" s="197">
        <v>0</v>
      </c>
      <c r="H77" s="197">
        <v>0</v>
      </c>
      <c r="I77" s="197">
        <v>0</v>
      </c>
      <c r="J77" s="197">
        <v>0</v>
      </c>
      <c r="K77" s="197">
        <v>0</v>
      </c>
      <c r="L77" s="197">
        <v>0</v>
      </c>
      <c r="M77" s="197">
        <v>0</v>
      </c>
      <c r="N77" s="197">
        <v>0</v>
      </c>
      <c r="O77" s="197">
        <v>0</v>
      </c>
      <c r="P77" s="197">
        <v>0</v>
      </c>
      <c r="Q77" s="197">
        <v>0</v>
      </c>
      <c r="R77" s="198">
        <f>SUM(D77,E77,F77,G77,H77,I77,J77,K77,L77,M77,N77,O77,P77,Q77)</f>
        <v>0</v>
      </c>
      <c r="S77" s="197">
        <v>214.76499999999999</v>
      </c>
      <c r="T77" s="197">
        <v>122.20699999999999</v>
      </c>
    </row>
    <row r="78" spans="1:22" ht="15.75" x14ac:dyDescent="0.25">
      <c r="A78" s="193" t="s">
        <v>118</v>
      </c>
      <c r="B78" s="324"/>
      <c r="C78" s="306"/>
      <c r="D78" s="194">
        <v>0</v>
      </c>
      <c r="E78" s="194">
        <v>0</v>
      </c>
      <c r="F78" s="194">
        <v>0</v>
      </c>
      <c r="G78" s="194">
        <v>1.603</v>
      </c>
      <c r="H78" s="194">
        <v>0</v>
      </c>
      <c r="I78" s="194">
        <v>0</v>
      </c>
      <c r="J78" s="194">
        <v>0</v>
      </c>
      <c r="K78" s="194">
        <v>0</v>
      </c>
      <c r="L78" s="194">
        <v>0</v>
      </c>
      <c r="M78" s="194">
        <v>0</v>
      </c>
      <c r="N78" s="194">
        <v>0</v>
      </c>
      <c r="O78" s="194">
        <v>0</v>
      </c>
      <c r="P78" s="194">
        <v>0</v>
      </c>
      <c r="Q78" s="194">
        <v>0</v>
      </c>
      <c r="R78" s="195">
        <f>SUM(D78,E78,F78,G78,H78,I78,J78,K78,L78,M78,N78,O78,P78,Q78)</f>
        <v>1.603</v>
      </c>
      <c r="S78" s="194">
        <v>4</v>
      </c>
      <c r="T78" s="194">
        <v>4.569</v>
      </c>
    </row>
    <row r="79" spans="1:22" ht="15.75" x14ac:dyDescent="0.25">
      <c r="A79" s="199" t="s">
        <v>12</v>
      </c>
      <c r="B79" s="326"/>
      <c r="C79" s="306"/>
      <c r="D79" s="200">
        <f t="shared" ref="D79:T79" si="10">SUM(D74,D75,D76,D77,D78)</f>
        <v>0</v>
      </c>
      <c r="E79" s="200">
        <f t="shared" si="10"/>
        <v>0</v>
      </c>
      <c r="F79" s="200">
        <f t="shared" si="10"/>
        <v>0</v>
      </c>
      <c r="G79" s="200">
        <f t="shared" si="10"/>
        <v>480.99700000000001</v>
      </c>
      <c r="H79" s="200">
        <f t="shared" si="10"/>
        <v>0</v>
      </c>
      <c r="I79" s="200">
        <f t="shared" si="10"/>
        <v>0</v>
      </c>
      <c r="J79" s="200">
        <f t="shared" si="10"/>
        <v>0</v>
      </c>
      <c r="K79" s="200">
        <f t="shared" si="10"/>
        <v>0</v>
      </c>
      <c r="L79" s="200">
        <f t="shared" si="10"/>
        <v>0</v>
      </c>
      <c r="M79" s="200">
        <f t="shared" si="10"/>
        <v>0</v>
      </c>
      <c r="N79" s="200">
        <f t="shared" si="10"/>
        <v>214.26</v>
      </c>
      <c r="O79" s="200">
        <f t="shared" si="10"/>
        <v>0</v>
      </c>
      <c r="P79" s="200">
        <f t="shared" si="10"/>
        <v>0</v>
      </c>
      <c r="Q79" s="200">
        <f t="shared" si="10"/>
        <v>0</v>
      </c>
      <c r="R79" s="201">
        <f t="shared" si="10"/>
        <v>695.25699999999995</v>
      </c>
      <c r="S79" s="197">
        <f t="shared" si="10"/>
        <v>724.76499999999999</v>
      </c>
      <c r="T79" s="197">
        <f t="shared" si="10"/>
        <v>949.07599999999991</v>
      </c>
    </row>
    <row r="81" spans="1:22" ht="15.75" x14ac:dyDescent="0.25">
      <c r="A81" s="189" t="s">
        <v>33</v>
      </c>
      <c r="B81" s="323"/>
      <c r="C81" s="306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1"/>
      <c r="S81" s="192"/>
      <c r="T81" s="192"/>
    </row>
    <row r="82" spans="1:22" ht="15.75" x14ac:dyDescent="0.25">
      <c r="A82" s="193" t="s">
        <v>34</v>
      </c>
      <c r="B82" s="324"/>
      <c r="C82" s="306"/>
      <c r="D82" s="194">
        <v>0</v>
      </c>
      <c r="E82" s="194">
        <v>0</v>
      </c>
      <c r="F82" s="194">
        <v>26.35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</v>
      </c>
      <c r="O82" s="194">
        <v>0</v>
      </c>
      <c r="P82" s="194">
        <v>0</v>
      </c>
      <c r="Q82" s="194">
        <v>0</v>
      </c>
      <c r="R82" s="195">
        <f>SUM(D82,E82,F82,G82,H82,I82,J82,K82,L82,M82,N82,O82,P82,Q82)</f>
        <v>26.35</v>
      </c>
      <c r="S82" s="194">
        <v>23</v>
      </c>
      <c r="T82" s="194">
        <v>1</v>
      </c>
      <c r="U82" s="324"/>
      <c r="V82" s="306"/>
    </row>
    <row r="83" spans="1:22" ht="15.75" x14ac:dyDescent="0.25">
      <c r="A83" s="196" t="s">
        <v>119</v>
      </c>
      <c r="B83" s="325"/>
      <c r="C83" s="306"/>
      <c r="D83" s="197">
        <v>0</v>
      </c>
      <c r="E83" s="197">
        <v>0</v>
      </c>
      <c r="F83" s="197">
        <v>0</v>
      </c>
      <c r="G83" s="197">
        <v>0.32100000000000001</v>
      </c>
      <c r="H83" s="197">
        <v>9.6609999999999996</v>
      </c>
      <c r="I83" s="197">
        <v>0</v>
      </c>
      <c r="J83" s="197">
        <v>0</v>
      </c>
      <c r="K83" s="197">
        <v>0</v>
      </c>
      <c r="L83" s="197">
        <v>10</v>
      </c>
      <c r="M83" s="197">
        <v>0</v>
      </c>
      <c r="N83" s="197">
        <v>0</v>
      </c>
      <c r="O83" s="197">
        <v>0</v>
      </c>
      <c r="P83" s="197">
        <v>0</v>
      </c>
      <c r="Q83" s="197">
        <v>0</v>
      </c>
      <c r="R83" s="198">
        <f>SUM(D83,E83,F83,G83,H83,I83,J83,K83,L83,M83,N83,O83,P83,Q83)</f>
        <v>19.981999999999999</v>
      </c>
      <c r="S83" s="197">
        <v>42.417999999999999</v>
      </c>
      <c r="T83" s="197">
        <v>10</v>
      </c>
    </row>
    <row r="84" spans="1:22" ht="15.75" x14ac:dyDescent="0.25">
      <c r="A84" s="199" t="s">
        <v>12</v>
      </c>
      <c r="B84" s="326"/>
      <c r="C84" s="306"/>
      <c r="D84" s="200">
        <f t="shared" ref="D84:T84" si="11">SUM(D82,D83)</f>
        <v>0</v>
      </c>
      <c r="E84" s="200">
        <f t="shared" si="11"/>
        <v>0</v>
      </c>
      <c r="F84" s="200">
        <f t="shared" si="11"/>
        <v>26.35</v>
      </c>
      <c r="G84" s="200">
        <f t="shared" si="11"/>
        <v>0.32100000000000001</v>
      </c>
      <c r="H84" s="200">
        <f t="shared" si="11"/>
        <v>9.6609999999999996</v>
      </c>
      <c r="I84" s="200">
        <f t="shared" si="11"/>
        <v>0</v>
      </c>
      <c r="J84" s="200">
        <f t="shared" si="11"/>
        <v>0</v>
      </c>
      <c r="K84" s="200">
        <f t="shared" si="11"/>
        <v>0</v>
      </c>
      <c r="L84" s="200">
        <f t="shared" si="11"/>
        <v>10</v>
      </c>
      <c r="M84" s="200">
        <f t="shared" si="11"/>
        <v>0</v>
      </c>
      <c r="N84" s="200">
        <f t="shared" si="11"/>
        <v>0</v>
      </c>
      <c r="O84" s="200">
        <f t="shared" si="11"/>
        <v>0</v>
      </c>
      <c r="P84" s="200">
        <f t="shared" si="11"/>
        <v>0</v>
      </c>
      <c r="Q84" s="200">
        <f t="shared" si="11"/>
        <v>0</v>
      </c>
      <c r="R84" s="201">
        <f t="shared" si="11"/>
        <v>46.332000000000001</v>
      </c>
      <c r="S84" s="197">
        <f t="shared" si="11"/>
        <v>65.418000000000006</v>
      </c>
      <c r="T84" s="197">
        <f t="shared" si="11"/>
        <v>11</v>
      </c>
    </row>
    <row r="86" spans="1:22" ht="15.75" x14ac:dyDescent="0.25">
      <c r="A86" s="189" t="s">
        <v>73</v>
      </c>
      <c r="B86" s="323"/>
      <c r="C86" s="306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  <c r="S86" s="192"/>
      <c r="T86" s="192"/>
    </row>
    <row r="87" spans="1:22" ht="15.75" x14ac:dyDescent="0.25">
      <c r="A87" s="193" t="s">
        <v>120</v>
      </c>
      <c r="B87" s="324"/>
      <c r="C87" s="306"/>
      <c r="D87" s="194">
        <v>0</v>
      </c>
      <c r="E87" s="194">
        <v>0</v>
      </c>
      <c r="F87" s="194">
        <v>0</v>
      </c>
      <c r="G87" s="194">
        <v>356.99099999999999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v>0</v>
      </c>
      <c r="O87" s="194">
        <v>0</v>
      </c>
      <c r="P87" s="194">
        <v>0</v>
      </c>
      <c r="Q87" s="194">
        <v>0</v>
      </c>
      <c r="R87" s="195">
        <f>SUM(D87,E87,F87,G87,H87,I87,J87,K87,L87,M87,N87,O87,P87,Q87)</f>
        <v>356.99099999999999</v>
      </c>
      <c r="S87" s="194">
        <v>31.295000000000002</v>
      </c>
      <c r="T87" s="194">
        <v>283.33999999999997</v>
      </c>
      <c r="U87" s="324"/>
      <c r="V87" s="306"/>
    </row>
    <row r="88" spans="1:22" ht="15.75" x14ac:dyDescent="0.25">
      <c r="A88" s="199" t="s">
        <v>12</v>
      </c>
      <c r="B88" s="326"/>
      <c r="C88" s="306"/>
      <c r="D88" s="200">
        <f t="shared" ref="D88:T88" si="12">D87</f>
        <v>0</v>
      </c>
      <c r="E88" s="200">
        <f t="shared" si="12"/>
        <v>0</v>
      </c>
      <c r="F88" s="200">
        <f t="shared" si="12"/>
        <v>0</v>
      </c>
      <c r="G88" s="200">
        <f t="shared" si="12"/>
        <v>356.99099999999999</v>
      </c>
      <c r="H88" s="200">
        <f t="shared" si="12"/>
        <v>0</v>
      </c>
      <c r="I88" s="200">
        <f t="shared" si="12"/>
        <v>0</v>
      </c>
      <c r="J88" s="200">
        <f t="shared" si="12"/>
        <v>0</v>
      </c>
      <c r="K88" s="200">
        <f t="shared" si="12"/>
        <v>0</v>
      </c>
      <c r="L88" s="200">
        <f t="shared" si="12"/>
        <v>0</v>
      </c>
      <c r="M88" s="200">
        <f t="shared" si="12"/>
        <v>0</v>
      </c>
      <c r="N88" s="200">
        <f t="shared" si="12"/>
        <v>0</v>
      </c>
      <c r="O88" s="200">
        <f t="shared" si="12"/>
        <v>0</v>
      </c>
      <c r="P88" s="200">
        <f t="shared" si="12"/>
        <v>0</v>
      </c>
      <c r="Q88" s="200">
        <f t="shared" si="12"/>
        <v>0</v>
      </c>
      <c r="R88" s="201">
        <f t="shared" si="12"/>
        <v>356.99099999999999</v>
      </c>
      <c r="S88" s="197">
        <f t="shared" si="12"/>
        <v>31.295000000000002</v>
      </c>
      <c r="T88" s="197">
        <f t="shared" si="12"/>
        <v>283.33999999999997</v>
      </c>
    </row>
    <row r="90" spans="1:22" ht="33.950000000000003" customHeight="1" x14ac:dyDescent="0.25">
      <c r="A90" s="202" t="s">
        <v>127</v>
      </c>
      <c r="B90" s="327"/>
      <c r="C90" s="306"/>
      <c r="D90" s="203">
        <f t="shared" ref="D90:T90" si="13">SUM(D20,D28,D32,D36,D43,D58,D66,D71,D79,D84,D88)</f>
        <v>0</v>
      </c>
      <c r="E90" s="203">
        <f t="shared" si="13"/>
        <v>0</v>
      </c>
      <c r="F90" s="203">
        <f t="shared" si="13"/>
        <v>794.48500000000013</v>
      </c>
      <c r="G90" s="203">
        <f t="shared" si="13"/>
        <v>2201.1090000000004</v>
      </c>
      <c r="H90" s="203">
        <f t="shared" si="13"/>
        <v>732.40599999999995</v>
      </c>
      <c r="I90" s="203">
        <f t="shared" si="13"/>
        <v>0</v>
      </c>
      <c r="J90" s="203">
        <f t="shared" si="13"/>
        <v>0</v>
      </c>
      <c r="K90" s="203">
        <f t="shared" si="13"/>
        <v>0</v>
      </c>
      <c r="L90" s="203">
        <f t="shared" si="13"/>
        <v>82.79</v>
      </c>
      <c r="M90" s="203">
        <f t="shared" si="13"/>
        <v>0</v>
      </c>
      <c r="N90" s="203">
        <f t="shared" si="13"/>
        <v>214.26</v>
      </c>
      <c r="O90" s="203">
        <f t="shared" si="13"/>
        <v>677.18000000000006</v>
      </c>
      <c r="P90" s="203">
        <f t="shared" si="13"/>
        <v>0</v>
      </c>
      <c r="Q90" s="203">
        <f t="shared" si="13"/>
        <v>0</v>
      </c>
      <c r="R90" s="203">
        <f t="shared" si="13"/>
        <v>4702.2300000000005</v>
      </c>
      <c r="S90" s="203">
        <f t="shared" si="13"/>
        <v>3876.9569999999999</v>
      </c>
      <c r="T90" s="204">
        <f t="shared" si="13"/>
        <v>4298.1260000000002</v>
      </c>
    </row>
    <row r="92" spans="1:22" x14ac:dyDescent="0.25">
      <c r="A92" s="205" t="s">
        <v>46</v>
      </c>
      <c r="B92" s="328"/>
      <c r="C92" s="306"/>
      <c r="D92" s="206">
        <v>0</v>
      </c>
      <c r="E92" s="206">
        <v>0</v>
      </c>
      <c r="F92" s="206">
        <v>511.10899999999998</v>
      </c>
      <c r="G92" s="206">
        <v>1664.76</v>
      </c>
      <c r="H92" s="206">
        <v>1163.46</v>
      </c>
      <c r="I92" s="206">
        <v>0</v>
      </c>
      <c r="J92" s="206">
        <v>0</v>
      </c>
      <c r="K92" s="206">
        <v>0</v>
      </c>
      <c r="L92" s="206">
        <v>19.100000000000001</v>
      </c>
      <c r="M92" s="206">
        <v>0</v>
      </c>
      <c r="N92" s="206">
        <v>0</v>
      </c>
      <c r="O92" s="206">
        <v>518.52800000000002</v>
      </c>
      <c r="P92" s="206">
        <v>0</v>
      </c>
      <c r="Q92" s="206">
        <v>0</v>
      </c>
      <c r="S92" s="207" t="s">
        <v>128</v>
      </c>
      <c r="T92" s="207" t="s">
        <v>128</v>
      </c>
    </row>
    <row r="93" spans="1:22" s="335" customFormat="1" x14ac:dyDescent="0.25">
      <c r="A93" s="331" t="s">
        <v>129</v>
      </c>
      <c r="B93" s="332"/>
      <c r="C93" s="333"/>
      <c r="D93" s="334" t="str">
        <f t="shared" ref="D93:Q93" si="14">IF(OR(D92=0,D92="-"),"-",IF(D90="-",(0-D92)/D92,(D90-D92)/D92))</f>
        <v>-</v>
      </c>
      <c r="E93" s="334" t="str">
        <f t="shared" si="14"/>
        <v>-</v>
      </c>
      <c r="F93" s="334">
        <f t="shared" si="14"/>
        <v>0.55443359439962936</v>
      </c>
      <c r="G93" s="334">
        <f t="shared" si="14"/>
        <v>0.32217797159951006</v>
      </c>
      <c r="H93" s="334">
        <f t="shared" si="14"/>
        <v>-0.37049318412321874</v>
      </c>
      <c r="I93" s="334" t="str">
        <f t="shared" si="14"/>
        <v>-</v>
      </c>
      <c r="J93" s="334" t="str">
        <f t="shared" si="14"/>
        <v>-</v>
      </c>
      <c r="K93" s="334" t="str">
        <f t="shared" si="14"/>
        <v>-</v>
      </c>
      <c r="L93" s="334">
        <f t="shared" si="14"/>
        <v>3.3345549738219895</v>
      </c>
      <c r="M93" s="334" t="str">
        <f t="shared" si="14"/>
        <v>-</v>
      </c>
      <c r="N93" s="334" t="str">
        <f t="shared" si="14"/>
        <v>-</v>
      </c>
      <c r="O93" s="334">
        <f t="shared" si="14"/>
        <v>0.30596611947667252</v>
      </c>
      <c r="P93" s="334" t="str">
        <f t="shared" si="14"/>
        <v>-</v>
      </c>
      <c r="Q93" s="334" t="str">
        <f t="shared" si="14"/>
        <v>-</v>
      </c>
      <c r="S93" s="336" t="s">
        <v>130</v>
      </c>
      <c r="T93" s="336" t="s">
        <v>131</v>
      </c>
    </row>
    <row r="94" spans="1:22" x14ac:dyDescent="0.25">
      <c r="A94" s="205" t="s">
        <v>47</v>
      </c>
      <c r="B94" s="328"/>
      <c r="C94" s="306"/>
      <c r="D94" s="206">
        <v>0</v>
      </c>
      <c r="E94" s="206">
        <v>0</v>
      </c>
      <c r="F94" s="206">
        <v>537.48500000000001</v>
      </c>
      <c r="G94" s="206">
        <v>2681.404</v>
      </c>
      <c r="H94" s="206">
        <v>0</v>
      </c>
      <c r="I94" s="206">
        <v>0</v>
      </c>
      <c r="J94" s="206">
        <v>0</v>
      </c>
      <c r="K94" s="206">
        <v>0</v>
      </c>
      <c r="L94" s="206">
        <v>71.620999999999995</v>
      </c>
      <c r="M94" s="206">
        <v>0</v>
      </c>
      <c r="N94" s="206">
        <v>0</v>
      </c>
      <c r="O94" s="206">
        <v>1007.616</v>
      </c>
      <c r="P94" s="206">
        <v>0</v>
      </c>
      <c r="Q94" s="206">
        <v>0</v>
      </c>
      <c r="S94" s="208">
        <f>IF(OR(S90=0,S90="-"),"-",IF(R90="-",(0-S90)/S90,(R90-S90)/S90))</f>
        <v>0.21286617313527095</v>
      </c>
      <c r="T94" s="208">
        <f>IF(OR(T90=0,T90="-"),"-",IF(S90="-",(0-T90)/T90,(S90-T90)/T90))</f>
        <v>-9.7988984036298687E-2</v>
      </c>
    </row>
    <row r="95" spans="1:22" s="335" customFormat="1" x14ac:dyDescent="0.25">
      <c r="A95" s="334" t="s">
        <v>132</v>
      </c>
      <c r="B95" s="332"/>
      <c r="C95" s="333"/>
      <c r="D95" s="334" t="str">
        <f t="shared" ref="D95:Q95" si="15">IF(OR(D94=0,D94="-"),"-",IF(D92="-",(0-D94)/D94,(D92-D94)/D94))</f>
        <v>-</v>
      </c>
      <c r="E95" s="334" t="str">
        <f t="shared" si="15"/>
        <v>-</v>
      </c>
      <c r="F95" s="334">
        <f t="shared" si="15"/>
        <v>-4.9072997385973621E-2</v>
      </c>
      <c r="G95" s="334">
        <f t="shared" si="15"/>
        <v>-0.37914614880860925</v>
      </c>
      <c r="H95" s="334" t="str">
        <f t="shared" si="15"/>
        <v>-</v>
      </c>
      <c r="I95" s="334" t="str">
        <f t="shared" si="15"/>
        <v>-</v>
      </c>
      <c r="J95" s="334" t="str">
        <f t="shared" si="15"/>
        <v>-</v>
      </c>
      <c r="K95" s="334" t="str">
        <f t="shared" si="15"/>
        <v>-</v>
      </c>
      <c r="L95" s="334">
        <f t="shared" si="15"/>
        <v>-0.73331844012231051</v>
      </c>
      <c r="M95" s="334" t="str">
        <f t="shared" si="15"/>
        <v>-</v>
      </c>
      <c r="N95" s="334" t="str">
        <f t="shared" si="15"/>
        <v>-</v>
      </c>
      <c r="O95" s="334">
        <f t="shared" si="15"/>
        <v>-0.48539126016260159</v>
      </c>
      <c r="P95" s="334" t="str">
        <f t="shared" si="15"/>
        <v>-</v>
      </c>
      <c r="Q95" s="334" t="str">
        <f t="shared" si="15"/>
        <v>-</v>
      </c>
    </row>
  </sheetData>
  <sheetProtection formatCells="0" formatColumns="0" formatRows="0" insertColumns="0" insertRows="0" insertHyperlinks="0" deleteColumns="0" deleteRows="0" sort="0" autoFilter="0" pivotTables="0"/>
  <mergeCells count="109">
    <mergeCell ref="B95:C95"/>
    <mergeCell ref="B88:C88"/>
    <mergeCell ref="B90:C90"/>
    <mergeCell ref="B92:C92"/>
    <mergeCell ref="B93:C93"/>
    <mergeCell ref="B94:C94"/>
    <mergeCell ref="B83:C83"/>
    <mergeCell ref="B84:C84"/>
    <mergeCell ref="B86:C86"/>
    <mergeCell ref="U87:V87"/>
    <mergeCell ref="B87:C87"/>
    <mergeCell ref="B77:C77"/>
    <mergeCell ref="B78:C78"/>
    <mergeCell ref="B79:C79"/>
    <mergeCell ref="B81:C81"/>
    <mergeCell ref="U82:V82"/>
    <mergeCell ref="B82:C82"/>
    <mergeCell ref="B73:C73"/>
    <mergeCell ref="U74:V74"/>
    <mergeCell ref="B74:C74"/>
    <mergeCell ref="B75:C75"/>
    <mergeCell ref="B76:C76"/>
    <mergeCell ref="B68:C68"/>
    <mergeCell ref="U69:V69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60:C60"/>
    <mergeCell ref="U61:V61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5:C45"/>
    <mergeCell ref="U46:V46"/>
    <mergeCell ref="B46:C46"/>
    <mergeCell ref="B38:C38"/>
    <mergeCell ref="U39:V39"/>
    <mergeCell ref="B39:C39"/>
    <mergeCell ref="B40:C40"/>
    <mergeCell ref="B41:C41"/>
    <mergeCell ref="B32:C32"/>
    <mergeCell ref="B34:C34"/>
    <mergeCell ref="U35:V35"/>
    <mergeCell ref="B35:C35"/>
    <mergeCell ref="B36:C36"/>
    <mergeCell ref="B26:C26"/>
    <mergeCell ref="B27:C27"/>
    <mergeCell ref="B28:C28"/>
    <mergeCell ref="B30:C30"/>
    <mergeCell ref="U31:V31"/>
    <mergeCell ref="B31:C31"/>
    <mergeCell ref="B22:C22"/>
    <mergeCell ref="U23:V23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opLeftCell="A55" workbookViewId="0">
      <selection activeCell="R81" sqref="R8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20" width="15.7109375" customWidth="1"/>
    <col min="21" max="22" width="9.140625" customWidth="1"/>
  </cols>
  <sheetData>
    <row r="1" spans="1:22" ht="23.25" x14ac:dyDescent="0.25">
      <c r="A1" s="305" t="s">
        <v>134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29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209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209"/>
    </row>
    <row r="5" spans="1:22" ht="51" customHeight="1" x14ac:dyDescent="0.25">
      <c r="A5" s="210" t="s">
        <v>8</v>
      </c>
      <c r="B5" s="320" t="s">
        <v>122</v>
      </c>
      <c r="C5" s="320" t="s">
        <v>123</v>
      </c>
      <c r="D5" s="321" t="s">
        <v>11</v>
      </c>
      <c r="E5" s="321" t="s">
        <v>88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124</v>
      </c>
      <c r="S5" s="322" t="s">
        <v>124</v>
      </c>
      <c r="T5" s="322" t="s">
        <v>124</v>
      </c>
    </row>
    <row r="6" spans="1:22" x14ac:dyDescent="0.25">
      <c r="A6" s="212" t="s">
        <v>125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212" t="s">
        <v>126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211">
        <v>2014</v>
      </c>
      <c r="S7" s="211">
        <v>2013</v>
      </c>
      <c r="T7" s="211">
        <v>2012</v>
      </c>
    </row>
    <row r="8" spans="1:22" ht="15.75" x14ac:dyDescent="0.25">
      <c r="A8" s="213" t="s">
        <v>59</v>
      </c>
      <c r="B8" s="323"/>
      <c r="C8" s="306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5"/>
      <c r="S8" s="216"/>
      <c r="T8" s="216"/>
    </row>
    <row r="9" spans="1:22" ht="15.75" x14ac:dyDescent="0.25">
      <c r="A9" s="217" t="s">
        <v>60</v>
      </c>
      <c r="B9" s="324"/>
      <c r="C9" s="306"/>
      <c r="D9" s="218">
        <v>0</v>
      </c>
      <c r="E9" s="218">
        <v>0</v>
      </c>
      <c r="F9" s="218">
        <v>0</v>
      </c>
      <c r="G9" s="218">
        <v>24.838999999999999</v>
      </c>
      <c r="H9" s="218">
        <v>0</v>
      </c>
      <c r="I9" s="218">
        <v>0</v>
      </c>
      <c r="J9" s="218">
        <v>0</v>
      </c>
      <c r="K9" s="218">
        <v>0</v>
      </c>
      <c r="L9" s="218">
        <v>0</v>
      </c>
      <c r="M9" s="218">
        <v>0</v>
      </c>
      <c r="N9" s="218">
        <v>0</v>
      </c>
      <c r="O9" s="218">
        <v>13.2</v>
      </c>
      <c r="P9" s="218">
        <v>0</v>
      </c>
      <c r="Q9" s="218">
        <v>0</v>
      </c>
      <c r="R9" s="219">
        <f t="shared" ref="R9:R19" si="0">SUM(D9,E9,F9,G9,H9,I9,J9,K9,L9,M9,N9,O9,P9,Q9)</f>
        <v>38.039000000000001</v>
      </c>
      <c r="S9" s="218">
        <v>5.0869999999999997</v>
      </c>
      <c r="T9" s="218">
        <v>23.541</v>
      </c>
      <c r="U9" s="324"/>
      <c r="V9" s="306"/>
    </row>
    <row r="10" spans="1:22" ht="15.75" x14ac:dyDescent="0.25">
      <c r="A10" s="220" t="s">
        <v>61</v>
      </c>
      <c r="B10" s="325"/>
      <c r="C10" s="306"/>
      <c r="D10" s="221">
        <v>0</v>
      </c>
      <c r="E10" s="221">
        <v>0</v>
      </c>
      <c r="F10" s="221">
        <v>0</v>
      </c>
      <c r="G10" s="221">
        <v>0</v>
      </c>
      <c r="H10" s="221">
        <v>14.494</v>
      </c>
      <c r="I10" s="221">
        <v>0</v>
      </c>
      <c r="J10" s="221">
        <v>0</v>
      </c>
      <c r="K10" s="221">
        <v>0</v>
      </c>
      <c r="L10" s="221">
        <v>0</v>
      </c>
      <c r="M10" s="221">
        <v>0</v>
      </c>
      <c r="N10" s="221">
        <v>0</v>
      </c>
      <c r="O10" s="221">
        <v>0</v>
      </c>
      <c r="P10" s="221">
        <v>0</v>
      </c>
      <c r="Q10" s="221">
        <v>0</v>
      </c>
      <c r="R10" s="222">
        <f t="shared" si="0"/>
        <v>14.494</v>
      </c>
      <c r="S10" s="221">
        <v>6.2</v>
      </c>
      <c r="T10" s="221">
        <v>77.385999999999996</v>
      </c>
    </row>
    <row r="11" spans="1:22" ht="15.75" x14ac:dyDescent="0.25">
      <c r="A11" s="217" t="s">
        <v>63</v>
      </c>
      <c r="B11" s="324"/>
      <c r="C11" s="306"/>
      <c r="D11" s="218">
        <v>0</v>
      </c>
      <c r="E11" s="218">
        <v>0</v>
      </c>
      <c r="F11" s="218">
        <v>0</v>
      </c>
      <c r="G11" s="218">
        <v>0</v>
      </c>
      <c r="H11" s="218">
        <v>0</v>
      </c>
      <c r="I11" s="218">
        <v>0</v>
      </c>
      <c r="J11" s="218">
        <v>0</v>
      </c>
      <c r="K11" s="218">
        <v>0</v>
      </c>
      <c r="L11" s="218">
        <v>0</v>
      </c>
      <c r="M11" s="218">
        <v>0</v>
      </c>
      <c r="N11" s="218">
        <v>0</v>
      </c>
      <c r="O11" s="218">
        <v>0</v>
      </c>
      <c r="P11" s="218">
        <v>0</v>
      </c>
      <c r="Q11" s="218">
        <v>0</v>
      </c>
      <c r="R11" s="219">
        <f t="shared" si="0"/>
        <v>0</v>
      </c>
      <c r="S11" s="218">
        <v>0</v>
      </c>
      <c r="T11" s="218">
        <v>137.29599999999999</v>
      </c>
    </row>
    <row r="12" spans="1:22" ht="15.75" x14ac:dyDescent="0.25">
      <c r="A12" s="220" t="s">
        <v>64</v>
      </c>
      <c r="B12" s="325"/>
      <c r="C12" s="306"/>
      <c r="D12" s="221">
        <v>0</v>
      </c>
      <c r="E12" s="221">
        <v>0</v>
      </c>
      <c r="F12" s="221">
        <v>7.952</v>
      </c>
      <c r="G12" s="221">
        <v>0</v>
      </c>
      <c r="H12" s="221">
        <v>0</v>
      </c>
      <c r="I12" s="221">
        <v>0</v>
      </c>
      <c r="J12" s="221">
        <v>0</v>
      </c>
      <c r="K12" s="221">
        <v>0</v>
      </c>
      <c r="L12" s="221">
        <v>0</v>
      </c>
      <c r="M12" s="221">
        <v>0</v>
      </c>
      <c r="N12" s="221">
        <v>0</v>
      </c>
      <c r="O12" s="221">
        <v>0</v>
      </c>
      <c r="P12" s="221">
        <v>0</v>
      </c>
      <c r="Q12" s="221">
        <v>0</v>
      </c>
      <c r="R12" s="222">
        <f t="shared" si="0"/>
        <v>7.952</v>
      </c>
      <c r="S12" s="221">
        <v>0</v>
      </c>
      <c r="T12" s="221">
        <v>0</v>
      </c>
    </row>
    <row r="13" spans="1:22" ht="15.75" x14ac:dyDescent="0.25">
      <c r="A13" s="217" t="s">
        <v>65</v>
      </c>
      <c r="B13" s="324"/>
      <c r="C13" s="306"/>
      <c r="D13" s="218">
        <v>0</v>
      </c>
      <c r="E13" s="218">
        <v>0</v>
      </c>
      <c r="F13" s="218">
        <v>41.936999999999998</v>
      </c>
      <c r="G13" s="218">
        <v>4.22</v>
      </c>
      <c r="H13" s="218">
        <v>0</v>
      </c>
      <c r="I13" s="218">
        <v>0</v>
      </c>
      <c r="J13" s="218">
        <v>0</v>
      </c>
      <c r="K13" s="218">
        <v>0</v>
      </c>
      <c r="L13" s="218">
        <v>0</v>
      </c>
      <c r="M13" s="218">
        <v>0</v>
      </c>
      <c r="N13" s="218">
        <v>0</v>
      </c>
      <c r="O13" s="218">
        <v>0</v>
      </c>
      <c r="P13" s="218">
        <v>0</v>
      </c>
      <c r="Q13" s="218">
        <v>0</v>
      </c>
      <c r="R13" s="219">
        <f t="shared" si="0"/>
        <v>46.156999999999996</v>
      </c>
      <c r="S13" s="218">
        <v>27.018000000000001</v>
      </c>
      <c r="T13" s="218">
        <v>18.100000000000001</v>
      </c>
    </row>
    <row r="14" spans="1:22" ht="15.75" x14ac:dyDescent="0.25">
      <c r="A14" s="220" t="s">
        <v>67</v>
      </c>
      <c r="B14" s="325"/>
      <c r="C14" s="306"/>
      <c r="D14" s="221">
        <v>0</v>
      </c>
      <c r="E14" s="221">
        <v>0</v>
      </c>
      <c r="F14" s="221">
        <v>0</v>
      </c>
      <c r="G14" s="221">
        <v>0</v>
      </c>
      <c r="H14" s="221">
        <v>0</v>
      </c>
      <c r="I14" s="221">
        <v>0</v>
      </c>
      <c r="J14" s="221">
        <v>0</v>
      </c>
      <c r="K14" s="221">
        <v>0</v>
      </c>
      <c r="L14" s="221">
        <v>0</v>
      </c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222">
        <f t="shared" si="0"/>
        <v>0</v>
      </c>
      <c r="S14" s="221">
        <v>0</v>
      </c>
      <c r="T14" s="221">
        <v>13.941000000000001</v>
      </c>
    </row>
    <row r="15" spans="1:22" ht="15.75" x14ac:dyDescent="0.25">
      <c r="A15" s="217" t="s">
        <v>68</v>
      </c>
      <c r="B15" s="324"/>
      <c r="C15" s="306"/>
      <c r="D15" s="218">
        <v>0</v>
      </c>
      <c r="E15" s="218">
        <v>0</v>
      </c>
      <c r="F15" s="218">
        <v>0</v>
      </c>
      <c r="G15" s="218">
        <v>0.499</v>
      </c>
      <c r="H15" s="218">
        <v>0</v>
      </c>
      <c r="I15" s="218">
        <v>0</v>
      </c>
      <c r="J15" s="218">
        <v>0</v>
      </c>
      <c r="K15" s="218">
        <v>0</v>
      </c>
      <c r="L15" s="218">
        <v>0</v>
      </c>
      <c r="M15" s="218">
        <v>0</v>
      </c>
      <c r="N15" s="218">
        <v>0</v>
      </c>
      <c r="O15" s="218">
        <v>0</v>
      </c>
      <c r="P15" s="218">
        <v>0</v>
      </c>
      <c r="Q15" s="218">
        <v>0</v>
      </c>
      <c r="R15" s="219">
        <f t="shared" si="0"/>
        <v>0.499</v>
      </c>
      <c r="S15" s="218">
        <v>0</v>
      </c>
      <c r="T15" s="218">
        <v>181.55</v>
      </c>
    </row>
    <row r="16" spans="1:22" ht="15.75" x14ac:dyDescent="0.25">
      <c r="A16" s="220" t="s">
        <v>69</v>
      </c>
      <c r="B16" s="325"/>
      <c r="C16" s="306"/>
      <c r="D16" s="221">
        <v>0</v>
      </c>
      <c r="E16" s="221">
        <v>0</v>
      </c>
      <c r="F16" s="221">
        <v>0</v>
      </c>
      <c r="G16" s="221">
        <v>0</v>
      </c>
      <c r="H16" s="221">
        <v>42.408000000000001</v>
      </c>
      <c r="I16" s="221">
        <v>0</v>
      </c>
      <c r="J16" s="221">
        <v>0</v>
      </c>
      <c r="K16" s="221">
        <v>0</v>
      </c>
      <c r="L16" s="221">
        <v>0</v>
      </c>
      <c r="M16" s="221">
        <v>0</v>
      </c>
      <c r="N16" s="221">
        <v>0</v>
      </c>
      <c r="O16" s="221">
        <v>0</v>
      </c>
      <c r="P16" s="221">
        <v>0</v>
      </c>
      <c r="Q16" s="221">
        <v>0</v>
      </c>
      <c r="R16" s="222">
        <f t="shared" si="0"/>
        <v>42.408000000000001</v>
      </c>
      <c r="S16" s="221">
        <v>3.8180000000000001</v>
      </c>
      <c r="T16" s="221">
        <v>248.26499999999999</v>
      </c>
    </row>
    <row r="17" spans="1:22" ht="15.75" x14ac:dyDescent="0.25">
      <c r="A17" s="217" t="s">
        <v>70</v>
      </c>
      <c r="B17" s="324"/>
      <c r="C17" s="306"/>
      <c r="D17" s="218">
        <v>0</v>
      </c>
      <c r="E17" s="218">
        <v>0</v>
      </c>
      <c r="F17" s="218">
        <v>0</v>
      </c>
      <c r="G17" s="218">
        <v>0</v>
      </c>
      <c r="H17" s="218">
        <v>0</v>
      </c>
      <c r="I17" s="218">
        <v>0</v>
      </c>
      <c r="J17" s="218">
        <v>0</v>
      </c>
      <c r="K17" s="218">
        <v>0</v>
      </c>
      <c r="L17" s="218">
        <v>0</v>
      </c>
      <c r="M17" s="218">
        <v>0</v>
      </c>
      <c r="N17" s="218">
        <v>0</v>
      </c>
      <c r="O17" s="218">
        <v>0</v>
      </c>
      <c r="P17" s="218">
        <v>0</v>
      </c>
      <c r="Q17" s="218">
        <v>0</v>
      </c>
      <c r="R17" s="219">
        <f t="shared" si="0"/>
        <v>0</v>
      </c>
      <c r="S17" s="218">
        <v>0</v>
      </c>
      <c r="T17" s="218">
        <v>6.9089999999999998</v>
      </c>
    </row>
    <row r="18" spans="1:22" ht="15.75" x14ac:dyDescent="0.25">
      <c r="A18" s="220" t="s">
        <v>71</v>
      </c>
      <c r="B18" s="325"/>
      <c r="C18" s="306"/>
      <c r="D18" s="221">
        <v>0</v>
      </c>
      <c r="E18" s="221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221">
        <v>0</v>
      </c>
      <c r="Q18" s="221">
        <v>0</v>
      </c>
      <c r="R18" s="222">
        <f t="shared" si="0"/>
        <v>0</v>
      </c>
      <c r="S18" s="221">
        <v>3.911</v>
      </c>
      <c r="T18" s="221">
        <v>27.588000000000001</v>
      </c>
    </row>
    <row r="19" spans="1:22" ht="15.75" x14ac:dyDescent="0.25">
      <c r="A19" s="217" t="s">
        <v>72</v>
      </c>
      <c r="B19" s="324"/>
      <c r="C19" s="306"/>
      <c r="D19" s="218">
        <v>0</v>
      </c>
      <c r="E19" s="218">
        <v>0</v>
      </c>
      <c r="F19" s="218">
        <v>0</v>
      </c>
      <c r="G19" s="218">
        <v>0</v>
      </c>
      <c r="H19" s="218">
        <v>0</v>
      </c>
      <c r="I19" s="218">
        <v>0</v>
      </c>
      <c r="J19" s="218">
        <v>0</v>
      </c>
      <c r="K19" s="218">
        <v>0</v>
      </c>
      <c r="L19" s="218">
        <v>0</v>
      </c>
      <c r="M19" s="218">
        <v>0</v>
      </c>
      <c r="N19" s="218">
        <v>0</v>
      </c>
      <c r="O19" s="218">
        <v>0</v>
      </c>
      <c r="P19" s="218">
        <v>0.04</v>
      </c>
      <c r="Q19" s="218">
        <v>0</v>
      </c>
      <c r="R19" s="219">
        <f t="shared" si="0"/>
        <v>0.04</v>
      </c>
      <c r="S19" s="218">
        <v>0</v>
      </c>
      <c r="T19" s="218">
        <v>0</v>
      </c>
    </row>
    <row r="20" spans="1:22" ht="15.75" x14ac:dyDescent="0.25">
      <c r="A20" s="223" t="s">
        <v>12</v>
      </c>
      <c r="B20" s="326"/>
      <c r="C20" s="306"/>
      <c r="D20" s="224">
        <f t="shared" ref="D20:T20" si="1">SUM(D9,D10,D11,D12,D13,D14,D15,D16,D17,D18,D19)</f>
        <v>0</v>
      </c>
      <c r="E20" s="224">
        <f t="shared" si="1"/>
        <v>0</v>
      </c>
      <c r="F20" s="224">
        <f t="shared" si="1"/>
        <v>49.888999999999996</v>
      </c>
      <c r="G20" s="224">
        <f t="shared" si="1"/>
        <v>29.557999999999996</v>
      </c>
      <c r="H20" s="224">
        <f t="shared" si="1"/>
        <v>56.902000000000001</v>
      </c>
      <c r="I20" s="224">
        <f t="shared" si="1"/>
        <v>0</v>
      </c>
      <c r="J20" s="224">
        <f t="shared" si="1"/>
        <v>0</v>
      </c>
      <c r="K20" s="224">
        <f t="shared" si="1"/>
        <v>0</v>
      </c>
      <c r="L20" s="224">
        <f t="shared" si="1"/>
        <v>0</v>
      </c>
      <c r="M20" s="224">
        <f t="shared" si="1"/>
        <v>0</v>
      </c>
      <c r="N20" s="224">
        <f t="shared" si="1"/>
        <v>0</v>
      </c>
      <c r="O20" s="224">
        <f t="shared" si="1"/>
        <v>13.2</v>
      </c>
      <c r="P20" s="224">
        <f t="shared" si="1"/>
        <v>0.04</v>
      </c>
      <c r="Q20" s="224">
        <f t="shared" si="1"/>
        <v>0</v>
      </c>
      <c r="R20" s="225">
        <f t="shared" si="1"/>
        <v>149.58899999999997</v>
      </c>
      <c r="S20" s="221">
        <f t="shared" si="1"/>
        <v>46.033999999999999</v>
      </c>
      <c r="T20" s="221">
        <f t="shared" si="1"/>
        <v>734.57599999999991</v>
      </c>
    </row>
    <row r="22" spans="1:22" ht="15.75" x14ac:dyDescent="0.25">
      <c r="A22" s="213" t="s">
        <v>74</v>
      </c>
      <c r="B22" s="323"/>
      <c r="C22" s="306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5"/>
      <c r="S22" s="216"/>
      <c r="T22" s="216"/>
    </row>
    <row r="23" spans="1:22" ht="15.75" x14ac:dyDescent="0.25">
      <c r="A23" s="217" t="s">
        <v>75</v>
      </c>
      <c r="B23" s="324"/>
      <c r="C23" s="306"/>
      <c r="D23" s="218">
        <v>0</v>
      </c>
      <c r="E23" s="218">
        <v>0</v>
      </c>
      <c r="F23" s="218">
        <v>0</v>
      </c>
      <c r="G23" s="218">
        <v>0</v>
      </c>
      <c r="H23" s="218">
        <v>148.322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218">
        <v>0</v>
      </c>
      <c r="O23" s="218">
        <v>0</v>
      </c>
      <c r="P23" s="218">
        <v>0</v>
      </c>
      <c r="Q23" s="218">
        <v>0</v>
      </c>
      <c r="R23" s="219">
        <f>SUM(D23,E23,F23,G23,H23,I23,J23,K23,L23,M23,N23,O23,P23,Q23)</f>
        <v>148.322</v>
      </c>
      <c r="S23" s="218">
        <v>0</v>
      </c>
      <c r="T23" s="218">
        <v>0</v>
      </c>
      <c r="U23" s="324"/>
      <c r="V23" s="306"/>
    </row>
    <row r="24" spans="1:22" ht="15.75" x14ac:dyDescent="0.25">
      <c r="A24" s="220" t="s">
        <v>76</v>
      </c>
      <c r="B24" s="325"/>
      <c r="C24" s="306"/>
      <c r="D24" s="221">
        <v>0</v>
      </c>
      <c r="E24" s="221">
        <v>0</v>
      </c>
      <c r="F24" s="221">
        <v>16.190000000000001</v>
      </c>
      <c r="G24" s="221">
        <v>0</v>
      </c>
      <c r="H24" s="221">
        <v>0</v>
      </c>
      <c r="I24" s="221">
        <v>0</v>
      </c>
      <c r="J24" s="221">
        <v>0</v>
      </c>
      <c r="K24" s="221">
        <v>0</v>
      </c>
      <c r="L24" s="221">
        <v>0</v>
      </c>
      <c r="M24" s="221">
        <v>0</v>
      </c>
      <c r="N24" s="221">
        <v>0</v>
      </c>
      <c r="O24" s="221">
        <v>0</v>
      </c>
      <c r="P24" s="221">
        <v>0</v>
      </c>
      <c r="Q24" s="221">
        <v>0</v>
      </c>
      <c r="R24" s="222">
        <f>SUM(D24,E24,F24,G24,H24,I24,J24,K24,L24,M24,N24,O24,P24,Q24)</f>
        <v>16.190000000000001</v>
      </c>
      <c r="S24" s="221">
        <v>26.456</v>
      </c>
      <c r="T24" s="221">
        <v>17.282</v>
      </c>
    </row>
    <row r="25" spans="1:22" ht="15.75" x14ac:dyDescent="0.25">
      <c r="A25" s="217" t="s">
        <v>77</v>
      </c>
      <c r="B25" s="324"/>
      <c r="C25" s="306"/>
      <c r="D25" s="218">
        <v>0</v>
      </c>
      <c r="E25" s="218">
        <v>0</v>
      </c>
      <c r="F25" s="218">
        <v>151.66499999999999</v>
      </c>
      <c r="G25" s="218">
        <v>0</v>
      </c>
      <c r="H25" s="218">
        <v>75.177999999999997</v>
      </c>
      <c r="I25" s="218">
        <v>0</v>
      </c>
      <c r="J25" s="218">
        <v>0</v>
      </c>
      <c r="K25" s="218">
        <v>0</v>
      </c>
      <c r="L25" s="218">
        <v>0</v>
      </c>
      <c r="M25" s="218">
        <v>0</v>
      </c>
      <c r="N25" s="218">
        <v>0</v>
      </c>
      <c r="O25" s="218">
        <v>17.035</v>
      </c>
      <c r="P25" s="218">
        <v>0</v>
      </c>
      <c r="Q25" s="218">
        <v>0</v>
      </c>
      <c r="R25" s="219">
        <f>SUM(D25,E25,F25,G25,H25,I25,J25,K25,L25,M25,N25,O25,P25,Q25)</f>
        <v>243.87799999999999</v>
      </c>
      <c r="S25" s="218">
        <v>292.48099999999999</v>
      </c>
      <c r="T25" s="218">
        <v>499.036</v>
      </c>
    </row>
    <row r="26" spans="1:22" ht="15.75" x14ac:dyDescent="0.25">
      <c r="A26" s="220" t="s">
        <v>78</v>
      </c>
      <c r="B26" s="325"/>
      <c r="C26" s="306"/>
      <c r="D26" s="221">
        <v>0</v>
      </c>
      <c r="E26" s="221">
        <v>0</v>
      </c>
      <c r="F26" s="221">
        <v>0</v>
      </c>
      <c r="G26" s="221">
        <v>0</v>
      </c>
      <c r="H26" s="221">
        <v>0</v>
      </c>
      <c r="I26" s="221">
        <v>0</v>
      </c>
      <c r="J26" s="221">
        <v>0</v>
      </c>
      <c r="K26" s="221">
        <v>0</v>
      </c>
      <c r="L26" s="221">
        <v>0</v>
      </c>
      <c r="M26" s="221">
        <v>0</v>
      </c>
      <c r="N26" s="221">
        <v>0</v>
      </c>
      <c r="O26" s="221">
        <v>0</v>
      </c>
      <c r="P26" s="221">
        <v>0</v>
      </c>
      <c r="Q26" s="221">
        <v>0</v>
      </c>
      <c r="R26" s="222">
        <f>SUM(D26,E26,F26,G26,H26,I26,J26,K26,L26,M26,N26,O26,P26,Q26)</f>
        <v>0</v>
      </c>
      <c r="S26" s="221">
        <v>0</v>
      </c>
      <c r="T26" s="221">
        <v>169.31399999999999</v>
      </c>
    </row>
    <row r="27" spans="1:22" ht="15.75" x14ac:dyDescent="0.25">
      <c r="A27" s="217" t="s">
        <v>79</v>
      </c>
      <c r="B27" s="324"/>
      <c r="C27" s="306"/>
      <c r="D27" s="218">
        <v>0</v>
      </c>
      <c r="E27" s="218">
        <v>0</v>
      </c>
      <c r="F27" s="218">
        <v>0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18">
        <v>0</v>
      </c>
      <c r="N27" s="218">
        <v>20.6</v>
      </c>
      <c r="O27" s="218">
        <v>0</v>
      </c>
      <c r="P27" s="218">
        <v>0</v>
      </c>
      <c r="Q27" s="218">
        <v>0</v>
      </c>
      <c r="R27" s="219">
        <f>SUM(D27,E27,F27,G27,H27,I27,J27,K27,L27,M27,N27,O27,P27,Q27)</f>
        <v>20.6</v>
      </c>
      <c r="S27" s="218">
        <v>0</v>
      </c>
      <c r="T27" s="218">
        <v>0</v>
      </c>
    </row>
    <row r="28" spans="1:22" ht="15.75" x14ac:dyDescent="0.25">
      <c r="A28" s="223" t="s">
        <v>12</v>
      </c>
      <c r="B28" s="326"/>
      <c r="C28" s="306"/>
      <c r="D28" s="224">
        <f t="shared" ref="D28:T28" si="2">SUM(D23,D24,D25,D26,D27)</f>
        <v>0</v>
      </c>
      <c r="E28" s="224">
        <f t="shared" si="2"/>
        <v>0</v>
      </c>
      <c r="F28" s="224">
        <f t="shared" si="2"/>
        <v>167.85499999999999</v>
      </c>
      <c r="G28" s="224">
        <f t="shared" si="2"/>
        <v>0</v>
      </c>
      <c r="H28" s="224">
        <f t="shared" si="2"/>
        <v>223.5</v>
      </c>
      <c r="I28" s="224">
        <f t="shared" si="2"/>
        <v>0</v>
      </c>
      <c r="J28" s="224">
        <f t="shared" si="2"/>
        <v>0</v>
      </c>
      <c r="K28" s="224">
        <f t="shared" si="2"/>
        <v>0</v>
      </c>
      <c r="L28" s="224">
        <f t="shared" si="2"/>
        <v>0</v>
      </c>
      <c r="M28" s="224">
        <f t="shared" si="2"/>
        <v>0</v>
      </c>
      <c r="N28" s="224">
        <f t="shared" si="2"/>
        <v>20.6</v>
      </c>
      <c r="O28" s="224">
        <f t="shared" si="2"/>
        <v>17.035</v>
      </c>
      <c r="P28" s="224">
        <f t="shared" si="2"/>
        <v>0</v>
      </c>
      <c r="Q28" s="224">
        <f t="shared" si="2"/>
        <v>0</v>
      </c>
      <c r="R28" s="225">
        <f t="shared" si="2"/>
        <v>428.99</v>
      </c>
      <c r="S28" s="221">
        <f t="shared" si="2"/>
        <v>318.93700000000001</v>
      </c>
      <c r="T28" s="221">
        <f t="shared" si="2"/>
        <v>685.63199999999995</v>
      </c>
    </row>
    <row r="30" spans="1:22" ht="15.75" x14ac:dyDescent="0.25">
      <c r="A30" s="213" t="s">
        <v>10</v>
      </c>
      <c r="B30" s="323"/>
      <c r="C30" s="306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5"/>
      <c r="S30" s="216"/>
      <c r="T30" s="216"/>
    </row>
    <row r="31" spans="1:22" ht="15.75" x14ac:dyDescent="0.25">
      <c r="A31" s="217" t="s">
        <v>80</v>
      </c>
      <c r="B31" s="324"/>
      <c r="C31" s="306"/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218">
        <v>0</v>
      </c>
      <c r="O31" s="218">
        <v>0</v>
      </c>
      <c r="P31" s="218">
        <v>0</v>
      </c>
      <c r="Q31" s="218">
        <v>0</v>
      </c>
      <c r="R31" s="219">
        <f>SUM(D31,E31,F31,G31,H31,I31,J31,K31,L31,M31,N31,O31,P31,Q31)</f>
        <v>0</v>
      </c>
      <c r="S31" s="218">
        <v>46.511000000000003</v>
      </c>
      <c r="T31" s="218">
        <v>14.5</v>
      </c>
      <c r="U31" s="324"/>
      <c r="V31" s="306"/>
    </row>
    <row r="32" spans="1:22" ht="15.75" x14ac:dyDescent="0.25">
      <c r="A32" s="220" t="s">
        <v>82</v>
      </c>
      <c r="B32" s="325"/>
      <c r="C32" s="306"/>
      <c r="D32" s="221">
        <v>0</v>
      </c>
      <c r="E32" s="221">
        <v>0</v>
      </c>
      <c r="F32" s="221">
        <v>9.1470000000000002</v>
      </c>
      <c r="G32" s="221">
        <v>0</v>
      </c>
      <c r="H32" s="221">
        <v>0</v>
      </c>
      <c r="I32" s="221">
        <v>0</v>
      </c>
      <c r="J32" s="221">
        <v>0</v>
      </c>
      <c r="K32" s="221">
        <v>0</v>
      </c>
      <c r="L32" s="221">
        <v>0</v>
      </c>
      <c r="M32" s="221">
        <v>0</v>
      </c>
      <c r="N32" s="221">
        <v>0</v>
      </c>
      <c r="O32" s="221">
        <v>0</v>
      </c>
      <c r="P32" s="221">
        <v>0</v>
      </c>
      <c r="Q32" s="221">
        <v>0</v>
      </c>
      <c r="R32" s="222">
        <f>SUM(D32,E32,F32,G32,H32,I32,J32,K32,L32,M32,N32,O32,P32,Q32)</f>
        <v>9.1470000000000002</v>
      </c>
      <c r="S32" s="221">
        <v>0</v>
      </c>
      <c r="T32" s="221">
        <v>104.754</v>
      </c>
    </row>
    <row r="33" spans="1:22" ht="15.75" x14ac:dyDescent="0.25">
      <c r="A33" s="223" t="s">
        <v>12</v>
      </c>
      <c r="B33" s="326"/>
      <c r="C33" s="306"/>
      <c r="D33" s="224">
        <f t="shared" ref="D33:T33" si="3">SUM(D31,D32)</f>
        <v>0</v>
      </c>
      <c r="E33" s="224">
        <f t="shared" si="3"/>
        <v>0</v>
      </c>
      <c r="F33" s="224">
        <f t="shared" si="3"/>
        <v>9.1470000000000002</v>
      </c>
      <c r="G33" s="224">
        <f t="shared" si="3"/>
        <v>0</v>
      </c>
      <c r="H33" s="224">
        <f t="shared" si="3"/>
        <v>0</v>
      </c>
      <c r="I33" s="224">
        <f t="shared" si="3"/>
        <v>0</v>
      </c>
      <c r="J33" s="224">
        <f t="shared" si="3"/>
        <v>0</v>
      </c>
      <c r="K33" s="224">
        <f t="shared" si="3"/>
        <v>0</v>
      </c>
      <c r="L33" s="224">
        <f t="shared" si="3"/>
        <v>0</v>
      </c>
      <c r="M33" s="224">
        <f t="shared" si="3"/>
        <v>0</v>
      </c>
      <c r="N33" s="224">
        <f t="shared" si="3"/>
        <v>0</v>
      </c>
      <c r="O33" s="224">
        <f t="shared" si="3"/>
        <v>0</v>
      </c>
      <c r="P33" s="224">
        <f t="shared" si="3"/>
        <v>0</v>
      </c>
      <c r="Q33" s="224">
        <f t="shared" si="3"/>
        <v>0</v>
      </c>
      <c r="R33" s="225">
        <f t="shared" si="3"/>
        <v>9.1470000000000002</v>
      </c>
      <c r="S33" s="221">
        <f t="shared" si="3"/>
        <v>46.511000000000003</v>
      </c>
      <c r="T33" s="221">
        <f t="shared" si="3"/>
        <v>119.254</v>
      </c>
    </row>
    <row r="35" spans="1:22" ht="15.75" x14ac:dyDescent="0.25">
      <c r="A35" s="213" t="s">
        <v>13</v>
      </c>
      <c r="B35" s="323"/>
      <c r="C35" s="306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5"/>
      <c r="S35" s="216"/>
      <c r="T35" s="216"/>
    </row>
    <row r="36" spans="1:22" ht="15.75" x14ac:dyDescent="0.25">
      <c r="A36" s="217" t="s">
        <v>15</v>
      </c>
      <c r="B36" s="324"/>
      <c r="C36" s="306"/>
      <c r="D36" s="218">
        <v>0</v>
      </c>
      <c r="E36" s="218">
        <v>0</v>
      </c>
      <c r="F36" s="218">
        <v>0</v>
      </c>
      <c r="G36" s="218">
        <v>0.57999999999999996</v>
      </c>
      <c r="H36" s="218">
        <v>587.97900000000004</v>
      </c>
      <c r="I36" s="218">
        <v>0</v>
      </c>
      <c r="J36" s="218">
        <v>0</v>
      </c>
      <c r="K36" s="218">
        <v>0</v>
      </c>
      <c r="L36" s="218">
        <v>0</v>
      </c>
      <c r="M36" s="218">
        <v>0</v>
      </c>
      <c r="N36" s="218">
        <v>0</v>
      </c>
      <c r="O36" s="218">
        <v>0</v>
      </c>
      <c r="P36" s="218">
        <v>0</v>
      </c>
      <c r="Q36" s="218">
        <v>0</v>
      </c>
      <c r="R36" s="219">
        <f>SUM(D36,E36,F36,G36,H36,I36,J36,K36,L36,M36,N36,O36,P36,Q36)</f>
        <v>588.55900000000008</v>
      </c>
      <c r="S36" s="218">
        <v>648.12800000000004</v>
      </c>
      <c r="T36" s="218">
        <v>1382.7159999999999</v>
      </c>
      <c r="U36" s="324"/>
      <c r="V36" s="306"/>
    </row>
    <row r="37" spans="1:22" ht="15.75" x14ac:dyDescent="0.25">
      <c r="A37" s="223" t="s">
        <v>12</v>
      </c>
      <c r="B37" s="326"/>
      <c r="C37" s="306"/>
      <c r="D37" s="224">
        <f t="shared" ref="D37:T37" si="4">D36</f>
        <v>0</v>
      </c>
      <c r="E37" s="224">
        <f t="shared" si="4"/>
        <v>0</v>
      </c>
      <c r="F37" s="224">
        <f t="shared" si="4"/>
        <v>0</v>
      </c>
      <c r="G37" s="224">
        <f t="shared" si="4"/>
        <v>0.57999999999999996</v>
      </c>
      <c r="H37" s="224">
        <f t="shared" si="4"/>
        <v>587.97900000000004</v>
      </c>
      <c r="I37" s="224">
        <f t="shared" si="4"/>
        <v>0</v>
      </c>
      <c r="J37" s="224">
        <f t="shared" si="4"/>
        <v>0</v>
      </c>
      <c r="K37" s="224">
        <f t="shared" si="4"/>
        <v>0</v>
      </c>
      <c r="L37" s="224">
        <f t="shared" si="4"/>
        <v>0</v>
      </c>
      <c r="M37" s="224">
        <f t="shared" si="4"/>
        <v>0</v>
      </c>
      <c r="N37" s="224">
        <f t="shared" si="4"/>
        <v>0</v>
      </c>
      <c r="O37" s="224">
        <f t="shared" si="4"/>
        <v>0</v>
      </c>
      <c r="P37" s="224">
        <f t="shared" si="4"/>
        <v>0</v>
      </c>
      <c r="Q37" s="224">
        <f t="shared" si="4"/>
        <v>0</v>
      </c>
      <c r="R37" s="225">
        <f t="shared" si="4"/>
        <v>588.55900000000008</v>
      </c>
      <c r="S37" s="221">
        <f t="shared" si="4"/>
        <v>648.12800000000004</v>
      </c>
      <c r="T37" s="221">
        <f t="shared" si="4"/>
        <v>1382.7159999999999</v>
      </c>
    </row>
    <row r="39" spans="1:22" ht="15.75" x14ac:dyDescent="0.25">
      <c r="A39" s="213" t="s">
        <v>16</v>
      </c>
      <c r="B39" s="323"/>
      <c r="C39" s="306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5"/>
      <c r="S39" s="216"/>
      <c r="T39" s="216"/>
    </row>
    <row r="40" spans="1:22" ht="15.75" x14ac:dyDescent="0.25">
      <c r="A40" s="217" t="s">
        <v>83</v>
      </c>
      <c r="B40" s="324"/>
      <c r="C40" s="306"/>
      <c r="D40" s="218">
        <v>0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</v>
      </c>
      <c r="L40" s="218">
        <v>0</v>
      </c>
      <c r="M40" s="218">
        <v>0</v>
      </c>
      <c r="N40" s="218">
        <v>0</v>
      </c>
      <c r="O40" s="218">
        <v>0</v>
      </c>
      <c r="P40" s="218">
        <v>0</v>
      </c>
      <c r="Q40" s="218">
        <v>0</v>
      </c>
      <c r="R40" s="219">
        <f>SUM(D40,E40,F40,G40,H40,I40,J40,K40,L40,M40,N40,O40,P40,Q40)</f>
        <v>0</v>
      </c>
      <c r="S40" s="218">
        <v>0</v>
      </c>
      <c r="T40" s="218">
        <v>24.2</v>
      </c>
      <c r="U40" s="324"/>
      <c r="V40" s="306"/>
    </row>
    <row r="41" spans="1:22" ht="15.75" x14ac:dyDescent="0.25">
      <c r="A41" s="220" t="s">
        <v>17</v>
      </c>
      <c r="B41" s="325"/>
      <c r="C41" s="306"/>
      <c r="D41" s="221">
        <v>0</v>
      </c>
      <c r="E41" s="221">
        <v>0</v>
      </c>
      <c r="F41" s="221">
        <v>0</v>
      </c>
      <c r="G41" s="221">
        <v>0</v>
      </c>
      <c r="H41" s="221">
        <v>0</v>
      </c>
      <c r="I41" s="221">
        <v>0</v>
      </c>
      <c r="J41" s="221">
        <v>0</v>
      </c>
      <c r="K41" s="221">
        <v>0</v>
      </c>
      <c r="L41" s="221">
        <v>0</v>
      </c>
      <c r="M41" s="221">
        <v>0</v>
      </c>
      <c r="N41" s="221">
        <v>0</v>
      </c>
      <c r="O41" s="221">
        <v>0</v>
      </c>
      <c r="P41" s="221">
        <v>0</v>
      </c>
      <c r="Q41" s="221">
        <v>0</v>
      </c>
      <c r="R41" s="222">
        <f>SUM(D41,E41,F41,G41,H41,I41,J41,K41,L41,M41,N41,O41,P41,Q41)</f>
        <v>0</v>
      </c>
      <c r="S41" s="221">
        <v>0</v>
      </c>
      <c r="T41" s="221">
        <v>186.68299999999999</v>
      </c>
    </row>
    <row r="42" spans="1:22" ht="15.75" x14ac:dyDescent="0.25">
      <c r="A42" s="217" t="s">
        <v>87</v>
      </c>
      <c r="B42" s="324"/>
      <c r="C42" s="306"/>
      <c r="D42" s="218">
        <v>0</v>
      </c>
      <c r="E42" s="218">
        <v>0</v>
      </c>
      <c r="F42" s="218">
        <v>0</v>
      </c>
      <c r="G42" s="218">
        <v>0</v>
      </c>
      <c r="H42" s="218">
        <v>0</v>
      </c>
      <c r="I42" s="218">
        <v>0</v>
      </c>
      <c r="J42" s="218">
        <v>0</v>
      </c>
      <c r="K42" s="218">
        <v>0</v>
      </c>
      <c r="L42" s="218">
        <v>0</v>
      </c>
      <c r="M42" s="218">
        <v>0</v>
      </c>
      <c r="N42" s="218">
        <v>0</v>
      </c>
      <c r="O42" s="218">
        <v>0</v>
      </c>
      <c r="P42" s="218">
        <v>0</v>
      </c>
      <c r="Q42" s="218">
        <v>0</v>
      </c>
      <c r="R42" s="219">
        <f>SUM(D42,E42,F42,G42,H42,I42,J42,K42,L42,M42,N42,O42,P42,Q42)</f>
        <v>0</v>
      </c>
      <c r="S42" s="218">
        <v>0</v>
      </c>
      <c r="T42" s="218">
        <v>93.69</v>
      </c>
    </row>
    <row r="43" spans="1:22" ht="15.75" x14ac:dyDescent="0.25">
      <c r="A43" s="223" t="s">
        <v>12</v>
      </c>
      <c r="B43" s="326"/>
      <c r="C43" s="306"/>
      <c r="D43" s="224">
        <f t="shared" ref="D43:T43" si="5">SUM(D40,D41,D42)</f>
        <v>0</v>
      </c>
      <c r="E43" s="224">
        <f t="shared" si="5"/>
        <v>0</v>
      </c>
      <c r="F43" s="224">
        <f t="shared" si="5"/>
        <v>0</v>
      </c>
      <c r="G43" s="224">
        <f t="shared" si="5"/>
        <v>0</v>
      </c>
      <c r="H43" s="224">
        <f t="shared" si="5"/>
        <v>0</v>
      </c>
      <c r="I43" s="224">
        <f t="shared" si="5"/>
        <v>0</v>
      </c>
      <c r="J43" s="224">
        <f t="shared" si="5"/>
        <v>0</v>
      </c>
      <c r="K43" s="224">
        <f t="shared" si="5"/>
        <v>0</v>
      </c>
      <c r="L43" s="224">
        <f t="shared" si="5"/>
        <v>0</v>
      </c>
      <c r="M43" s="224">
        <f t="shared" si="5"/>
        <v>0</v>
      </c>
      <c r="N43" s="224">
        <f t="shared" si="5"/>
        <v>0</v>
      </c>
      <c r="O43" s="224">
        <f t="shared" si="5"/>
        <v>0</v>
      </c>
      <c r="P43" s="224">
        <f t="shared" si="5"/>
        <v>0</v>
      </c>
      <c r="Q43" s="224">
        <f t="shared" si="5"/>
        <v>0</v>
      </c>
      <c r="R43" s="225">
        <f t="shared" si="5"/>
        <v>0</v>
      </c>
      <c r="S43" s="221">
        <f t="shared" si="5"/>
        <v>0</v>
      </c>
      <c r="T43" s="221">
        <f t="shared" si="5"/>
        <v>304.57299999999998</v>
      </c>
    </row>
    <row r="45" spans="1:22" ht="15.75" x14ac:dyDescent="0.25">
      <c r="A45" s="213" t="s">
        <v>18</v>
      </c>
      <c r="B45" s="323"/>
      <c r="C45" s="306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5"/>
      <c r="S45" s="216"/>
      <c r="T45" s="216"/>
    </row>
    <row r="46" spans="1:22" ht="15.75" x14ac:dyDescent="0.25">
      <c r="A46" s="217" t="s">
        <v>93</v>
      </c>
      <c r="B46" s="324"/>
      <c r="C46" s="306"/>
      <c r="D46" s="218">
        <v>0</v>
      </c>
      <c r="E46" s="218">
        <v>0</v>
      </c>
      <c r="F46" s="218">
        <v>0</v>
      </c>
      <c r="G46" s="218">
        <v>0</v>
      </c>
      <c r="H46" s="218">
        <v>0</v>
      </c>
      <c r="I46" s="218">
        <v>0</v>
      </c>
      <c r="J46" s="218">
        <v>0</v>
      </c>
      <c r="K46" s="218">
        <v>0</v>
      </c>
      <c r="L46" s="218">
        <v>0</v>
      </c>
      <c r="M46" s="218">
        <v>0</v>
      </c>
      <c r="N46" s="218">
        <v>0</v>
      </c>
      <c r="O46" s="218">
        <v>0</v>
      </c>
      <c r="P46" s="218">
        <v>0</v>
      </c>
      <c r="Q46" s="218">
        <v>0</v>
      </c>
      <c r="R46" s="219">
        <f>SUM(D46,E46,F46,G46,H46,I46,J46,K46,L46,M46,N46,O46,P46,Q46)</f>
        <v>0</v>
      </c>
      <c r="S46" s="218">
        <v>0</v>
      </c>
      <c r="T46" s="218">
        <v>2.625</v>
      </c>
      <c r="U46" s="324"/>
      <c r="V46" s="306"/>
    </row>
    <row r="47" spans="1:22" ht="15.75" x14ac:dyDescent="0.25">
      <c r="A47" s="220" t="s">
        <v>95</v>
      </c>
      <c r="B47" s="325"/>
      <c r="C47" s="306"/>
      <c r="D47" s="221">
        <v>0</v>
      </c>
      <c r="E47" s="221">
        <v>0</v>
      </c>
      <c r="F47" s="221">
        <v>0</v>
      </c>
      <c r="G47" s="221">
        <v>0</v>
      </c>
      <c r="H47" s="221">
        <v>0</v>
      </c>
      <c r="I47" s="221">
        <v>0</v>
      </c>
      <c r="J47" s="221">
        <v>0</v>
      </c>
      <c r="K47" s="221">
        <v>0</v>
      </c>
      <c r="L47" s="221">
        <v>0</v>
      </c>
      <c r="M47" s="221">
        <v>0</v>
      </c>
      <c r="N47" s="221">
        <v>0</v>
      </c>
      <c r="O47" s="221">
        <v>0</v>
      </c>
      <c r="P47" s="221">
        <v>0</v>
      </c>
      <c r="Q47" s="221">
        <v>0</v>
      </c>
      <c r="R47" s="222">
        <f>SUM(D47,E47,F47,G47,H47,I47,J47,K47,L47,M47,N47,O47,P47,Q47)</f>
        <v>0</v>
      </c>
      <c r="S47" s="221">
        <v>0</v>
      </c>
      <c r="T47" s="221">
        <v>0.5</v>
      </c>
    </row>
    <row r="48" spans="1:22" ht="15.75" x14ac:dyDescent="0.25">
      <c r="A48" s="223" t="s">
        <v>12</v>
      </c>
      <c r="B48" s="326"/>
      <c r="C48" s="306"/>
      <c r="D48" s="224">
        <f t="shared" ref="D48:T48" si="6">SUM(D46,D47)</f>
        <v>0</v>
      </c>
      <c r="E48" s="224">
        <f t="shared" si="6"/>
        <v>0</v>
      </c>
      <c r="F48" s="224">
        <f t="shared" si="6"/>
        <v>0</v>
      </c>
      <c r="G48" s="224">
        <f t="shared" si="6"/>
        <v>0</v>
      </c>
      <c r="H48" s="224">
        <f t="shared" si="6"/>
        <v>0</v>
      </c>
      <c r="I48" s="224">
        <f t="shared" si="6"/>
        <v>0</v>
      </c>
      <c r="J48" s="224">
        <f t="shared" si="6"/>
        <v>0</v>
      </c>
      <c r="K48" s="224">
        <f t="shared" si="6"/>
        <v>0</v>
      </c>
      <c r="L48" s="224">
        <f t="shared" si="6"/>
        <v>0</v>
      </c>
      <c r="M48" s="224">
        <f t="shared" si="6"/>
        <v>0</v>
      </c>
      <c r="N48" s="224">
        <f t="shared" si="6"/>
        <v>0</v>
      </c>
      <c r="O48" s="224">
        <f t="shared" si="6"/>
        <v>0</v>
      </c>
      <c r="P48" s="224">
        <f t="shared" si="6"/>
        <v>0</v>
      </c>
      <c r="Q48" s="224">
        <f t="shared" si="6"/>
        <v>0</v>
      </c>
      <c r="R48" s="225">
        <f t="shared" si="6"/>
        <v>0</v>
      </c>
      <c r="S48" s="221">
        <f t="shared" si="6"/>
        <v>0</v>
      </c>
      <c r="T48" s="221">
        <f t="shared" si="6"/>
        <v>3.125</v>
      </c>
    </row>
    <row r="50" spans="1:22" ht="15.75" x14ac:dyDescent="0.25">
      <c r="A50" s="213" t="s">
        <v>26</v>
      </c>
      <c r="B50" s="323"/>
      <c r="C50" s="306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5"/>
      <c r="S50" s="216"/>
      <c r="T50" s="216"/>
    </row>
    <row r="51" spans="1:22" ht="15.75" x14ac:dyDescent="0.25">
      <c r="A51" s="217" t="s">
        <v>102</v>
      </c>
      <c r="B51" s="324"/>
      <c r="C51" s="306"/>
      <c r="D51" s="218">
        <v>0</v>
      </c>
      <c r="E51" s="218">
        <v>0</v>
      </c>
      <c r="F51" s="218">
        <v>0</v>
      </c>
      <c r="G51" s="218">
        <v>0.499</v>
      </c>
      <c r="H51" s="218">
        <v>0</v>
      </c>
      <c r="I51" s="218">
        <v>0</v>
      </c>
      <c r="J51" s="218">
        <v>0</v>
      </c>
      <c r="K51" s="218">
        <v>0</v>
      </c>
      <c r="L51" s="218">
        <v>0</v>
      </c>
      <c r="M51" s="218">
        <v>0</v>
      </c>
      <c r="N51" s="218">
        <v>0</v>
      </c>
      <c r="O51" s="218">
        <v>0</v>
      </c>
      <c r="P51" s="218">
        <v>0</v>
      </c>
      <c r="Q51" s="218">
        <v>0</v>
      </c>
      <c r="R51" s="219">
        <f>SUM(D51,E51,F51,G51,H51,I51,J51,K51,L51,M51,N51,O51,P51,Q51)</f>
        <v>0.499</v>
      </c>
      <c r="S51" s="218">
        <v>0</v>
      </c>
      <c r="T51" s="218">
        <v>0</v>
      </c>
      <c r="U51" s="324"/>
      <c r="V51" s="306"/>
    </row>
    <row r="52" spans="1:22" ht="15.75" x14ac:dyDescent="0.25">
      <c r="A52" s="220" t="s">
        <v>104</v>
      </c>
      <c r="B52" s="325"/>
      <c r="C52" s="306"/>
      <c r="D52" s="221">
        <v>0</v>
      </c>
      <c r="E52" s="221">
        <v>0</v>
      </c>
      <c r="F52" s="221">
        <v>0</v>
      </c>
      <c r="G52" s="221">
        <v>0</v>
      </c>
      <c r="H52" s="221">
        <v>202.828</v>
      </c>
      <c r="I52" s="221">
        <v>0</v>
      </c>
      <c r="J52" s="221">
        <v>0</v>
      </c>
      <c r="K52" s="221">
        <v>0</v>
      </c>
      <c r="L52" s="221">
        <v>0</v>
      </c>
      <c r="M52" s="221">
        <v>0</v>
      </c>
      <c r="N52" s="221">
        <v>0</v>
      </c>
      <c r="O52" s="221">
        <v>36.606000000000002</v>
      </c>
      <c r="P52" s="221">
        <v>0</v>
      </c>
      <c r="Q52" s="221">
        <v>0</v>
      </c>
      <c r="R52" s="222">
        <f>SUM(D52,E52,F52,G52,H52,I52,J52,K52,L52,M52,N52,O52,P52,Q52)</f>
        <v>239.434</v>
      </c>
      <c r="S52" s="221">
        <v>161.197</v>
      </c>
      <c r="T52" s="221">
        <v>0</v>
      </c>
    </row>
    <row r="53" spans="1:22" ht="15.75" x14ac:dyDescent="0.25">
      <c r="A53" s="217" t="s">
        <v>29</v>
      </c>
      <c r="B53" s="324"/>
      <c r="C53" s="306"/>
      <c r="D53" s="218">
        <v>0</v>
      </c>
      <c r="E53" s="218">
        <v>0</v>
      </c>
      <c r="F53" s="218">
        <v>0</v>
      </c>
      <c r="G53" s="218">
        <v>0.97099999999999997</v>
      </c>
      <c r="H53" s="218">
        <v>0</v>
      </c>
      <c r="I53" s="218">
        <v>0</v>
      </c>
      <c r="J53" s="218">
        <v>0</v>
      </c>
      <c r="K53" s="218">
        <v>0</v>
      </c>
      <c r="L53" s="218">
        <v>0</v>
      </c>
      <c r="M53" s="218">
        <v>0</v>
      </c>
      <c r="N53" s="218">
        <v>0</v>
      </c>
      <c r="O53" s="218">
        <v>0</v>
      </c>
      <c r="P53" s="218">
        <v>0</v>
      </c>
      <c r="Q53" s="218">
        <v>0</v>
      </c>
      <c r="R53" s="219">
        <f>SUM(D53,E53,F53,G53,H53,I53,J53,K53,L53,M53,N53,O53,P53,Q53)</f>
        <v>0.97099999999999997</v>
      </c>
      <c r="S53" s="218">
        <v>0</v>
      </c>
      <c r="T53" s="218">
        <v>0</v>
      </c>
    </row>
    <row r="54" spans="1:22" ht="15.75" x14ac:dyDescent="0.25">
      <c r="A54" s="220" t="s">
        <v>105</v>
      </c>
      <c r="B54" s="325"/>
      <c r="C54" s="306"/>
      <c r="D54" s="221">
        <v>0</v>
      </c>
      <c r="E54" s="221">
        <v>0</v>
      </c>
      <c r="F54" s="221">
        <v>34.031999999999996</v>
      </c>
      <c r="G54" s="221">
        <v>1.3720000000000001</v>
      </c>
      <c r="H54" s="221">
        <v>0</v>
      </c>
      <c r="I54" s="221">
        <v>0</v>
      </c>
      <c r="J54" s="221">
        <v>0</v>
      </c>
      <c r="K54" s="221">
        <v>0</v>
      </c>
      <c r="L54" s="221">
        <v>0</v>
      </c>
      <c r="M54" s="221">
        <v>0</v>
      </c>
      <c r="N54" s="221">
        <v>0</v>
      </c>
      <c r="O54" s="221">
        <v>0</v>
      </c>
      <c r="P54" s="221">
        <v>0</v>
      </c>
      <c r="Q54" s="221">
        <v>0</v>
      </c>
      <c r="R54" s="222">
        <f>SUM(D54,E54,F54,G54,H54,I54,J54,K54,L54,M54,N54,O54,P54,Q54)</f>
        <v>35.403999999999996</v>
      </c>
      <c r="S54" s="221">
        <v>77.820999999999998</v>
      </c>
      <c r="T54" s="221">
        <v>337.05700000000002</v>
      </c>
    </row>
    <row r="55" spans="1:22" ht="15.75" x14ac:dyDescent="0.25">
      <c r="A55" s="223" t="s">
        <v>12</v>
      </c>
      <c r="B55" s="326"/>
      <c r="C55" s="306"/>
      <c r="D55" s="224">
        <f t="shared" ref="D55:T55" si="7">SUM(D51,D52,D53,D54)</f>
        <v>0</v>
      </c>
      <c r="E55" s="224">
        <f t="shared" si="7"/>
        <v>0</v>
      </c>
      <c r="F55" s="224">
        <f t="shared" si="7"/>
        <v>34.031999999999996</v>
      </c>
      <c r="G55" s="224">
        <f t="shared" si="7"/>
        <v>2.8420000000000001</v>
      </c>
      <c r="H55" s="224">
        <f t="shared" si="7"/>
        <v>202.828</v>
      </c>
      <c r="I55" s="224">
        <f t="shared" si="7"/>
        <v>0</v>
      </c>
      <c r="J55" s="224">
        <f t="shared" si="7"/>
        <v>0</v>
      </c>
      <c r="K55" s="224">
        <f t="shared" si="7"/>
        <v>0</v>
      </c>
      <c r="L55" s="224">
        <f t="shared" si="7"/>
        <v>0</v>
      </c>
      <c r="M55" s="224">
        <f t="shared" si="7"/>
        <v>0</v>
      </c>
      <c r="N55" s="224">
        <f t="shared" si="7"/>
        <v>0</v>
      </c>
      <c r="O55" s="224">
        <f t="shared" si="7"/>
        <v>36.606000000000002</v>
      </c>
      <c r="P55" s="224">
        <f t="shared" si="7"/>
        <v>0</v>
      </c>
      <c r="Q55" s="224">
        <f t="shared" si="7"/>
        <v>0</v>
      </c>
      <c r="R55" s="225">
        <f t="shared" si="7"/>
        <v>276.30799999999999</v>
      </c>
      <c r="S55" s="221">
        <f t="shared" si="7"/>
        <v>239.018</v>
      </c>
      <c r="T55" s="221">
        <f t="shared" si="7"/>
        <v>337.05700000000002</v>
      </c>
    </row>
    <row r="57" spans="1:22" ht="15.75" x14ac:dyDescent="0.25">
      <c r="A57" s="213" t="s">
        <v>106</v>
      </c>
      <c r="B57" s="323"/>
      <c r="C57" s="306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5"/>
      <c r="S57" s="216"/>
      <c r="T57" s="216"/>
    </row>
    <row r="58" spans="1:22" ht="15.75" x14ac:dyDescent="0.25">
      <c r="A58" s="217" t="s">
        <v>108</v>
      </c>
      <c r="B58" s="324"/>
      <c r="C58" s="306"/>
      <c r="D58" s="218">
        <v>0</v>
      </c>
      <c r="E58" s="218">
        <v>0</v>
      </c>
      <c r="F58" s="218">
        <v>0</v>
      </c>
      <c r="G58" s="218">
        <v>419.49</v>
      </c>
      <c r="H58" s="218">
        <v>455.94</v>
      </c>
      <c r="I58" s="218">
        <v>0</v>
      </c>
      <c r="J58" s="218">
        <v>0</v>
      </c>
      <c r="K58" s="218">
        <v>0</v>
      </c>
      <c r="L58" s="218">
        <v>0</v>
      </c>
      <c r="M58" s="218">
        <v>0</v>
      </c>
      <c r="N58" s="218">
        <v>1725.7429999999999</v>
      </c>
      <c r="O58" s="218">
        <v>0</v>
      </c>
      <c r="P58" s="218">
        <v>0</v>
      </c>
      <c r="Q58" s="218">
        <v>0</v>
      </c>
      <c r="R58" s="219">
        <f>SUM(D58,E58,F58,G58,H58,I58,J58,K58,L58,M58,N58,O58,P58,Q58)</f>
        <v>2601.1729999999998</v>
      </c>
      <c r="S58" s="218">
        <v>1948.741</v>
      </c>
      <c r="T58" s="218">
        <v>2530.6689999999999</v>
      </c>
      <c r="U58" s="324"/>
      <c r="V58" s="306"/>
    </row>
    <row r="59" spans="1:22" ht="15.75" x14ac:dyDescent="0.25">
      <c r="A59" s="220" t="s">
        <v>109</v>
      </c>
      <c r="B59" s="325"/>
      <c r="C59" s="306"/>
      <c r="D59" s="221">
        <v>0</v>
      </c>
      <c r="E59" s="221">
        <v>0</v>
      </c>
      <c r="F59" s="221">
        <v>0</v>
      </c>
      <c r="G59" s="221">
        <v>7.5</v>
      </c>
      <c r="H59" s="221">
        <v>0</v>
      </c>
      <c r="I59" s="221">
        <v>0</v>
      </c>
      <c r="J59" s="221">
        <v>0</v>
      </c>
      <c r="K59" s="221">
        <v>0</v>
      </c>
      <c r="L59" s="221">
        <v>0</v>
      </c>
      <c r="M59" s="221">
        <v>0</v>
      </c>
      <c r="N59" s="221">
        <v>0</v>
      </c>
      <c r="O59" s="221">
        <v>0</v>
      </c>
      <c r="P59" s="221">
        <v>0</v>
      </c>
      <c r="Q59" s="221">
        <v>0</v>
      </c>
      <c r="R59" s="222">
        <f>SUM(D59,E59,F59,G59,H59,I59,J59,K59,L59,M59,N59,O59,P59,Q59)</f>
        <v>7.5</v>
      </c>
      <c r="S59" s="221">
        <v>0</v>
      </c>
      <c r="T59" s="221">
        <v>52.887999999999998</v>
      </c>
    </row>
    <row r="60" spans="1:22" ht="15.75" x14ac:dyDescent="0.25">
      <c r="A60" s="223" t="s">
        <v>12</v>
      </c>
      <c r="B60" s="326"/>
      <c r="C60" s="306"/>
      <c r="D60" s="224">
        <f t="shared" ref="D60:T60" si="8">SUM(D58,D59)</f>
        <v>0</v>
      </c>
      <c r="E60" s="224">
        <f t="shared" si="8"/>
        <v>0</v>
      </c>
      <c r="F60" s="224">
        <f t="shared" si="8"/>
        <v>0</v>
      </c>
      <c r="G60" s="224">
        <f t="shared" si="8"/>
        <v>426.99</v>
      </c>
      <c r="H60" s="224">
        <f t="shared" si="8"/>
        <v>455.94</v>
      </c>
      <c r="I60" s="224">
        <f t="shared" si="8"/>
        <v>0</v>
      </c>
      <c r="J60" s="224">
        <f t="shared" si="8"/>
        <v>0</v>
      </c>
      <c r="K60" s="224">
        <f t="shared" si="8"/>
        <v>0</v>
      </c>
      <c r="L60" s="224">
        <f t="shared" si="8"/>
        <v>0</v>
      </c>
      <c r="M60" s="224">
        <f t="shared" si="8"/>
        <v>0</v>
      </c>
      <c r="N60" s="224">
        <f t="shared" si="8"/>
        <v>1725.7429999999999</v>
      </c>
      <c r="O60" s="224">
        <f t="shared" si="8"/>
        <v>0</v>
      </c>
      <c r="P60" s="224">
        <f t="shared" si="8"/>
        <v>0</v>
      </c>
      <c r="Q60" s="224">
        <f t="shared" si="8"/>
        <v>0</v>
      </c>
      <c r="R60" s="225">
        <f t="shared" si="8"/>
        <v>2608.6729999999998</v>
      </c>
      <c r="S60" s="221">
        <f t="shared" si="8"/>
        <v>1948.741</v>
      </c>
      <c r="T60" s="221">
        <f t="shared" si="8"/>
        <v>2583.5569999999998</v>
      </c>
    </row>
    <row r="62" spans="1:22" ht="15.75" x14ac:dyDescent="0.25">
      <c r="A62" s="213" t="s">
        <v>31</v>
      </c>
      <c r="B62" s="323"/>
      <c r="C62" s="306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5"/>
      <c r="S62" s="216"/>
      <c r="T62" s="216"/>
    </row>
    <row r="63" spans="1:22" ht="15.75" x14ac:dyDescent="0.25">
      <c r="A63" s="217" t="s">
        <v>110</v>
      </c>
      <c r="B63" s="324"/>
      <c r="C63" s="306"/>
      <c r="D63" s="218">
        <v>0</v>
      </c>
      <c r="E63" s="218">
        <v>0</v>
      </c>
      <c r="F63" s="218">
        <v>0</v>
      </c>
      <c r="G63" s="218">
        <v>54.41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18">
        <v>0</v>
      </c>
      <c r="N63" s="218">
        <v>0</v>
      </c>
      <c r="O63" s="218">
        <v>0</v>
      </c>
      <c r="P63" s="218">
        <v>0</v>
      </c>
      <c r="Q63" s="218">
        <v>0</v>
      </c>
      <c r="R63" s="219">
        <f t="shared" ref="R63:R69" si="9">SUM(D63,E63,F63,G63,H63,I63,J63,K63,L63,M63,N63,O63,P63,Q63)</f>
        <v>54.41</v>
      </c>
      <c r="S63" s="218">
        <v>81.95</v>
      </c>
      <c r="T63" s="218">
        <v>0</v>
      </c>
      <c r="U63" s="324"/>
      <c r="V63" s="306"/>
    </row>
    <row r="64" spans="1:22" ht="15.75" x14ac:dyDescent="0.25">
      <c r="A64" s="220" t="s">
        <v>111</v>
      </c>
      <c r="B64" s="325"/>
      <c r="C64" s="306"/>
      <c r="D64" s="221">
        <v>0</v>
      </c>
      <c r="E64" s="221">
        <v>0</v>
      </c>
      <c r="F64" s="221">
        <v>0</v>
      </c>
      <c r="G64" s="221">
        <v>0</v>
      </c>
      <c r="H64" s="221">
        <v>0</v>
      </c>
      <c r="I64" s="221">
        <v>0</v>
      </c>
      <c r="J64" s="221">
        <v>0</v>
      </c>
      <c r="K64" s="221">
        <v>0</v>
      </c>
      <c r="L64" s="221">
        <v>0</v>
      </c>
      <c r="M64" s="221">
        <v>0</v>
      </c>
      <c r="N64" s="221">
        <v>0</v>
      </c>
      <c r="O64" s="221">
        <v>0</v>
      </c>
      <c r="P64" s="221">
        <v>74.765000000000001</v>
      </c>
      <c r="Q64" s="221">
        <v>0</v>
      </c>
      <c r="R64" s="222">
        <f t="shared" si="9"/>
        <v>74.765000000000001</v>
      </c>
      <c r="S64" s="221">
        <v>137.44499999999999</v>
      </c>
      <c r="T64" s="221">
        <v>92.965000000000003</v>
      </c>
    </row>
    <row r="65" spans="1:22" ht="15.75" x14ac:dyDescent="0.25">
      <c r="A65" s="217" t="s">
        <v>112</v>
      </c>
      <c r="B65" s="324"/>
      <c r="C65" s="306"/>
      <c r="D65" s="218">
        <v>0</v>
      </c>
      <c r="E65" s="218">
        <v>0</v>
      </c>
      <c r="F65" s="218">
        <v>0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18">
        <v>0</v>
      </c>
      <c r="N65" s="218">
        <v>0</v>
      </c>
      <c r="O65" s="218">
        <v>0</v>
      </c>
      <c r="P65" s="218">
        <v>0</v>
      </c>
      <c r="Q65" s="218">
        <v>0</v>
      </c>
      <c r="R65" s="219">
        <f t="shared" si="9"/>
        <v>0</v>
      </c>
      <c r="S65" s="218">
        <v>2.7E-2</v>
      </c>
      <c r="T65" s="218">
        <v>0</v>
      </c>
    </row>
    <row r="66" spans="1:22" ht="15.75" x14ac:dyDescent="0.25">
      <c r="A66" s="220" t="s">
        <v>113</v>
      </c>
      <c r="B66" s="325"/>
      <c r="C66" s="306"/>
      <c r="D66" s="221">
        <v>0</v>
      </c>
      <c r="E66" s="221">
        <v>0</v>
      </c>
      <c r="F66" s="221">
        <v>0</v>
      </c>
      <c r="G66" s="221">
        <v>0</v>
      </c>
      <c r="H66" s="221">
        <v>0</v>
      </c>
      <c r="I66" s="221">
        <v>0</v>
      </c>
      <c r="J66" s="221">
        <v>0</v>
      </c>
      <c r="K66" s="221">
        <v>0</v>
      </c>
      <c r="L66" s="221">
        <v>0</v>
      </c>
      <c r="M66" s="221">
        <v>0</v>
      </c>
      <c r="N66" s="221">
        <v>0</v>
      </c>
      <c r="O66" s="221">
        <v>0</v>
      </c>
      <c r="P66" s="221">
        <v>161.31399999999999</v>
      </c>
      <c r="Q66" s="221">
        <v>0</v>
      </c>
      <c r="R66" s="222">
        <f t="shared" si="9"/>
        <v>161.31399999999999</v>
      </c>
      <c r="S66" s="221">
        <v>118.792</v>
      </c>
      <c r="T66" s="221">
        <v>227.41900000000001</v>
      </c>
    </row>
    <row r="67" spans="1:22" ht="15.75" x14ac:dyDescent="0.25">
      <c r="A67" s="217" t="s">
        <v>114</v>
      </c>
      <c r="B67" s="324"/>
      <c r="C67" s="306"/>
      <c r="D67" s="218">
        <v>0</v>
      </c>
      <c r="E67" s="218">
        <v>0</v>
      </c>
      <c r="F67" s="218">
        <v>0</v>
      </c>
      <c r="G67" s="218">
        <v>9.2620000000000005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18">
        <v>0</v>
      </c>
      <c r="N67" s="218">
        <v>0</v>
      </c>
      <c r="O67" s="218">
        <v>0</v>
      </c>
      <c r="P67" s="218">
        <v>0</v>
      </c>
      <c r="Q67" s="218">
        <v>0</v>
      </c>
      <c r="R67" s="219">
        <f t="shared" si="9"/>
        <v>9.2620000000000005</v>
      </c>
      <c r="S67" s="218">
        <v>0</v>
      </c>
      <c r="T67" s="218">
        <v>2.4060000000000001</v>
      </c>
    </row>
    <row r="68" spans="1:22" ht="15.75" x14ac:dyDescent="0.25">
      <c r="A68" s="220" t="s">
        <v>115</v>
      </c>
      <c r="B68" s="325"/>
      <c r="C68" s="306"/>
      <c r="D68" s="221">
        <v>0</v>
      </c>
      <c r="E68" s="221">
        <v>0</v>
      </c>
      <c r="F68" s="221">
        <v>0</v>
      </c>
      <c r="G68" s="221">
        <v>0</v>
      </c>
      <c r="H68" s="221">
        <v>0</v>
      </c>
      <c r="I68" s="221">
        <v>0</v>
      </c>
      <c r="J68" s="221">
        <v>0</v>
      </c>
      <c r="K68" s="221">
        <v>0</v>
      </c>
      <c r="L68" s="221">
        <v>0</v>
      </c>
      <c r="M68" s="221">
        <v>0</v>
      </c>
      <c r="N68" s="221">
        <v>0</v>
      </c>
      <c r="O68" s="221">
        <v>0</v>
      </c>
      <c r="P68" s="221">
        <v>0.77400000000000002</v>
      </c>
      <c r="Q68" s="221">
        <v>0</v>
      </c>
      <c r="R68" s="222">
        <f t="shared" si="9"/>
        <v>0.77400000000000002</v>
      </c>
      <c r="S68" s="221">
        <v>0.83599999999999997</v>
      </c>
      <c r="T68" s="221">
        <v>160.38800000000001</v>
      </c>
    </row>
    <row r="69" spans="1:22" ht="15.75" x14ac:dyDescent="0.25">
      <c r="A69" s="217" t="s">
        <v>116</v>
      </c>
      <c r="B69" s="324"/>
      <c r="C69" s="306"/>
      <c r="D69" s="218">
        <v>0</v>
      </c>
      <c r="E69" s="218">
        <v>0</v>
      </c>
      <c r="F69" s="218">
        <v>0</v>
      </c>
      <c r="G69" s="218">
        <v>0.20200000000000001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18">
        <v>0</v>
      </c>
      <c r="N69" s="218">
        <v>0</v>
      </c>
      <c r="O69" s="218">
        <v>0</v>
      </c>
      <c r="P69" s="218">
        <v>0</v>
      </c>
      <c r="Q69" s="218">
        <v>0</v>
      </c>
      <c r="R69" s="219">
        <f t="shared" si="9"/>
        <v>0.20200000000000001</v>
      </c>
      <c r="S69" s="218">
        <v>0</v>
      </c>
      <c r="T69" s="218">
        <v>0</v>
      </c>
    </row>
    <row r="70" spans="1:22" ht="15.75" x14ac:dyDescent="0.25">
      <c r="A70" s="223" t="s">
        <v>12</v>
      </c>
      <c r="B70" s="326"/>
      <c r="C70" s="306"/>
      <c r="D70" s="224">
        <f t="shared" ref="D70:T70" si="10">SUM(D63,D64,D65,D66,D67,D68,D69)</f>
        <v>0</v>
      </c>
      <c r="E70" s="224">
        <f t="shared" si="10"/>
        <v>0</v>
      </c>
      <c r="F70" s="224">
        <f t="shared" si="10"/>
        <v>0</v>
      </c>
      <c r="G70" s="224">
        <f t="shared" si="10"/>
        <v>63.873999999999995</v>
      </c>
      <c r="H70" s="224">
        <f t="shared" si="10"/>
        <v>0</v>
      </c>
      <c r="I70" s="224">
        <f t="shared" si="10"/>
        <v>0</v>
      </c>
      <c r="J70" s="224">
        <f t="shared" si="10"/>
        <v>0</v>
      </c>
      <c r="K70" s="224">
        <f t="shared" si="10"/>
        <v>0</v>
      </c>
      <c r="L70" s="224">
        <f t="shared" si="10"/>
        <v>0</v>
      </c>
      <c r="M70" s="224">
        <f t="shared" si="10"/>
        <v>0</v>
      </c>
      <c r="N70" s="224">
        <f t="shared" si="10"/>
        <v>0</v>
      </c>
      <c r="O70" s="224">
        <f t="shared" si="10"/>
        <v>0</v>
      </c>
      <c r="P70" s="224">
        <f t="shared" si="10"/>
        <v>236.85300000000001</v>
      </c>
      <c r="Q70" s="224">
        <f t="shared" si="10"/>
        <v>0</v>
      </c>
      <c r="R70" s="225">
        <f t="shared" si="10"/>
        <v>300.72700000000003</v>
      </c>
      <c r="S70" s="221">
        <f t="shared" si="10"/>
        <v>339.04999999999995</v>
      </c>
      <c r="T70" s="221">
        <f t="shared" si="10"/>
        <v>483.178</v>
      </c>
    </row>
    <row r="72" spans="1:22" ht="15.75" x14ac:dyDescent="0.25">
      <c r="A72" s="213" t="s">
        <v>33</v>
      </c>
      <c r="B72" s="323"/>
      <c r="C72" s="306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5"/>
      <c r="S72" s="216"/>
      <c r="T72" s="216"/>
    </row>
    <row r="73" spans="1:22" ht="15.75" x14ac:dyDescent="0.25">
      <c r="A73" s="217" t="s">
        <v>34</v>
      </c>
      <c r="B73" s="324"/>
      <c r="C73" s="306"/>
      <c r="D73" s="218">
        <v>0</v>
      </c>
      <c r="E73" s="218">
        <v>0</v>
      </c>
      <c r="F73" s="218">
        <v>0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18">
        <v>0</v>
      </c>
      <c r="N73" s="218">
        <v>0</v>
      </c>
      <c r="O73" s="218">
        <v>0</v>
      </c>
      <c r="P73" s="218">
        <v>0.54</v>
      </c>
      <c r="Q73" s="218">
        <v>0</v>
      </c>
      <c r="R73" s="219">
        <f>SUM(D73,E73,F73,G73,H73,I73,J73,K73,L73,M73,N73,O73,P73,Q73)</f>
        <v>0.54</v>
      </c>
      <c r="S73" s="218">
        <v>0</v>
      </c>
      <c r="T73" s="218">
        <v>0.02</v>
      </c>
      <c r="U73" s="324"/>
      <c r="V73" s="306"/>
    </row>
    <row r="74" spans="1:22" ht="15.75" x14ac:dyDescent="0.25">
      <c r="A74" s="220" t="s">
        <v>119</v>
      </c>
      <c r="B74" s="325"/>
      <c r="C74" s="306"/>
      <c r="D74" s="221">
        <v>0</v>
      </c>
      <c r="E74" s="221">
        <v>0</v>
      </c>
      <c r="F74" s="221">
        <v>0</v>
      </c>
      <c r="G74" s="221">
        <v>0</v>
      </c>
      <c r="H74" s="221">
        <v>0</v>
      </c>
      <c r="I74" s="221">
        <v>0</v>
      </c>
      <c r="J74" s="221">
        <v>0</v>
      </c>
      <c r="K74" s="221">
        <v>0</v>
      </c>
      <c r="L74" s="221">
        <v>0</v>
      </c>
      <c r="M74" s="221">
        <v>0</v>
      </c>
      <c r="N74" s="221">
        <v>0</v>
      </c>
      <c r="O74" s="221">
        <v>0</v>
      </c>
      <c r="P74" s="221">
        <v>0</v>
      </c>
      <c r="Q74" s="221">
        <v>0</v>
      </c>
      <c r="R74" s="222">
        <f>SUM(D74,E74,F74,G74,H74,I74,J74,K74,L74,M74,N74,O74,P74,Q74)</f>
        <v>0</v>
      </c>
      <c r="S74" s="221">
        <v>27.26</v>
      </c>
      <c r="T74" s="221">
        <v>30</v>
      </c>
    </row>
    <row r="75" spans="1:22" ht="15.75" x14ac:dyDescent="0.25">
      <c r="A75" s="223" t="s">
        <v>12</v>
      </c>
      <c r="B75" s="326"/>
      <c r="C75" s="306"/>
      <c r="D75" s="224">
        <f t="shared" ref="D75:T75" si="11">SUM(D73,D74)</f>
        <v>0</v>
      </c>
      <c r="E75" s="224">
        <f t="shared" si="11"/>
        <v>0</v>
      </c>
      <c r="F75" s="224">
        <f t="shared" si="11"/>
        <v>0</v>
      </c>
      <c r="G75" s="224">
        <f t="shared" si="11"/>
        <v>0</v>
      </c>
      <c r="H75" s="224">
        <f t="shared" si="11"/>
        <v>0</v>
      </c>
      <c r="I75" s="224">
        <f t="shared" si="11"/>
        <v>0</v>
      </c>
      <c r="J75" s="224">
        <f t="shared" si="11"/>
        <v>0</v>
      </c>
      <c r="K75" s="224">
        <f t="shared" si="11"/>
        <v>0</v>
      </c>
      <c r="L75" s="224">
        <f t="shared" si="11"/>
        <v>0</v>
      </c>
      <c r="M75" s="224">
        <f t="shared" si="11"/>
        <v>0</v>
      </c>
      <c r="N75" s="224">
        <f t="shared" si="11"/>
        <v>0</v>
      </c>
      <c r="O75" s="224">
        <f t="shared" si="11"/>
        <v>0</v>
      </c>
      <c r="P75" s="224">
        <f t="shared" si="11"/>
        <v>0.54</v>
      </c>
      <c r="Q75" s="224">
        <f t="shared" si="11"/>
        <v>0</v>
      </c>
      <c r="R75" s="225">
        <f t="shared" si="11"/>
        <v>0.54</v>
      </c>
      <c r="S75" s="221">
        <f t="shared" si="11"/>
        <v>27.26</v>
      </c>
      <c r="T75" s="221">
        <f t="shared" si="11"/>
        <v>30.02</v>
      </c>
    </row>
    <row r="77" spans="1:22" ht="15.75" x14ac:dyDescent="0.25">
      <c r="A77" s="213" t="s">
        <v>73</v>
      </c>
      <c r="B77" s="323"/>
      <c r="C77" s="306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5"/>
      <c r="S77" s="216"/>
      <c r="T77" s="216"/>
    </row>
    <row r="78" spans="1:22" ht="15.75" x14ac:dyDescent="0.25">
      <c r="A78" s="217" t="s">
        <v>120</v>
      </c>
      <c r="B78" s="324"/>
      <c r="C78" s="306"/>
      <c r="D78" s="218">
        <v>0</v>
      </c>
      <c r="E78" s="218">
        <v>0</v>
      </c>
      <c r="F78" s="218">
        <v>0</v>
      </c>
      <c r="G78" s="218">
        <v>98.733999999999995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18">
        <v>0</v>
      </c>
      <c r="N78" s="218">
        <v>0</v>
      </c>
      <c r="O78" s="218">
        <v>0</v>
      </c>
      <c r="P78" s="218">
        <v>0</v>
      </c>
      <c r="Q78" s="218">
        <v>0</v>
      </c>
      <c r="R78" s="219">
        <f>SUM(D78,E78,F78,G78,H78,I78,J78,K78,L78,M78,N78,O78,P78,Q78)</f>
        <v>98.733999999999995</v>
      </c>
      <c r="S78" s="218">
        <v>0</v>
      </c>
      <c r="T78" s="218">
        <v>504.37900000000002</v>
      </c>
      <c r="U78" s="324"/>
      <c r="V78" s="306"/>
    </row>
    <row r="79" spans="1:22" ht="15.75" x14ac:dyDescent="0.25">
      <c r="A79" s="223" t="s">
        <v>12</v>
      </c>
      <c r="B79" s="326"/>
      <c r="C79" s="306"/>
      <c r="D79" s="224">
        <f t="shared" ref="D79:T79" si="12">D78</f>
        <v>0</v>
      </c>
      <c r="E79" s="224">
        <f t="shared" si="12"/>
        <v>0</v>
      </c>
      <c r="F79" s="224">
        <f t="shared" si="12"/>
        <v>0</v>
      </c>
      <c r="G79" s="224">
        <f t="shared" si="12"/>
        <v>98.733999999999995</v>
      </c>
      <c r="H79" s="224">
        <f t="shared" si="12"/>
        <v>0</v>
      </c>
      <c r="I79" s="224">
        <f t="shared" si="12"/>
        <v>0</v>
      </c>
      <c r="J79" s="224">
        <f t="shared" si="12"/>
        <v>0</v>
      </c>
      <c r="K79" s="224">
        <f t="shared" si="12"/>
        <v>0</v>
      </c>
      <c r="L79" s="224">
        <f t="shared" si="12"/>
        <v>0</v>
      </c>
      <c r="M79" s="224">
        <f t="shared" si="12"/>
        <v>0</v>
      </c>
      <c r="N79" s="224">
        <f t="shared" si="12"/>
        <v>0</v>
      </c>
      <c r="O79" s="224">
        <f t="shared" si="12"/>
        <v>0</v>
      </c>
      <c r="P79" s="224">
        <f t="shared" si="12"/>
        <v>0</v>
      </c>
      <c r="Q79" s="224">
        <f t="shared" si="12"/>
        <v>0</v>
      </c>
      <c r="R79" s="225">
        <f t="shared" si="12"/>
        <v>98.733999999999995</v>
      </c>
      <c r="S79" s="221">
        <f t="shared" si="12"/>
        <v>0</v>
      </c>
      <c r="T79" s="221">
        <f t="shared" si="12"/>
        <v>504.37900000000002</v>
      </c>
    </row>
    <row r="81" spans="1:20" ht="33.950000000000003" customHeight="1" x14ac:dyDescent="0.25">
      <c r="A81" s="226" t="s">
        <v>127</v>
      </c>
      <c r="B81" s="327"/>
      <c r="C81" s="306"/>
      <c r="D81" s="227">
        <f t="shared" ref="D81:T81" si="13">SUM(D20,D28,D33,D37,D43,D48,D55,D60,D70,D75,D79)</f>
        <v>0</v>
      </c>
      <c r="E81" s="227">
        <f t="shared" si="13"/>
        <v>0</v>
      </c>
      <c r="F81" s="227">
        <f t="shared" si="13"/>
        <v>260.92299999999994</v>
      </c>
      <c r="G81" s="227">
        <f t="shared" si="13"/>
        <v>622.57800000000009</v>
      </c>
      <c r="H81" s="227">
        <f t="shared" si="13"/>
        <v>1527.1490000000001</v>
      </c>
      <c r="I81" s="227">
        <f t="shared" si="13"/>
        <v>0</v>
      </c>
      <c r="J81" s="227">
        <f t="shared" si="13"/>
        <v>0</v>
      </c>
      <c r="K81" s="227">
        <f t="shared" si="13"/>
        <v>0</v>
      </c>
      <c r="L81" s="227">
        <f t="shared" si="13"/>
        <v>0</v>
      </c>
      <c r="M81" s="227">
        <f t="shared" si="13"/>
        <v>0</v>
      </c>
      <c r="N81" s="227">
        <f t="shared" si="13"/>
        <v>1746.3429999999998</v>
      </c>
      <c r="O81" s="227">
        <f t="shared" si="13"/>
        <v>66.841000000000008</v>
      </c>
      <c r="P81" s="227">
        <f t="shared" si="13"/>
        <v>237.43299999999999</v>
      </c>
      <c r="Q81" s="227">
        <f t="shared" si="13"/>
        <v>0</v>
      </c>
      <c r="R81" s="227">
        <f t="shared" si="13"/>
        <v>4461.2669999999998</v>
      </c>
      <c r="S81" s="227">
        <f t="shared" si="13"/>
        <v>3613.6790000000001</v>
      </c>
      <c r="T81" s="228">
        <f t="shared" si="13"/>
        <v>7168.067</v>
      </c>
    </row>
    <row r="83" spans="1:20" x14ac:dyDescent="0.25">
      <c r="A83" s="229" t="s">
        <v>46</v>
      </c>
      <c r="B83" s="328"/>
      <c r="C83" s="306"/>
      <c r="D83" s="230">
        <v>0</v>
      </c>
      <c r="E83" s="230">
        <v>0</v>
      </c>
      <c r="F83" s="230">
        <v>269.887</v>
      </c>
      <c r="G83" s="230">
        <v>150.96100000000001</v>
      </c>
      <c r="H83" s="230">
        <v>1227.5999999999999</v>
      </c>
      <c r="I83" s="230">
        <v>0</v>
      </c>
      <c r="J83" s="230">
        <v>0</v>
      </c>
      <c r="K83" s="230">
        <v>0</v>
      </c>
      <c r="L83" s="230">
        <v>0</v>
      </c>
      <c r="M83" s="230">
        <v>0</v>
      </c>
      <c r="N83" s="230">
        <v>1545.518</v>
      </c>
      <c r="O83" s="230">
        <v>135.35300000000001</v>
      </c>
      <c r="P83" s="230">
        <v>284.36</v>
      </c>
      <c r="Q83" s="230">
        <v>0</v>
      </c>
      <c r="S83" s="231" t="s">
        <v>128</v>
      </c>
      <c r="T83" s="231" t="s">
        <v>128</v>
      </c>
    </row>
    <row r="84" spans="1:20" s="335" customFormat="1" x14ac:dyDescent="0.25">
      <c r="A84" s="331" t="s">
        <v>129</v>
      </c>
      <c r="B84" s="332"/>
      <c r="C84" s="333"/>
      <c r="D84" s="334" t="str">
        <f t="shared" ref="D84:Q84" si="14">IF(OR(D83=0,D83="-"),"-",IF(D81="-",(0-D83)/D83,(D81-D83)/D83))</f>
        <v>-</v>
      </c>
      <c r="E84" s="334" t="str">
        <f t="shared" si="14"/>
        <v>-</v>
      </c>
      <c r="F84" s="334">
        <f t="shared" si="14"/>
        <v>-3.3213900632487137E-2</v>
      </c>
      <c r="G84" s="334">
        <f t="shared" si="14"/>
        <v>3.1240982770384407</v>
      </c>
      <c r="H84" s="334">
        <f t="shared" si="14"/>
        <v>0.24401189312479654</v>
      </c>
      <c r="I84" s="334" t="str">
        <f t="shared" si="14"/>
        <v>-</v>
      </c>
      <c r="J84" s="334" t="str">
        <f t="shared" si="14"/>
        <v>-</v>
      </c>
      <c r="K84" s="334" t="str">
        <f t="shared" si="14"/>
        <v>-</v>
      </c>
      <c r="L84" s="334" t="str">
        <f t="shared" si="14"/>
        <v>-</v>
      </c>
      <c r="M84" s="334" t="str">
        <f t="shared" si="14"/>
        <v>-</v>
      </c>
      <c r="N84" s="334">
        <f t="shared" si="14"/>
        <v>0.12994025304137499</v>
      </c>
      <c r="O84" s="334">
        <f t="shared" si="14"/>
        <v>-0.50617274829519843</v>
      </c>
      <c r="P84" s="334">
        <f t="shared" si="14"/>
        <v>-0.16502672668448451</v>
      </c>
      <c r="Q84" s="334" t="str">
        <f t="shared" si="14"/>
        <v>-</v>
      </c>
      <c r="S84" s="336" t="s">
        <v>130</v>
      </c>
      <c r="T84" s="336" t="s">
        <v>131</v>
      </c>
    </row>
    <row r="85" spans="1:20" x14ac:dyDescent="0.25">
      <c r="A85" s="229" t="s">
        <v>47</v>
      </c>
      <c r="B85" s="328"/>
      <c r="C85" s="306"/>
      <c r="D85" s="230">
        <v>0</v>
      </c>
      <c r="E85" s="230">
        <v>0</v>
      </c>
      <c r="F85" s="230">
        <v>366.565</v>
      </c>
      <c r="G85" s="230">
        <v>664.21799999999996</v>
      </c>
      <c r="H85" s="230">
        <v>3705.4639999999999</v>
      </c>
      <c r="I85" s="230">
        <v>0</v>
      </c>
      <c r="J85" s="230">
        <v>0</v>
      </c>
      <c r="K85" s="230">
        <v>0</v>
      </c>
      <c r="L85" s="230">
        <v>0</v>
      </c>
      <c r="M85" s="230">
        <v>0</v>
      </c>
      <c r="N85" s="230">
        <v>2002.63</v>
      </c>
      <c r="O85" s="230">
        <v>76.38</v>
      </c>
      <c r="P85" s="230">
        <v>352.81</v>
      </c>
      <c r="Q85" s="230">
        <v>0</v>
      </c>
      <c r="S85" s="232">
        <f>IF(OR(S81=0,S81="-"),"-",IF(R81="-",(0-S81)/S81,(R81-S81)/S81))</f>
        <v>0.23454988669441854</v>
      </c>
      <c r="T85" s="232">
        <f>IF(OR(T81=0,T81="-"),"-",IF(S81="-",(0-T81)/T81,(S81-T81)/T81))</f>
        <v>-0.49586422671551478</v>
      </c>
    </row>
    <row r="86" spans="1:20" s="335" customFormat="1" x14ac:dyDescent="0.25">
      <c r="A86" s="334" t="s">
        <v>132</v>
      </c>
      <c r="B86" s="332"/>
      <c r="C86" s="333"/>
      <c r="D86" s="334" t="str">
        <f t="shared" ref="D86:Q86" si="15">IF(OR(D85=0,D85="-"),"-",IF(D83="-",(0-D85)/D85,(D83-D85)/D85))</f>
        <v>-</v>
      </c>
      <c r="E86" s="334" t="str">
        <f t="shared" si="15"/>
        <v>-</v>
      </c>
      <c r="F86" s="334">
        <f t="shared" si="15"/>
        <v>-0.26374040074747995</v>
      </c>
      <c r="G86" s="334">
        <f t="shared" si="15"/>
        <v>-0.77272371420226493</v>
      </c>
      <c r="H86" s="334">
        <f t="shared" si="15"/>
        <v>-0.66870545767007861</v>
      </c>
      <c r="I86" s="334" t="str">
        <f t="shared" si="15"/>
        <v>-</v>
      </c>
      <c r="J86" s="334" t="str">
        <f t="shared" si="15"/>
        <v>-</v>
      </c>
      <c r="K86" s="334" t="str">
        <f t="shared" si="15"/>
        <v>-</v>
      </c>
      <c r="L86" s="334" t="str">
        <f t="shared" si="15"/>
        <v>-</v>
      </c>
      <c r="M86" s="334" t="str">
        <f t="shared" si="15"/>
        <v>-</v>
      </c>
      <c r="N86" s="334">
        <f t="shared" si="15"/>
        <v>-0.22825584356571113</v>
      </c>
      <c r="O86" s="334">
        <f t="shared" si="15"/>
        <v>0.7721000261848654</v>
      </c>
      <c r="P86" s="334">
        <f t="shared" si="15"/>
        <v>-0.19401377511975282</v>
      </c>
      <c r="Q86" s="334" t="str">
        <f t="shared" si="15"/>
        <v>-</v>
      </c>
    </row>
  </sheetData>
  <sheetProtection formatCells="0" formatColumns="0" formatRows="0" insertColumns="0" insertRows="0" insertHyperlinks="0" deleteColumns="0" deleteRows="0" sort="0" autoFilter="0" pivotTables="0"/>
  <mergeCells count="100">
    <mergeCell ref="B84:C84"/>
    <mergeCell ref="B85:C85"/>
    <mergeCell ref="B86:C86"/>
    <mergeCell ref="U78:V78"/>
    <mergeCell ref="B78:C78"/>
    <mergeCell ref="B79:C79"/>
    <mergeCell ref="B81:C81"/>
    <mergeCell ref="B83:C83"/>
    <mergeCell ref="U73:V73"/>
    <mergeCell ref="B73:C73"/>
    <mergeCell ref="B74:C74"/>
    <mergeCell ref="B75:C75"/>
    <mergeCell ref="B77:C77"/>
    <mergeCell ref="B67:C67"/>
    <mergeCell ref="B68:C68"/>
    <mergeCell ref="B69:C69"/>
    <mergeCell ref="B70:C70"/>
    <mergeCell ref="B72:C72"/>
    <mergeCell ref="U63:V63"/>
    <mergeCell ref="B63:C63"/>
    <mergeCell ref="B64:C64"/>
    <mergeCell ref="B65:C65"/>
    <mergeCell ref="B66:C66"/>
    <mergeCell ref="U58:V58"/>
    <mergeCell ref="B58:C58"/>
    <mergeCell ref="B59:C59"/>
    <mergeCell ref="B60:C60"/>
    <mergeCell ref="B62:C62"/>
    <mergeCell ref="B52:C52"/>
    <mergeCell ref="B53:C53"/>
    <mergeCell ref="B54:C54"/>
    <mergeCell ref="B55:C55"/>
    <mergeCell ref="B57:C57"/>
    <mergeCell ref="B47:C47"/>
    <mergeCell ref="B48:C48"/>
    <mergeCell ref="B50:C50"/>
    <mergeCell ref="U51:V51"/>
    <mergeCell ref="B51:C51"/>
    <mergeCell ref="B42:C42"/>
    <mergeCell ref="B43:C43"/>
    <mergeCell ref="B45:C45"/>
    <mergeCell ref="U46:V46"/>
    <mergeCell ref="B46:C46"/>
    <mergeCell ref="B37:C37"/>
    <mergeCell ref="B39:C39"/>
    <mergeCell ref="U40:V40"/>
    <mergeCell ref="B40:C40"/>
    <mergeCell ref="B41:C41"/>
    <mergeCell ref="B32:C32"/>
    <mergeCell ref="B33:C33"/>
    <mergeCell ref="B35:C35"/>
    <mergeCell ref="U36:V36"/>
    <mergeCell ref="B36:C36"/>
    <mergeCell ref="B26:C26"/>
    <mergeCell ref="B27:C27"/>
    <mergeCell ref="B28:C28"/>
    <mergeCell ref="B30:C30"/>
    <mergeCell ref="U31:V31"/>
    <mergeCell ref="B31:C31"/>
    <mergeCell ref="B22:C22"/>
    <mergeCell ref="U23:V23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Phosphate Rock Production and D</vt:lpstr>
      <vt:lpstr>Phosphate Rock Production by Gr</vt:lpstr>
      <vt:lpstr>Phosphate Rock Deliveries by Gr</vt:lpstr>
      <vt:lpstr>Phosphate Rock Home Deliveries </vt:lpstr>
      <vt:lpstr>Phosphate Rock Exports by Grade</vt:lpstr>
      <vt:lpstr>Phosphate Rock Imports by Grade</vt:lpstr>
      <vt:lpstr>Phosphate Rock Exports by Desti</vt:lpstr>
      <vt:lpstr>Phosphate Rock Exports by Des.1</vt:lpstr>
      <vt:lpstr>Phosphate Rock Exports by Des.2</vt:lpstr>
      <vt:lpstr>Phosphate Rock Exports by Des.3</vt:lpstr>
      <vt:lpstr>Phosphate Rock Exports by Des.4</vt:lpstr>
      <vt:lpstr>Phosphate Rock Exports by Des.5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dcterms:created xsi:type="dcterms:W3CDTF">2015-12-14T16:16:01Z</dcterms:created>
  <dcterms:modified xsi:type="dcterms:W3CDTF">2015-12-18T15:29:47Z</dcterms:modified>
</cp:coreProperties>
</file>