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S:\PIT Service\4_Statistics\2_P\Phosphate Rock\Quarterly\QUARTERLY_DETAILED_PRODUCT\"/>
    </mc:Choice>
  </mc:AlternateContent>
  <bookViews>
    <workbookView xWindow="0" yWindow="0" windowWidth="18585" windowHeight="9015"/>
  </bookViews>
  <sheets>
    <sheet name="Phosphate Rock Production and D" sheetId="1" r:id="rId1"/>
    <sheet name="Phosphate Rock Production by Gr" sheetId="2" r:id="rId2"/>
    <sheet name="Phosphate Rock Deliveries by Gr" sheetId="3" r:id="rId3"/>
    <sheet name="Phosphate Rock Home Deliveries " sheetId="4" r:id="rId4"/>
    <sheet name="Phosphate Rock Exports by Grade" sheetId="5" r:id="rId5"/>
    <sheet name="Phosphate Rock Imports by Grade" sheetId="6" r:id="rId6"/>
    <sheet name="Phosphate Rock Exports by Desti" sheetId="7" r:id="rId7"/>
    <sheet name="Phosphate Rock Exports by Des.1" sheetId="8" r:id="rId8"/>
    <sheet name="Phosphate Rock Exports by Des.2" sheetId="9" r:id="rId9"/>
    <sheet name="Phosphate Rock Exports by Des.3" sheetId="10" r:id="rId10"/>
    <sheet name="Phosphate Rock Exports by Des.4" sheetId="11" r:id="rId11"/>
    <sheet name="Phosphate Rock Exports by Des.5" sheetId="12" r:id="rId12"/>
  </sheets>
  <calcPr calcId="171027"/>
</workbook>
</file>

<file path=xl/calcChain.xml><?xml version="1.0" encoding="utf-8"?>
<calcChain xmlns="http://schemas.openxmlformats.org/spreadsheetml/2006/main">
  <c r="Q62" i="12" l="1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P60" i="12"/>
  <c r="O60" i="12"/>
  <c r="N60" i="12"/>
  <c r="M60" i="12"/>
  <c r="L60" i="12"/>
  <c r="I60" i="12"/>
  <c r="G60" i="12"/>
  <c r="F60" i="12"/>
  <c r="E60" i="12"/>
  <c r="J57" i="12"/>
  <c r="J60" i="12" s="1"/>
  <c r="T55" i="12"/>
  <c r="S55" i="12"/>
  <c r="Q55" i="12"/>
  <c r="P55" i="12"/>
  <c r="O55" i="12"/>
  <c r="N55" i="12"/>
  <c r="M55" i="12"/>
  <c r="L55" i="12"/>
  <c r="K55" i="12"/>
  <c r="K57" i="12" s="1"/>
  <c r="K60" i="12" s="1"/>
  <c r="J55" i="12"/>
  <c r="I55" i="12"/>
  <c r="H55" i="12"/>
  <c r="G55" i="12"/>
  <c r="F55" i="12"/>
  <c r="E55" i="12"/>
  <c r="D55" i="12"/>
  <c r="R54" i="12"/>
  <c r="R53" i="12"/>
  <c r="R55" i="12" s="1"/>
  <c r="T50" i="12"/>
  <c r="S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R49" i="12"/>
  <c r="R48" i="12"/>
  <c r="R50" i="12" s="1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R44" i="12"/>
  <c r="T41" i="12"/>
  <c r="S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R40" i="12"/>
  <c r="R41" i="12" s="1"/>
  <c r="T37" i="12"/>
  <c r="S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R36" i="12"/>
  <c r="R35" i="12"/>
  <c r="R34" i="12"/>
  <c r="R37" i="12" s="1"/>
  <c r="R33" i="12"/>
  <c r="T30" i="12"/>
  <c r="S30" i="12"/>
  <c r="Q30" i="12"/>
  <c r="P30" i="12"/>
  <c r="O30" i="12"/>
  <c r="O57" i="12" s="1"/>
  <c r="N30" i="12"/>
  <c r="N57" i="12" s="1"/>
  <c r="M30" i="12"/>
  <c r="L30" i="12"/>
  <c r="K30" i="12"/>
  <c r="J30" i="12"/>
  <c r="I30" i="12"/>
  <c r="H30" i="12"/>
  <c r="G30" i="12"/>
  <c r="G57" i="12" s="1"/>
  <c r="F30" i="12"/>
  <c r="F57" i="12" s="1"/>
  <c r="E30" i="12"/>
  <c r="D30" i="12"/>
  <c r="R29" i="12"/>
  <c r="R28" i="12"/>
  <c r="R30" i="12" s="1"/>
  <c r="T25" i="12"/>
  <c r="S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R24" i="12"/>
  <c r="R23" i="12"/>
  <c r="R22" i="12"/>
  <c r="R25" i="12" s="1"/>
  <c r="T19" i="12"/>
  <c r="S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R18" i="12"/>
  <c r="R17" i="12"/>
  <c r="R19" i="12" s="1"/>
  <c r="T14" i="12"/>
  <c r="S14" i="12"/>
  <c r="Q14" i="12"/>
  <c r="Q57" i="12" s="1"/>
  <c r="Q60" i="12" s="1"/>
  <c r="P14" i="12"/>
  <c r="O14" i="12"/>
  <c r="N14" i="12"/>
  <c r="M14" i="12"/>
  <c r="M57" i="12" s="1"/>
  <c r="L14" i="12"/>
  <c r="K14" i="12"/>
  <c r="J14" i="12"/>
  <c r="I14" i="12"/>
  <c r="I57" i="12" s="1"/>
  <c r="H14" i="12"/>
  <c r="G14" i="12"/>
  <c r="F14" i="12"/>
  <c r="E14" i="12"/>
  <c r="E57" i="12" s="1"/>
  <c r="D14" i="12"/>
  <c r="R13" i="12"/>
  <c r="R12" i="12"/>
  <c r="R11" i="12"/>
  <c r="R10" i="12"/>
  <c r="R9" i="12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Q36" i="11"/>
  <c r="P36" i="11"/>
  <c r="O36" i="11"/>
  <c r="M36" i="11"/>
  <c r="L36" i="11"/>
  <c r="K36" i="11"/>
  <c r="J36" i="11"/>
  <c r="I36" i="11"/>
  <c r="G36" i="11"/>
  <c r="F36" i="11"/>
  <c r="E36" i="11"/>
  <c r="D36" i="11"/>
  <c r="T33" i="11"/>
  <c r="T37" i="11" s="1"/>
  <c r="Q33" i="11"/>
  <c r="L33" i="11"/>
  <c r="I33" i="11"/>
  <c r="D33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R30" i="11"/>
  <c r="T27" i="11"/>
  <c r="S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R26" i="11"/>
  <c r="R27" i="11" s="1"/>
  <c r="T23" i="11"/>
  <c r="S23" i="11"/>
  <c r="Q23" i="11"/>
  <c r="P23" i="11"/>
  <c r="O23" i="11"/>
  <c r="N23" i="11"/>
  <c r="M23" i="11"/>
  <c r="M33" i="11" s="1"/>
  <c r="L23" i="11"/>
  <c r="K23" i="11"/>
  <c r="J23" i="11"/>
  <c r="I23" i="11"/>
  <c r="H23" i="11"/>
  <c r="G23" i="11"/>
  <c r="F23" i="11"/>
  <c r="E23" i="11"/>
  <c r="E33" i="11" s="1"/>
  <c r="D23" i="11"/>
  <c r="R22" i="11"/>
  <c r="R21" i="11"/>
  <c r="R23" i="11" s="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R17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R13" i="11"/>
  <c r="T10" i="11"/>
  <c r="S10" i="11"/>
  <c r="S33" i="11" s="1"/>
  <c r="R10" i="11"/>
  <c r="R33" i="11" s="1"/>
  <c r="Q10" i="11"/>
  <c r="P10" i="11"/>
  <c r="P33" i="11" s="1"/>
  <c r="O10" i="11"/>
  <c r="O33" i="11" s="1"/>
  <c r="N10" i="11"/>
  <c r="N33" i="11" s="1"/>
  <c r="N36" i="11" s="1"/>
  <c r="M10" i="11"/>
  <c r="L10" i="11"/>
  <c r="K10" i="11"/>
  <c r="K33" i="11" s="1"/>
  <c r="J10" i="11"/>
  <c r="J33" i="11" s="1"/>
  <c r="I10" i="11"/>
  <c r="H10" i="11"/>
  <c r="H33" i="11" s="1"/>
  <c r="H36" i="11" s="1"/>
  <c r="G10" i="11"/>
  <c r="G33" i="11" s="1"/>
  <c r="F10" i="11"/>
  <c r="F33" i="11" s="1"/>
  <c r="E10" i="11"/>
  <c r="D10" i="11"/>
  <c r="R9" i="11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Q79" i="10"/>
  <c r="P79" i="10"/>
  <c r="O79" i="10"/>
  <c r="L79" i="10"/>
  <c r="K79" i="10"/>
  <c r="J79" i="10"/>
  <c r="G79" i="10"/>
  <c r="F79" i="10"/>
  <c r="E79" i="10"/>
  <c r="D79" i="10"/>
  <c r="P76" i="10"/>
  <c r="H76" i="10"/>
  <c r="H79" i="10" s="1"/>
  <c r="T74" i="10"/>
  <c r="S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R73" i="10"/>
  <c r="R72" i="10"/>
  <c r="R74" i="10" s="1"/>
  <c r="T69" i="10"/>
  <c r="S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R68" i="10"/>
  <c r="R67" i="10"/>
  <c r="R66" i="10"/>
  <c r="R65" i="10"/>
  <c r="R64" i="10"/>
  <c r="T61" i="10"/>
  <c r="S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R60" i="10"/>
  <c r="R59" i="10"/>
  <c r="R61" i="10" s="1"/>
  <c r="R58" i="10"/>
  <c r="T55" i="10"/>
  <c r="S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R54" i="10"/>
  <c r="R53" i="10"/>
  <c r="T50" i="10"/>
  <c r="S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R49" i="10"/>
  <c r="R48" i="10"/>
  <c r="R47" i="10"/>
  <c r="R46" i="10"/>
  <c r="R45" i="10"/>
  <c r="R44" i="10"/>
  <c r="R50" i="10" s="1"/>
  <c r="R43" i="10"/>
  <c r="T40" i="10"/>
  <c r="S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R39" i="10"/>
  <c r="R38" i="10"/>
  <c r="R40" i="10" s="1"/>
  <c r="R37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R33" i="10"/>
  <c r="T30" i="10"/>
  <c r="T76" i="10" s="1"/>
  <c r="S30" i="10"/>
  <c r="Q30" i="10"/>
  <c r="P30" i="10"/>
  <c r="O30" i="10"/>
  <c r="N30" i="10"/>
  <c r="M30" i="10"/>
  <c r="L30" i="10"/>
  <c r="L76" i="10" s="1"/>
  <c r="K30" i="10"/>
  <c r="J30" i="10"/>
  <c r="I30" i="10"/>
  <c r="H30" i="10"/>
  <c r="G30" i="10"/>
  <c r="F30" i="10"/>
  <c r="E30" i="10"/>
  <c r="D30" i="10"/>
  <c r="D76" i="10" s="1"/>
  <c r="R29" i="10"/>
  <c r="R30" i="10" s="1"/>
  <c r="T26" i="10"/>
  <c r="S26" i="10"/>
  <c r="Q26" i="10"/>
  <c r="Q76" i="10" s="1"/>
  <c r="P26" i="10"/>
  <c r="O26" i="10"/>
  <c r="N26" i="10"/>
  <c r="M26" i="10"/>
  <c r="M76" i="10" s="1"/>
  <c r="M79" i="10" s="1"/>
  <c r="L26" i="10"/>
  <c r="K26" i="10"/>
  <c r="J26" i="10"/>
  <c r="I26" i="10"/>
  <c r="I76" i="10" s="1"/>
  <c r="I79" i="10" s="1"/>
  <c r="H26" i="10"/>
  <c r="G26" i="10"/>
  <c r="F26" i="10"/>
  <c r="E26" i="10"/>
  <c r="E76" i="10" s="1"/>
  <c r="D26" i="10"/>
  <c r="R25" i="10"/>
  <c r="R24" i="10"/>
  <c r="R23" i="10"/>
  <c r="R26" i="10" s="1"/>
  <c r="R22" i="10"/>
  <c r="T19" i="10"/>
  <c r="S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R18" i="10"/>
  <c r="R17" i="10"/>
  <c r="R16" i="10"/>
  <c r="R15" i="10"/>
  <c r="R14" i="10"/>
  <c r="R13" i="10"/>
  <c r="R12" i="10"/>
  <c r="R11" i="10"/>
  <c r="R10" i="10"/>
  <c r="R9" i="10"/>
  <c r="R19" i="10" s="1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Q73" i="9"/>
  <c r="P73" i="9"/>
  <c r="O73" i="9"/>
  <c r="M73" i="9"/>
  <c r="L73" i="9"/>
  <c r="K73" i="9"/>
  <c r="J73" i="9"/>
  <c r="I73" i="9"/>
  <c r="D73" i="9"/>
  <c r="T68" i="9"/>
  <c r="S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R67" i="9"/>
  <c r="R68" i="9" s="1"/>
  <c r="T64" i="9"/>
  <c r="S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R63" i="9"/>
  <c r="R62" i="9"/>
  <c r="T59" i="9"/>
  <c r="S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R58" i="9"/>
  <c r="R57" i="9"/>
  <c r="R59" i="9" s="1"/>
  <c r="R56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R52" i="9"/>
  <c r="T49" i="9"/>
  <c r="S49" i="9"/>
  <c r="Q49" i="9"/>
  <c r="P49" i="9"/>
  <c r="P70" i="9" s="1"/>
  <c r="O49" i="9"/>
  <c r="O70" i="9" s="1"/>
  <c r="N49" i="9"/>
  <c r="M49" i="9"/>
  <c r="L49" i="9"/>
  <c r="K49" i="9"/>
  <c r="J49" i="9"/>
  <c r="I49" i="9"/>
  <c r="H49" i="9"/>
  <c r="H70" i="9" s="1"/>
  <c r="H73" i="9" s="1"/>
  <c r="G49" i="9"/>
  <c r="G70" i="9" s="1"/>
  <c r="G73" i="9" s="1"/>
  <c r="F49" i="9"/>
  <c r="E49" i="9"/>
  <c r="D49" i="9"/>
  <c r="R48" i="9"/>
  <c r="R47" i="9"/>
  <c r="R46" i="9"/>
  <c r="T43" i="9"/>
  <c r="S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R42" i="9"/>
  <c r="R41" i="9"/>
  <c r="R40" i="9"/>
  <c r="R39" i="9"/>
  <c r="R38" i="9"/>
  <c r="R37" i="9"/>
  <c r="R43" i="9" s="1"/>
  <c r="R36" i="9"/>
  <c r="T33" i="9"/>
  <c r="S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R32" i="9"/>
  <c r="R33" i="9" s="1"/>
  <c r="T29" i="9"/>
  <c r="S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R28" i="9"/>
  <c r="R27" i="9"/>
  <c r="R29" i="9" s="1"/>
  <c r="T24" i="9"/>
  <c r="S24" i="9"/>
  <c r="Q24" i="9"/>
  <c r="P24" i="9"/>
  <c r="O24" i="9"/>
  <c r="N24" i="9"/>
  <c r="M24" i="9"/>
  <c r="L24" i="9"/>
  <c r="L70" i="9" s="1"/>
  <c r="K24" i="9"/>
  <c r="J24" i="9"/>
  <c r="I24" i="9"/>
  <c r="H24" i="9"/>
  <c r="G24" i="9"/>
  <c r="F24" i="9"/>
  <c r="E24" i="9"/>
  <c r="D24" i="9"/>
  <c r="D70" i="9" s="1"/>
  <c r="R23" i="9"/>
  <c r="R22" i="9"/>
  <c r="R21" i="9"/>
  <c r="R20" i="9"/>
  <c r="T17" i="9"/>
  <c r="S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R16" i="9"/>
  <c r="R15" i="9"/>
  <c r="R14" i="9"/>
  <c r="R13" i="9"/>
  <c r="R12" i="9"/>
  <c r="R11" i="9"/>
  <c r="R17" i="9" s="1"/>
  <c r="R10" i="9"/>
  <c r="R9" i="9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Q80" i="8"/>
  <c r="P80" i="8"/>
  <c r="M80" i="8"/>
  <c r="K80" i="8"/>
  <c r="J80" i="8"/>
  <c r="E80" i="8"/>
  <c r="D80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R74" i="8"/>
  <c r="T71" i="8"/>
  <c r="S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R70" i="8"/>
  <c r="R69" i="8"/>
  <c r="T66" i="8"/>
  <c r="S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R65" i="8"/>
  <c r="R64" i="8"/>
  <c r="R66" i="8" s="1"/>
  <c r="R63" i="8"/>
  <c r="R62" i="8"/>
  <c r="R61" i="8"/>
  <c r="T58" i="8"/>
  <c r="S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R57" i="8"/>
  <c r="R56" i="8"/>
  <c r="R58" i="8" s="1"/>
  <c r="T53" i="8"/>
  <c r="S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R52" i="8"/>
  <c r="R51" i="8"/>
  <c r="R50" i="8"/>
  <c r="R49" i="8"/>
  <c r="R53" i="8" s="1"/>
  <c r="T46" i="8"/>
  <c r="S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R45" i="8"/>
  <c r="R44" i="8"/>
  <c r="R43" i="8"/>
  <c r="R42" i="8"/>
  <c r="R41" i="8"/>
  <c r="R40" i="8"/>
  <c r="R39" i="8"/>
  <c r="R38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R34" i="8"/>
  <c r="T31" i="8"/>
  <c r="S31" i="8"/>
  <c r="Q31" i="8"/>
  <c r="P31" i="8"/>
  <c r="P77" i="8" s="1"/>
  <c r="O31" i="8"/>
  <c r="N31" i="8"/>
  <c r="M31" i="8"/>
  <c r="L31" i="8"/>
  <c r="L77" i="8" s="1"/>
  <c r="L80" i="8" s="1"/>
  <c r="K31" i="8"/>
  <c r="J31" i="8"/>
  <c r="I31" i="8"/>
  <c r="H31" i="8"/>
  <c r="H77" i="8" s="1"/>
  <c r="H80" i="8" s="1"/>
  <c r="G31" i="8"/>
  <c r="F31" i="8"/>
  <c r="E31" i="8"/>
  <c r="D31" i="8"/>
  <c r="D77" i="8" s="1"/>
  <c r="R30" i="8"/>
  <c r="R31" i="8" s="1"/>
  <c r="T27" i="8"/>
  <c r="S27" i="8"/>
  <c r="R27" i="8"/>
  <c r="Q27" i="8"/>
  <c r="P27" i="8"/>
  <c r="O27" i="8"/>
  <c r="N27" i="8"/>
  <c r="M27" i="8"/>
  <c r="M77" i="8" s="1"/>
  <c r="L27" i="8"/>
  <c r="K27" i="8"/>
  <c r="J27" i="8"/>
  <c r="I27" i="8"/>
  <c r="H27" i="8"/>
  <c r="G27" i="8"/>
  <c r="F27" i="8"/>
  <c r="E27" i="8"/>
  <c r="E77" i="8" s="1"/>
  <c r="D27" i="8"/>
  <c r="R26" i="8"/>
  <c r="T23" i="8"/>
  <c r="S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R22" i="8"/>
  <c r="R21" i="8"/>
  <c r="R20" i="8"/>
  <c r="R19" i="8"/>
  <c r="T16" i="8"/>
  <c r="S16" i="8"/>
  <c r="S77" i="8" s="1"/>
  <c r="Q16" i="8"/>
  <c r="P16" i="8"/>
  <c r="O16" i="8"/>
  <c r="N16" i="8"/>
  <c r="N77" i="8" s="1"/>
  <c r="N80" i="8" s="1"/>
  <c r="M16" i="8"/>
  <c r="L16" i="8"/>
  <c r="K16" i="8"/>
  <c r="J16" i="8"/>
  <c r="J77" i="8" s="1"/>
  <c r="I16" i="8"/>
  <c r="H16" i="8"/>
  <c r="G16" i="8"/>
  <c r="F16" i="8"/>
  <c r="F77" i="8" s="1"/>
  <c r="F80" i="8" s="1"/>
  <c r="E16" i="8"/>
  <c r="D16" i="8"/>
  <c r="R15" i="8"/>
  <c r="R14" i="8"/>
  <c r="R13" i="8"/>
  <c r="R12" i="8"/>
  <c r="R11" i="8"/>
  <c r="R10" i="8"/>
  <c r="R9" i="8"/>
  <c r="R16" i="8" s="1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P108" i="7"/>
  <c r="T103" i="7"/>
  <c r="S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R102" i="7"/>
  <c r="R103" i="7" s="1"/>
  <c r="T99" i="7"/>
  <c r="S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R98" i="7"/>
  <c r="R97" i="7"/>
  <c r="R99" i="7" s="1"/>
  <c r="T94" i="7"/>
  <c r="S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R93" i="7"/>
  <c r="R92" i="7"/>
  <c r="R91" i="7"/>
  <c r="R90" i="7"/>
  <c r="R89" i="7"/>
  <c r="R88" i="7"/>
  <c r="R87" i="7"/>
  <c r="T84" i="7"/>
  <c r="S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R83" i="7"/>
  <c r="R82" i="7"/>
  <c r="R81" i="7"/>
  <c r="R84" i="7" s="1"/>
  <c r="T78" i="7"/>
  <c r="S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R77" i="7"/>
  <c r="R76" i="7"/>
  <c r="R75" i="7"/>
  <c r="R74" i="7"/>
  <c r="R73" i="7"/>
  <c r="R72" i="7"/>
  <c r="R78" i="7" s="1"/>
  <c r="T69" i="7"/>
  <c r="S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R68" i="7"/>
  <c r="R67" i="7"/>
  <c r="R66" i="7"/>
  <c r="R65" i="7"/>
  <c r="R64" i="7"/>
  <c r="R63" i="7"/>
  <c r="R62" i="7"/>
  <c r="R61" i="7"/>
  <c r="R60" i="7"/>
  <c r="R59" i="7"/>
  <c r="R58" i="7"/>
  <c r="R57" i="7"/>
  <c r="R69" i="7" s="1"/>
  <c r="T54" i="7"/>
  <c r="S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R53" i="7"/>
  <c r="R52" i="7"/>
  <c r="R51" i="7"/>
  <c r="R50" i="7"/>
  <c r="R49" i="7"/>
  <c r="R48" i="7"/>
  <c r="R47" i="7"/>
  <c r="R46" i="7"/>
  <c r="R45" i="7"/>
  <c r="T42" i="7"/>
  <c r="S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R41" i="7"/>
  <c r="R40" i="7"/>
  <c r="R42" i="7" s="1"/>
  <c r="T37" i="7"/>
  <c r="S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R36" i="7"/>
  <c r="R35" i="7"/>
  <c r="R34" i="7"/>
  <c r="R37" i="7" s="1"/>
  <c r="R33" i="7"/>
  <c r="T30" i="7"/>
  <c r="S30" i="7"/>
  <c r="S105" i="7" s="1"/>
  <c r="Q30" i="7"/>
  <c r="P30" i="7"/>
  <c r="O30" i="7"/>
  <c r="O105" i="7" s="1"/>
  <c r="O108" i="7" s="1"/>
  <c r="N30" i="7"/>
  <c r="N105" i="7" s="1"/>
  <c r="N108" i="7" s="1"/>
  <c r="M30" i="7"/>
  <c r="L30" i="7"/>
  <c r="K30" i="7"/>
  <c r="K105" i="7" s="1"/>
  <c r="K108" i="7" s="1"/>
  <c r="J30" i="7"/>
  <c r="J105" i="7" s="1"/>
  <c r="J108" i="7" s="1"/>
  <c r="I30" i="7"/>
  <c r="H30" i="7"/>
  <c r="G30" i="7"/>
  <c r="G105" i="7" s="1"/>
  <c r="G108" i="7" s="1"/>
  <c r="F30" i="7"/>
  <c r="F105" i="7" s="1"/>
  <c r="F108" i="7" s="1"/>
  <c r="E30" i="7"/>
  <c r="D30" i="7"/>
  <c r="R29" i="7"/>
  <c r="R28" i="7"/>
  <c r="R30" i="7" s="1"/>
  <c r="R27" i="7"/>
  <c r="R26" i="7"/>
  <c r="R25" i="7"/>
  <c r="T22" i="7"/>
  <c r="T105" i="7" s="1"/>
  <c r="T109" i="7" s="1"/>
  <c r="S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22" i="7" s="1"/>
  <c r="Q105" i="6"/>
  <c r="O105" i="6"/>
  <c r="K105" i="6"/>
  <c r="I105" i="6"/>
  <c r="G105" i="6"/>
  <c r="E105" i="6"/>
  <c r="C105" i="6"/>
  <c r="M104" i="6"/>
  <c r="Q101" i="6"/>
  <c r="O101" i="6"/>
  <c r="K101" i="6"/>
  <c r="I101" i="6"/>
  <c r="G101" i="6"/>
  <c r="E101" i="6"/>
  <c r="C101" i="6"/>
  <c r="M100" i="6"/>
  <c r="M99" i="6"/>
  <c r="Q96" i="6"/>
  <c r="O96" i="6"/>
  <c r="K96" i="6"/>
  <c r="I96" i="6"/>
  <c r="G96" i="6"/>
  <c r="E96" i="6"/>
  <c r="C96" i="6"/>
  <c r="M95" i="6"/>
  <c r="M94" i="6"/>
  <c r="M93" i="6"/>
  <c r="M92" i="6"/>
  <c r="M91" i="6"/>
  <c r="M90" i="6"/>
  <c r="M89" i="6"/>
  <c r="Q86" i="6"/>
  <c r="O86" i="6"/>
  <c r="K86" i="6"/>
  <c r="I86" i="6"/>
  <c r="G86" i="6"/>
  <c r="E86" i="6"/>
  <c r="C86" i="6"/>
  <c r="M85" i="6"/>
  <c r="M84" i="6"/>
  <c r="M83" i="6"/>
  <c r="Q80" i="6"/>
  <c r="O80" i="6"/>
  <c r="K80" i="6"/>
  <c r="I80" i="6"/>
  <c r="G80" i="6"/>
  <c r="E80" i="6"/>
  <c r="C80" i="6"/>
  <c r="M79" i="6"/>
  <c r="M78" i="6"/>
  <c r="M77" i="6"/>
  <c r="M76" i="6"/>
  <c r="M75" i="6"/>
  <c r="M74" i="6"/>
  <c r="Q71" i="6"/>
  <c r="O71" i="6"/>
  <c r="K71" i="6"/>
  <c r="I71" i="6"/>
  <c r="G71" i="6"/>
  <c r="E71" i="6"/>
  <c r="C71" i="6"/>
  <c r="M70" i="6"/>
  <c r="M69" i="6"/>
  <c r="M68" i="6"/>
  <c r="M67" i="6"/>
  <c r="M66" i="6"/>
  <c r="M65" i="6"/>
  <c r="M64" i="6"/>
  <c r="M63" i="6"/>
  <c r="M62" i="6"/>
  <c r="M61" i="6"/>
  <c r="M60" i="6"/>
  <c r="M59" i="6"/>
  <c r="Q56" i="6"/>
  <c r="O56" i="6"/>
  <c r="K56" i="6"/>
  <c r="I56" i="6"/>
  <c r="G56" i="6"/>
  <c r="E56" i="6"/>
  <c r="C56" i="6"/>
  <c r="M55" i="6"/>
  <c r="M54" i="6"/>
  <c r="M53" i="6"/>
  <c r="M52" i="6"/>
  <c r="M51" i="6"/>
  <c r="M50" i="6"/>
  <c r="M49" i="6"/>
  <c r="M48" i="6"/>
  <c r="M47" i="6"/>
  <c r="Q44" i="6"/>
  <c r="O44" i="6"/>
  <c r="K44" i="6"/>
  <c r="I44" i="6"/>
  <c r="G44" i="6"/>
  <c r="E44" i="6"/>
  <c r="C44" i="6"/>
  <c r="M43" i="6"/>
  <c r="M42" i="6"/>
  <c r="Q39" i="6"/>
  <c r="O39" i="6"/>
  <c r="K39" i="6"/>
  <c r="I39" i="6"/>
  <c r="G39" i="6"/>
  <c r="E39" i="6"/>
  <c r="C39" i="6"/>
  <c r="M38" i="6"/>
  <c r="M37" i="6"/>
  <c r="M36" i="6"/>
  <c r="M35" i="6"/>
  <c r="Q32" i="6"/>
  <c r="O32" i="6"/>
  <c r="K32" i="6"/>
  <c r="I32" i="6"/>
  <c r="G32" i="6"/>
  <c r="E32" i="6"/>
  <c r="C32" i="6"/>
  <c r="M31" i="6"/>
  <c r="M30" i="6"/>
  <c r="M29" i="6"/>
  <c r="M28" i="6"/>
  <c r="M27" i="6"/>
  <c r="Q24" i="6"/>
  <c r="O24" i="6"/>
  <c r="K24" i="6"/>
  <c r="I24" i="6"/>
  <c r="G24" i="6"/>
  <c r="E24" i="6"/>
  <c r="C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Q36" i="5"/>
  <c r="O36" i="5"/>
  <c r="K36" i="5"/>
  <c r="I36" i="5"/>
  <c r="G36" i="5"/>
  <c r="E36" i="5"/>
  <c r="M36" i="5" s="1"/>
  <c r="C36" i="5"/>
  <c r="M35" i="5"/>
  <c r="Q32" i="5"/>
  <c r="O32" i="5"/>
  <c r="K32" i="5"/>
  <c r="I32" i="5"/>
  <c r="M32" i="5" s="1"/>
  <c r="G32" i="5"/>
  <c r="E32" i="5"/>
  <c r="C32" i="5"/>
  <c r="M31" i="5"/>
  <c r="M30" i="5"/>
  <c r="M29" i="5"/>
  <c r="Q26" i="5"/>
  <c r="O26" i="5"/>
  <c r="O38" i="5" s="1"/>
  <c r="K26" i="5"/>
  <c r="I26" i="5"/>
  <c r="G26" i="5"/>
  <c r="M26" i="5" s="1"/>
  <c r="E26" i="5"/>
  <c r="C26" i="5"/>
  <c r="M25" i="5"/>
  <c r="M24" i="5"/>
  <c r="M23" i="5"/>
  <c r="M22" i="5"/>
  <c r="M21" i="5"/>
  <c r="M20" i="5"/>
  <c r="M19" i="5"/>
  <c r="Q16" i="5"/>
  <c r="O16" i="5"/>
  <c r="K16" i="5"/>
  <c r="I16" i="5"/>
  <c r="G16" i="5"/>
  <c r="E16" i="5"/>
  <c r="E38" i="5" s="1"/>
  <c r="C16" i="5"/>
  <c r="M15" i="5"/>
  <c r="Q12" i="5"/>
  <c r="Q38" i="5" s="1"/>
  <c r="O12" i="5"/>
  <c r="K12" i="5"/>
  <c r="K38" i="5" s="1"/>
  <c r="I12" i="5"/>
  <c r="G12" i="5"/>
  <c r="E12" i="5"/>
  <c r="C12" i="5"/>
  <c r="C38" i="5" s="1"/>
  <c r="M11" i="5"/>
  <c r="Q41" i="4"/>
  <c r="O41" i="4"/>
  <c r="K41" i="4"/>
  <c r="I41" i="4"/>
  <c r="G41" i="4"/>
  <c r="G43" i="4" s="1"/>
  <c r="E41" i="4"/>
  <c r="C41" i="4"/>
  <c r="M40" i="4"/>
  <c r="Q37" i="4"/>
  <c r="Q43" i="4" s="1"/>
  <c r="O37" i="4"/>
  <c r="K37" i="4"/>
  <c r="I37" i="4"/>
  <c r="G37" i="4"/>
  <c r="E37" i="4"/>
  <c r="C37" i="4"/>
  <c r="M36" i="4"/>
  <c r="M35" i="4"/>
  <c r="M34" i="4"/>
  <c r="M33" i="4"/>
  <c r="Q30" i="4"/>
  <c r="O30" i="4"/>
  <c r="K30" i="4"/>
  <c r="I30" i="4"/>
  <c r="G30" i="4"/>
  <c r="E30" i="4"/>
  <c r="C30" i="4"/>
  <c r="M29" i="4"/>
  <c r="M28" i="4"/>
  <c r="M27" i="4"/>
  <c r="M26" i="4"/>
  <c r="M25" i="4"/>
  <c r="M24" i="4"/>
  <c r="Q21" i="4"/>
  <c r="O21" i="4"/>
  <c r="K21" i="4"/>
  <c r="I21" i="4"/>
  <c r="G21" i="4"/>
  <c r="E21" i="4"/>
  <c r="M21" i="4" s="1"/>
  <c r="C21" i="4"/>
  <c r="M20" i="4"/>
  <c r="Q17" i="4"/>
  <c r="O17" i="4"/>
  <c r="O43" i="4" s="1"/>
  <c r="K17" i="4"/>
  <c r="I17" i="4"/>
  <c r="G17" i="4"/>
  <c r="E17" i="4"/>
  <c r="C17" i="4"/>
  <c r="M16" i="4"/>
  <c r="M15" i="4"/>
  <c r="Q12" i="4"/>
  <c r="O12" i="4"/>
  <c r="K12" i="4"/>
  <c r="I12" i="4"/>
  <c r="G12" i="4"/>
  <c r="E12" i="4"/>
  <c r="E43" i="4" s="1"/>
  <c r="C12" i="4"/>
  <c r="M11" i="4"/>
  <c r="E46" i="3"/>
  <c r="Q44" i="3"/>
  <c r="O44" i="3"/>
  <c r="K44" i="3"/>
  <c r="I44" i="3"/>
  <c r="G44" i="3"/>
  <c r="M44" i="3" s="1"/>
  <c r="E44" i="3"/>
  <c r="C44" i="3"/>
  <c r="M43" i="3"/>
  <c r="M42" i="3"/>
  <c r="Q39" i="3"/>
  <c r="O39" i="3"/>
  <c r="K39" i="3"/>
  <c r="I39" i="3"/>
  <c r="G39" i="3"/>
  <c r="E39" i="3"/>
  <c r="C39" i="3"/>
  <c r="M38" i="3"/>
  <c r="M37" i="3"/>
  <c r="M36" i="3"/>
  <c r="M35" i="3"/>
  <c r="Q32" i="3"/>
  <c r="O32" i="3"/>
  <c r="K32" i="3"/>
  <c r="I32" i="3"/>
  <c r="G32" i="3"/>
  <c r="E32" i="3"/>
  <c r="C32" i="3"/>
  <c r="M31" i="3"/>
  <c r="M30" i="3"/>
  <c r="M29" i="3"/>
  <c r="M28" i="3"/>
  <c r="M27" i="3"/>
  <c r="M26" i="3"/>
  <c r="M25" i="3"/>
  <c r="Q22" i="3"/>
  <c r="O22" i="3"/>
  <c r="K22" i="3"/>
  <c r="I22" i="3"/>
  <c r="G22" i="3"/>
  <c r="E22" i="3"/>
  <c r="C22" i="3"/>
  <c r="M21" i="3"/>
  <c r="M20" i="3"/>
  <c r="Q17" i="3"/>
  <c r="O17" i="3"/>
  <c r="K17" i="3"/>
  <c r="M17" i="3" s="1"/>
  <c r="I17" i="3"/>
  <c r="G17" i="3"/>
  <c r="E17" i="3"/>
  <c r="C17" i="3"/>
  <c r="M16" i="3"/>
  <c r="M15" i="3"/>
  <c r="Q12" i="3"/>
  <c r="O12" i="3"/>
  <c r="K12" i="3"/>
  <c r="K46" i="3" s="1"/>
  <c r="I12" i="3"/>
  <c r="G12" i="3"/>
  <c r="G46" i="3" s="1"/>
  <c r="E12" i="3"/>
  <c r="C12" i="3"/>
  <c r="M11" i="3"/>
  <c r="Q44" i="2"/>
  <c r="O44" i="2"/>
  <c r="K44" i="2"/>
  <c r="I44" i="2"/>
  <c r="I46" i="2" s="1"/>
  <c r="G44" i="2"/>
  <c r="E44" i="2"/>
  <c r="C44" i="2"/>
  <c r="M43" i="2"/>
  <c r="M42" i="2"/>
  <c r="Q39" i="2"/>
  <c r="O39" i="2"/>
  <c r="K39" i="2"/>
  <c r="I39" i="2"/>
  <c r="G39" i="2"/>
  <c r="E39" i="2"/>
  <c r="M39" i="2" s="1"/>
  <c r="C39" i="2"/>
  <c r="M38" i="2"/>
  <c r="M37" i="2"/>
  <c r="M36" i="2"/>
  <c r="M35" i="2"/>
  <c r="Q32" i="2"/>
  <c r="O32" i="2"/>
  <c r="K32" i="2"/>
  <c r="I32" i="2"/>
  <c r="G32" i="2"/>
  <c r="E32" i="2"/>
  <c r="M32" i="2" s="1"/>
  <c r="C32" i="2"/>
  <c r="M31" i="2"/>
  <c r="M30" i="2"/>
  <c r="M29" i="2"/>
  <c r="M28" i="2"/>
  <c r="M27" i="2"/>
  <c r="M26" i="2"/>
  <c r="M25" i="2"/>
  <c r="Q22" i="2"/>
  <c r="O22" i="2"/>
  <c r="K22" i="2"/>
  <c r="M22" i="2" s="1"/>
  <c r="I22" i="2"/>
  <c r="G22" i="2"/>
  <c r="E22" i="2"/>
  <c r="C22" i="2"/>
  <c r="C46" i="2" s="1"/>
  <c r="M21" i="2"/>
  <c r="M20" i="2"/>
  <c r="Q17" i="2"/>
  <c r="O17" i="2"/>
  <c r="K17" i="2"/>
  <c r="I17" i="2"/>
  <c r="G17" i="2"/>
  <c r="E17" i="2"/>
  <c r="C17" i="2"/>
  <c r="M16" i="2"/>
  <c r="M15" i="2"/>
  <c r="Q12" i="2"/>
  <c r="Q46" i="2" s="1"/>
  <c r="O12" i="2"/>
  <c r="K12" i="2"/>
  <c r="M12" i="2" s="1"/>
  <c r="I12" i="2"/>
  <c r="G12" i="2"/>
  <c r="E12" i="2"/>
  <c r="C12" i="2"/>
  <c r="M11" i="2"/>
  <c r="AA43" i="1"/>
  <c r="O43" i="1"/>
  <c r="E43" i="1"/>
  <c r="AE41" i="1"/>
  <c r="AC41" i="1"/>
  <c r="AG41" i="1" s="1"/>
  <c r="AA41" i="1"/>
  <c r="W41" i="1"/>
  <c r="U41" i="1"/>
  <c r="Y41" i="1" s="1"/>
  <c r="S41" i="1"/>
  <c r="O41" i="1"/>
  <c r="M41" i="1"/>
  <c r="K41" i="1"/>
  <c r="G41" i="1"/>
  <c r="E41" i="1"/>
  <c r="C41" i="1"/>
  <c r="AG40" i="1"/>
  <c r="Y40" i="1"/>
  <c r="Q40" i="1"/>
  <c r="I40" i="1"/>
  <c r="AG39" i="1"/>
  <c r="Y39" i="1"/>
  <c r="Q39" i="1"/>
  <c r="I39" i="1"/>
  <c r="AE36" i="1"/>
  <c r="AC36" i="1"/>
  <c r="AG36" i="1" s="1"/>
  <c r="AA36" i="1"/>
  <c r="W36" i="1"/>
  <c r="U36" i="1"/>
  <c r="S36" i="1"/>
  <c r="O36" i="1"/>
  <c r="M36" i="1"/>
  <c r="K36" i="1"/>
  <c r="G36" i="1"/>
  <c r="E36" i="1"/>
  <c r="C36" i="1"/>
  <c r="AG35" i="1"/>
  <c r="Y35" i="1"/>
  <c r="Q35" i="1"/>
  <c r="I35" i="1"/>
  <c r="AG34" i="1"/>
  <c r="Y34" i="1"/>
  <c r="Q34" i="1"/>
  <c r="I34" i="1"/>
  <c r="AG33" i="1"/>
  <c r="Y33" i="1"/>
  <c r="Q33" i="1"/>
  <c r="I33" i="1"/>
  <c r="AG32" i="1"/>
  <c r="Y32" i="1"/>
  <c r="Q32" i="1"/>
  <c r="I32" i="1"/>
  <c r="AE29" i="1"/>
  <c r="AC29" i="1"/>
  <c r="AG29" i="1" s="1"/>
  <c r="AA29" i="1"/>
  <c r="W29" i="1"/>
  <c r="U29" i="1"/>
  <c r="S29" i="1"/>
  <c r="O29" i="1"/>
  <c r="M29" i="1"/>
  <c r="K29" i="1"/>
  <c r="G29" i="1"/>
  <c r="E29" i="1"/>
  <c r="C29" i="1"/>
  <c r="AG28" i="1"/>
  <c r="Y28" i="1"/>
  <c r="Q28" i="1"/>
  <c r="I28" i="1"/>
  <c r="AG27" i="1"/>
  <c r="Y27" i="1"/>
  <c r="Q27" i="1"/>
  <c r="I27" i="1"/>
  <c r="AG26" i="1"/>
  <c r="Y26" i="1"/>
  <c r="Q26" i="1"/>
  <c r="I26" i="1"/>
  <c r="AG25" i="1"/>
  <c r="Y25" i="1"/>
  <c r="Q25" i="1"/>
  <c r="I25" i="1"/>
  <c r="AG24" i="1"/>
  <c r="Y24" i="1"/>
  <c r="Q24" i="1"/>
  <c r="I24" i="1"/>
  <c r="AG23" i="1"/>
  <c r="Y23" i="1"/>
  <c r="Q23" i="1"/>
  <c r="I23" i="1"/>
  <c r="AG22" i="1"/>
  <c r="Y22" i="1"/>
  <c r="Q22" i="1"/>
  <c r="I22" i="1"/>
  <c r="AE19" i="1"/>
  <c r="AC19" i="1"/>
  <c r="AG19" i="1" s="1"/>
  <c r="AA19" i="1"/>
  <c r="W19" i="1"/>
  <c r="U19" i="1"/>
  <c r="S19" i="1"/>
  <c r="S43" i="1" s="1"/>
  <c r="O19" i="1"/>
  <c r="M19" i="1"/>
  <c r="K19" i="1"/>
  <c r="I19" i="1"/>
  <c r="G19" i="1"/>
  <c r="E19" i="1"/>
  <c r="C19" i="1"/>
  <c r="AG18" i="1"/>
  <c r="Y18" i="1"/>
  <c r="Q18" i="1"/>
  <c r="I18" i="1"/>
  <c r="AG17" i="1"/>
  <c r="Y17" i="1"/>
  <c r="Q17" i="1"/>
  <c r="I17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AG13" i="1"/>
  <c r="Y13" i="1"/>
  <c r="Q13" i="1"/>
  <c r="I13" i="1"/>
  <c r="AG12" i="1"/>
  <c r="Y12" i="1"/>
  <c r="Q12" i="1"/>
  <c r="I12" i="1"/>
  <c r="AG9" i="1"/>
  <c r="AE9" i="1"/>
  <c r="AE43" i="1" s="1"/>
  <c r="AC9" i="1"/>
  <c r="AA9" i="1"/>
  <c r="Y9" i="1"/>
  <c r="W9" i="1"/>
  <c r="W43" i="1" s="1"/>
  <c r="U9" i="1"/>
  <c r="U43" i="1" s="1"/>
  <c r="Y43" i="1" s="1"/>
  <c r="S9" i="1"/>
  <c r="Q9" i="1"/>
  <c r="O9" i="1"/>
  <c r="M9" i="1"/>
  <c r="M43" i="1" s="1"/>
  <c r="K9" i="1"/>
  <c r="K43" i="1" s="1"/>
  <c r="I9" i="1"/>
  <c r="G9" i="1"/>
  <c r="G43" i="1" s="1"/>
  <c r="E9" i="1"/>
  <c r="C9" i="1"/>
  <c r="C43" i="1" s="1"/>
  <c r="AG8" i="1"/>
  <c r="Y8" i="1"/>
  <c r="Q8" i="1"/>
  <c r="I8" i="1"/>
  <c r="E107" i="6" l="1"/>
  <c r="I107" i="6"/>
  <c r="O107" i="6"/>
  <c r="G107" i="6"/>
  <c r="M105" i="6"/>
  <c r="M96" i="6"/>
  <c r="M16" i="5"/>
  <c r="M86" i="6"/>
  <c r="T77" i="8"/>
  <c r="T81" i="8" s="1"/>
  <c r="F70" i="9"/>
  <c r="F73" i="9" s="1"/>
  <c r="J70" i="9"/>
  <c r="N70" i="9"/>
  <c r="N73" i="9" s="1"/>
  <c r="S70" i="9"/>
  <c r="F76" i="10"/>
  <c r="J76" i="10"/>
  <c r="N76" i="10"/>
  <c r="N79" i="10" s="1"/>
  <c r="Q43" i="1"/>
  <c r="I43" i="1"/>
  <c r="E46" i="2"/>
  <c r="M17" i="2"/>
  <c r="M12" i="3"/>
  <c r="I46" i="3"/>
  <c r="M46" i="3" s="1"/>
  <c r="O46" i="3"/>
  <c r="M12" i="4"/>
  <c r="M17" i="4"/>
  <c r="I43" i="4"/>
  <c r="M12" i="5"/>
  <c r="G38" i="5"/>
  <c r="M71" i="6"/>
  <c r="K70" i="9"/>
  <c r="S57" i="12"/>
  <c r="K46" i="2"/>
  <c r="M44" i="2"/>
  <c r="I29" i="1"/>
  <c r="I36" i="1"/>
  <c r="I41" i="1"/>
  <c r="AC43" i="1"/>
  <c r="AG43" i="1" s="1"/>
  <c r="C46" i="3"/>
  <c r="M44" i="6"/>
  <c r="M56" i="6"/>
  <c r="I77" i="8"/>
  <c r="I80" i="8" s="1"/>
  <c r="Q77" i="8"/>
  <c r="T70" i="9"/>
  <c r="T74" i="9" s="1"/>
  <c r="R64" i="9"/>
  <c r="R55" i="10"/>
  <c r="M80" i="6"/>
  <c r="H105" i="7"/>
  <c r="H108" i="7" s="1"/>
  <c r="P105" i="7"/>
  <c r="G77" i="8"/>
  <c r="G80" i="8" s="1"/>
  <c r="K77" i="8"/>
  <c r="O77" i="8"/>
  <c r="O80" i="8" s="1"/>
  <c r="G76" i="10"/>
  <c r="K76" i="10"/>
  <c r="O76" i="10"/>
  <c r="S76" i="10"/>
  <c r="S37" i="11"/>
  <c r="Y19" i="1"/>
  <c r="Y29" i="1"/>
  <c r="Y36" i="1"/>
  <c r="G46" i="2"/>
  <c r="O46" i="2"/>
  <c r="M32" i="3"/>
  <c r="M37" i="4"/>
  <c r="C107" i="6"/>
  <c r="K107" i="6"/>
  <c r="M39" i="6"/>
  <c r="E105" i="7"/>
  <c r="E108" i="7" s="1"/>
  <c r="I105" i="7"/>
  <c r="I108" i="7" s="1"/>
  <c r="M105" i="7"/>
  <c r="M108" i="7" s="1"/>
  <c r="Q105" i="7"/>
  <c r="Q108" i="7" s="1"/>
  <c r="R23" i="8"/>
  <c r="R77" i="8" s="1"/>
  <c r="S81" i="8" s="1"/>
  <c r="T57" i="12"/>
  <c r="M39" i="3"/>
  <c r="M41" i="4"/>
  <c r="I38" i="5"/>
  <c r="M38" i="5" s="1"/>
  <c r="Q107" i="6"/>
  <c r="D105" i="7"/>
  <c r="D108" i="7" s="1"/>
  <c r="L105" i="7"/>
  <c r="L108" i="7" s="1"/>
  <c r="R94" i="7"/>
  <c r="Q19" i="1"/>
  <c r="Q29" i="1"/>
  <c r="Q36" i="1"/>
  <c r="Q41" i="1"/>
  <c r="Q46" i="3"/>
  <c r="M22" i="3"/>
  <c r="C43" i="4"/>
  <c r="K43" i="4"/>
  <c r="M43" i="4" s="1"/>
  <c r="M30" i="4"/>
  <c r="M24" i="6"/>
  <c r="M32" i="6"/>
  <c r="M101" i="6"/>
  <c r="R54" i="7"/>
  <c r="R105" i="7" s="1"/>
  <c r="S109" i="7" s="1"/>
  <c r="R46" i="8"/>
  <c r="R71" i="8"/>
  <c r="E70" i="9"/>
  <c r="E73" i="9" s="1"/>
  <c r="I70" i="9"/>
  <c r="M70" i="9"/>
  <c r="Q70" i="9"/>
  <c r="R24" i="9"/>
  <c r="R70" i="9" s="1"/>
  <c r="R49" i="9"/>
  <c r="R69" i="10"/>
  <c r="R76" i="10" s="1"/>
  <c r="R14" i="12"/>
  <c r="R57" i="12" s="1"/>
  <c r="D57" i="12"/>
  <c r="D60" i="12" s="1"/>
  <c r="H57" i="12"/>
  <c r="H60" i="12" s="1"/>
  <c r="L57" i="12"/>
  <c r="P57" i="12"/>
  <c r="M107" i="6" l="1"/>
  <c r="S80" i="10"/>
  <c r="T80" i="10"/>
  <c r="S61" i="12"/>
  <c r="T61" i="12"/>
  <c r="M46" i="2"/>
  <c r="S74" i="9"/>
</calcChain>
</file>

<file path=xl/sharedStrings.xml><?xml version="1.0" encoding="utf-8"?>
<sst xmlns="http://schemas.openxmlformats.org/spreadsheetml/2006/main" count="883" uniqueCount="133">
  <si>
    <t>Phosphate Rock Production and Deliveries in Major Producing Countries</t>
  </si>
  <si>
    <t>PIT/2015/1Q/P/2</t>
  </si>
  <si>
    <t>January - March 2015</t>
  </si>
  <si>
    <t>('000 metric tonnes product) - All Grades</t>
  </si>
  <si>
    <t>PRODUCTION</t>
  </si>
  <si>
    <t>TOTAL DELIVERIES</t>
  </si>
  <si>
    <t>HOME DELIVERIES</t>
  </si>
  <si>
    <t>EXPORTS</t>
  </si>
  <si>
    <t>1Q 2015</t>
  </si>
  <si>
    <t>%</t>
  </si>
  <si>
    <t>E. Europe &amp; C. Asia</t>
  </si>
  <si>
    <t>Russia</t>
  </si>
  <si>
    <t>Subtotal</t>
  </si>
  <si>
    <t>North America</t>
  </si>
  <si>
    <t>Canada</t>
  </si>
  <si>
    <t>USA</t>
  </si>
  <si>
    <t>Latin America</t>
  </si>
  <si>
    <t>Brazil</t>
  </si>
  <si>
    <t>Peru</t>
  </si>
  <si>
    <t>Africa</t>
  </si>
  <si>
    <t>Algeria</t>
  </si>
  <si>
    <t>Egypt</t>
  </si>
  <si>
    <t>Morocco</t>
  </si>
  <si>
    <t>Senegal</t>
  </si>
  <si>
    <t>South Africa</t>
  </si>
  <si>
    <t>Togo</t>
  </si>
  <si>
    <t>Tunisia</t>
  </si>
  <si>
    <t>West Asia</t>
  </si>
  <si>
    <t>Israel</t>
  </si>
  <si>
    <t>Jordan</t>
  </si>
  <si>
    <t>Saudi Arabia</t>
  </si>
  <si>
    <t>Syria</t>
  </si>
  <si>
    <t>Oceania</t>
  </si>
  <si>
    <t>Australia</t>
  </si>
  <si>
    <t>Nauru</t>
  </si>
  <si>
    <t>Total (not entire world)</t>
  </si>
  <si>
    <t>Phosphate Rock Production by Grade in Major Producing Countries</t>
  </si>
  <si>
    <t>('000 metric tonnes product)</t>
  </si>
  <si>
    <t xml:space="preserve"> </t>
  </si>
  <si>
    <t>65% BPL</t>
  </si>
  <si>
    <t>66-68% BPL</t>
  </si>
  <si>
    <t>69-72% BPL</t>
  </si>
  <si>
    <t>73-77% BPL</t>
  </si>
  <si>
    <t>78% BPL</t>
  </si>
  <si>
    <t>Total 2015</t>
  </si>
  <si>
    <t>Total 2014</t>
  </si>
  <si>
    <t>Total 2013</t>
  </si>
  <si>
    <t>and under</t>
  </si>
  <si>
    <t>and over</t>
  </si>
  <si>
    <t>29.8% P2O5</t>
  </si>
  <si>
    <t>29.8-31.5% P2O5</t>
  </si>
  <si>
    <t>31.5-33.4% P2O5</t>
  </si>
  <si>
    <t>33.4-35.7% P2O5</t>
  </si>
  <si>
    <t>35.7% P2O5</t>
  </si>
  <si>
    <t>Phosphate Rock Deliveries by Grade in Major Producing Countries</t>
  </si>
  <si>
    <t>Phosphate Rock Home Deliveries by Grade in Major Producing Countries</t>
  </si>
  <si>
    <t>Phosphate Rock Exports by Grade from Major Producing Countries</t>
  </si>
  <si>
    <t>Phosphate Rock Imports by Grade in Major Producing Countries</t>
  </si>
  <si>
    <t>West Europe</t>
  </si>
  <si>
    <t>Austria</t>
  </si>
  <si>
    <t>Belgium</t>
  </si>
  <si>
    <t>Finland</t>
  </si>
  <si>
    <t>France</t>
  </si>
  <si>
    <t>Germany</t>
  </si>
  <si>
    <t>Greece</t>
  </si>
  <si>
    <t>Italy</t>
  </si>
  <si>
    <t>Netherlands</t>
  </si>
  <si>
    <t>Norway</t>
  </si>
  <si>
    <t>Portugal</t>
  </si>
  <si>
    <t>Spain</t>
  </si>
  <si>
    <t>United Kingdom</t>
  </si>
  <si>
    <t>Various</t>
  </si>
  <si>
    <t>Central Europe</t>
  </si>
  <si>
    <t>Bulgaria</t>
  </si>
  <si>
    <t>Croatia</t>
  </si>
  <si>
    <t>Poland</t>
  </si>
  <si>
    <t>Romania</t>
  </si>
  <si>
    <t>Serbia</t>
  </si>
  <si>
    <t>Belarus</t>
  </si>
  <si>
    <t>Lithuania</t>
  </si>
  <si>
    <t>Ukraine</t>
  </si>
  <si>
    <t>Argentina</t>
  </si>
  <si>
    <t>Colombia</t>
  </si>
  <si>
    <t>Ecuador</t>
  </si>
  <si>
    <t>Mexico</t>
  </si>
  <si>
    <t>Nicaragua</t>
  </si>
  <si>
    <t>Uruguay</t>
  </si>
  <si>
    <t>Venezuela</t>
  </si>
  <si>
    <t>Cameroon</t>
  </si>
  <si>
    <t>Cote d'Ivoire</t>
  </si>
  <si>
    <t>Gabon</t>
  </si>
  <si>
    <t>Ghana</t>
  </si>
  <si>
    <t>Kenya</t>
  </si>
  <si>
    <t>Liberia</t>
  </si>
  <si>
    <t>Mali</t>
  </si>
  <si>
    <t>Nigeria</t>
  </si>
  <si>
    <t>Sierra Leone</t>
  </si>
  <si>
    <t>Sudan</t>
  </si>
  <si>
    <t>Iran</t>
  </si>
  <si>
    <t>Lebanon</t>
  </si>
  <si>
    <t>Turkey</t>
  </si>
  <si>
    <t>South Asia</t>
  </si>
  <si>
    <t>Bangladesh</t>
  </si>
  <si>
    <t>India</t>
  </si>
  <si>
    <t>Pakistan</t>
  </si>
  <si>
    <t>East Asia</t>
  </si>
  <si>
    <t>Indonesia</t>
  </si>
  <si>
    <t>Japan</t>
  </si>
  <si>
    <t>Korea Rep.</t>
  </si>
  <si>
    <t>Malaysia</t>
  </si>
  <si>
    <t>Philippines</t>
  </si>
  <si>
    <t>Taiwan, China</t>
  </si>
  <si>
    <t>Vietnam</t>
  </si>
  <si>
    <t>New Zealand</t>
  </si>
  <si>
    <t>Others</t>
  </si>
  <si>
    <t xml:space="preserve">Phosphate Rock Exports by Destination All Grades </t>
  </si>
  <si>
    <t>Exporting</t>
  </si>
  <si>
    <t>countries</t>
  </si>
  <si>
    <t>China</t>
  </si>
  <si>
    <t>TOTAL</t>
  </si>
  <si>
    <t>Importing</t>
  </si>
  <si>
    <t>Countries</t>
  </si>
  <si>
    <t>WORLD TOTAL</t>
  </si>
  <si>
    <t>%Variation</t>
  </si>
  <si>
    <t>%Variation 2015/2014</t>
  </si>
  <si>
    <t>2015/2014</t>
  </si>
  <si>
    <t>2014/2013</t>
  </si>
  <si>
    <t>%Variation 2014/2013</t>
  </si>
  <si>
    <t xml:space="preserve">Phosphate Rock Exports by Destination 65% BPL and under </t>
  </si>
  <si>
    <t xml:space="preserve">Phosphate Rock Exports by Destination 66-68% BPL </t>
  </si>
  <si>
    <t xml:space="preserve">Phosphate Rock Exports by Destination 69-72% BPL </t>
  </si>
  <si>
    <t xml:space="preserve">Phosphate Rock Exports by Destination 73-77% BPL </t>
  </si>
  <si>
    <t xml:space="preserve">Phosphate Rock Exports by Destination 78% BPL and 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</si>
</sst>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9" x14ac:knownFonts="1">
    <font>
      <sz val="11"/>
      <color rgb="FF000000"/>
      <name val="Calibri"/>
    </font>
    <font>
      <b/>
      <sz val="18"/>
      <color rgb="FF000000"/>
      <name val="Arial"/>
    </font>
    <font>
      <sz val="11"/>
      <color rgb="FF000000"/>
      <name val="Arial"/>
    </font>
    <font>
      <sz val="14"/>
      <color rgb="FF000000"/>
      <name val="Arial"/>
    </font>
    <font>
      <b/>
      <i/>
      <sz val="14"/>
      <color rgb="FF000000"/>
      <name val="Arial"/>
    </font>
    <font>
      <sz val="18"/>
      <color rgb="FFFF0000"/>
      <name val="Arial"/>
    </font>
    <font>
      <sz val="13"/>
      <color rgb="FF000000"/>
      <name val="Arial"/>
    </font>
    <font>
      <b/>
      <sz val="13"/>
      <color rgb="FF000000"/>
      <name val="Arial"/>
    </font>
    <font>
      <i/>
      <sz val="13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Calibri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341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12" fillId="3" borderId="14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10" fillId="3" borderId="1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0" fontId="10" fillId="2" borderId="14" xfId="0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0" fontId="10" fillId="3" borderId="14" xfId="0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0" fontId="10" fillId="3" borderId="17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164" fontId="14" fillId="2" borderId="0" xfId="0" applyNumberFormat="1" applyFont="1" applyFill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3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horizontal="left" vertical="top"/>
    </xf>
    <xf numFmtId="0" fontId="13" fillId="3" borderId="13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3" borderId="14" xfId="0" applyFont="1" applyFill="1" applyBorder="1" applyAlignment="1" applyProtection="1">
      <alignment horizontal="left" vertical="center" indent="2"/>
    </xf>
    <xf numFmtId="164" fontId="14" fillId="3" borderId="0" xfId="0" applyNumberFormat="1" applyFont="1" applyFill="1" applyAlignment="1" applyProtection="1">
      <alignment horizontal="right" vertical="center"/>
    </xf>
    <xf numFmtId="164" fontId="13" fillId="3" borderId="14" xfId="0" applyNumberFormat="1" applyFont="1" applyFill="1" applyBorder="1" applyAlignment="1" applyProtection="1">
      <alignment horizontal="right" vertical="center"/>
    </xf>
    <xf numFmtId="0" fontId="14" fillId="2" borderId="14" xfId="0" applyFont="1" applyFill="1" applyBorder="1" applyAlignment="1" applyProtection="1">
      <alignment horizontal="left" vertical="center" indent="2"/>
    </xf>
    <xf numFmtId="164" fontId="14" fillId="2" borderId="0" xfId="0" applyNumberFormat="1" applyFont="1" applyFill="1" applyAlignment="1" applyProtection="1">
      <alignment horizontal="right" vertical="center"/>
    </xf>
    <xf numFmtId="164" fontId="13" fillId="2" borderId="1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 applyProtection="1">
      <alignment horizontal="left" vertical="center" indent="1"/>
    </xf>
    <xf numFmtId="164" fontId="13" fillId="2" borderId="9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3" fillId="3" borderId="11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indent="1"/>
    </xf>
    <xf numFmtId="164" fontId="15" fillId="2" borderId="0" xfId="0" applyNumberFormat="1" applyFont="1" applyFill="1" applyAlignment="1" applyProtection="1">
      <alignment horizontal="right" vertical="center" indent="1"/>
    </xf>
    <xf numFmtId="0" fontId="16" fillId="2" borderId="18" xfId="0" applyFont="1" applyFill="1" applyBorder="1" applyAlignment="1" applyProtection="1">
      <alignment horizontal="center" vertical="center"/>
    </xf>
    <xf numFmtId="165" fontId="16" fillId="3" borderId="21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14" xfId="0" applyFont="1" applyFill="1" applyBorder="1" applyAlignment="1" applyProtection="1">
      <alignment horizontal="center" vertical="center"/>
    </xf>
    <xf numFmtId="0" fontId="12" fillId="3" borderId="15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  <xf numFmtId="0" fontId="13" fillId="3" borderId="0" xfId="0" applyFont="1" applyFill="1" applyAlignment="1" applyProtection="1">
      <alignment horizontal="center"/>
    </xf>
    <xf numFmtId="0" fontId="14" fillId="3" borderId="5" xfId="0" applyFont="1" applyFill="1" applyBorder="1" applyAlignment="1" applyProtection="1">
      <alignment horizontal="left" vertical="top"/>
    </xf>
    <xf numFmtId="0" fontId="14" fillId="3" borderId="0" xfId="0" applyFont="1" applyFill="1" applyAlignment="1" applyProtection="1">
      <alignment horizontal="left" vertical="top"/>
    </xf>
    <xf numFmtId="0" fontId="14" fillId="2" borderId="0" xfId="0" applyFont="1" applyFill="1" applyAlignment="1" applyProtection="1">
      <alignment horizontal="left" vertical="top"/>
    </xf>
    <xf numFmtId="0" fontId="14" fillId="2" borderId="9" xfId="0" applyFont="1" applyFill="1" applyBorder="1" applyAlignment="1" applyProtection="1">
      <alignment horizontal="left" vertical="top"/>
    </xf>
    <xf numFmtId="0" fontId="14" fillId="3" borderId="11" xfId="0" applyFont="1" applyFill="1" applyBorder="1" applyAlignment="1" applyProtection="1">
      <alignment horizontal="left" vertical="center"/>
    </xf>
    <xf numFmtId="0" fontId="15" fillId="2" borderId="0" xfId="0" applyFont="1" applyFill="1" applyAlignment="1" applyProtection="1">
      <alignment horizontal="right" vertical="center" indent="1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Continuous" vertical="center"/>
    </xf>
    <xf numFmtId="0" fontId="6" fillId="3" borderId="13" xfId="0" applyFont="1" applyFill="1" applyBorder="1" applyAlignment="1" applyProtection="1">
      <alignment horizontal="centerContinuous" vertical="center"/>
    </xf>
    <xf numFmtId="9" fontId="15" fillId="3" borderId="19" xfId="1" applyFont="1" applyFill="1" applyBorder="1" applyAlignment="1" applyProtection="1">
      <alignment horizontal="right" vertical="center" indent="1"/>
    </xf>
    <xf numFmtId="9" fontId="15" fillId="3" borderId="0" xfId="1" applyFont="1" applyFill="1" applyAlignment="1" applyProtection="1">
      <alignment horizontal="right" vertical="center" indent="1"/>
    </xf>
    <xf numFmtId="9" fontId="0" fillId="0" borderId="0" xfId="1" applyFont="1" applyProtection="1"/>
    <xf numFmtId="9" fontId="15" fillId="3" borderId="0" xfId="1" applyFont="1" applyFill="1" applyAlignment="1" applyProtection="1">
      <alignment horizontal="right" vertical="center" indent="1"/>
    </xf>
    <xf numFmtId="9" fontId="0" fillId="0" borderId="0" xfId="1" applyFont="1"/>
    <xf numFmtId="9" fontId="16" fillId="2" borderId="2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workbookViewId="0">
      <selection activeCell="K34" sqref="K34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8.5703125" customWidth="1"/>
    <col min="4" max="4" width="1" customWidth="1"/>
    <col min="5" max="5" width="8.5703125" customWidth="1"/>
    <col min="6" max="6" width="1" customWidth="1"/>
    <col min="7" max="7" width="8.5703125" customWidth="1"/>
    <col min="8" max="8" width="1" customWidth="1"/>
    <col min="9" max="9" width="8.7109375" customWidth="1"/>
    <col min="10" max="10" width="0.42578125" customWidth="1"/>
    <col min="11" max="11" width="8.5703125" customWidth="1"/>
    <col min="12" max="12" width="1" customWidth="1"/>
    <col min="13" max="13" width="8.5703125" customWidth="1"/>
    <col min="14" max="14" width="1" customWidth="1"/>
    <col min="15" max="15" width="8.5703125" customWidth="1"/>
    <col min="16" max="16" width="1" customWidth="1"/>
    <col min="17" max="17" width="8.7109375" customWidth="1"/>
    <col min="18" max="18" width="0.42578125" customWidth="1"/>
    <col min="19" max="19" width="8.5703125" customWidth="1"/>
    <col min="20" max="20" width="1" customWidth="1"/>
    <col min="21" max="21" width="8.5703125" customWidth="1"/>
    <col min="22" max="22" width="1" customWidth="1"/>
    <col min="23" max="23" width="8.5703125" customWidth="1"/>
    <col min="24" max="24" width="1" customWidth="1"/>
    <col min="25" max="25" width="8.7109375" customWidth="1"/>
    <col min="26" max="26" width="0.42578125" customWidth="1"/>
    <col min="27" max="27" width="7.5703125" customWidth="1"/>
    <col min="28" max="28" width="1" customWidth="1"/>
    <col min="29" max="29" width="7.5703125" customWidth="1"/>
    <col min="30" max="30" width="1" customWidth="1"/>
    <col min="31" max="31" width="7.5703125" customWidth="1"/>
    <col min="32" max="32" width="1" customWidth="1"/>
    <col min="33" max="33" width="8.7109375" customWidth="1"/>
  </cols>
  <sheetData>
    <row r="1" spans="1:33" ht="23.25" x14ac:dyDescent="0.25">
      <c r="A1" s="304" t="s">
        <v>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38" t="s">
        <v>1</v>
      </c>
    </row>
    <row r="2" spans="1:33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05"/>
      <c r="AF2" s="305"/>
      <c r="AG2" s="1"/>
    </row>
    <row r="3" spans="1:33" ht="18" x14ac:dyDescent="0.25">
      <c r="A3" s="306" t="s">
        <v>3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1"/>
    </row>
    <row r="5" spans="1:33" ht="18.75" x14ac:dyDescent="0.25">
      <c r="A5" s="2"/>
      <c r="B5" s="2"/>
      <c r="C5" s="339" t="s">
        <v>4</v>
      </c>
      <c r="D5" s="340"/>
      <c r="E5" s="340"/>
      <c r="F5" s="340"/>
      <c r="G5" s="340"/>
      <c r="H5" s="340"/>
      <c r="I5" s="340"/>
      <c r="J5" s="2"/>
      <c r="K5" s="339" t="s">
        <v>5</v>
      </c>
      <c r="L5" s="340"/>
      <c r="M5" s="340"/>
      <c r="N5" s="340"/>
      <c r="O5" s="340"/>
      <c r="P5" s="340"/>
      <c r="Q5" s="340"/>
      <c r="R5" s="2"/>
      <c r="S5" s="339" t="s">
        <v>6</v>
      </c>
      <c r="T5" s="340"/>
      <c r="U5" s="340"/>
      <c r="V5" s="340"/>
      <c r="W5" s="340"/>
      <c r="X5" s="340"/>
      <c r="Y5" s="340"/>
      <c r="Z5" s="2"/>
      <c r="AA5" s="339" t="s">
        <v>7</v>
      </c>
      <c r="AB5" s="340"/>
      <c r="AC5" s="340"/>
      <c r="AD5" s="340"/>
      <c r="AE5" s="340"/>
      <c r="AF5" s="340"/>
      <c r="AG5" s="340"/>
    </row>
    <row r="6" spans="1:33" ht="33.950000000000003" customHeight="1" x14ac:dyDescent="0.25">
      <c r="A6" s="3" t="s">
        <v>8</v>
      </c>
      <c r="C6" s="308">
        <v>2013</v>
      </c>
      <c r="D6" s="309"/>
      <c r="E6" s="309">
        <v>2014</v>
      </c>
      <c r="F6" s="309"/>
      <c r="G6" s="310">
        <v>2015</v>
      </c>
      <c r="H6" s="309"/>
      <c r="I6" s="4" t="s">
        <v>9</v>
      </c>
      <c r="K6" s="308">
        <v>2013</v>
      </c>
      <c r="L6" s="309"/>
      <c r="M6" s="309">
        <v>2014</v>
      </c>
      <c r="N6" s="309"/>
      <c r="O6" s="310">
        <v>2015</v>
      </c>
      <c r="P6" s="309"/>
      <c r="Q6" s="4" t="s">
        <v>9</v>
      </c>
      <c r="S6" s="308">
        <v>2013</v>
      </c>
      <c r="T6" s="309"/>
      <c r="U6" s="309">
        <v>2014</v>
      </c>
      <c r="V6" s="309"/>
      <c r="W6" s="310">
        <v>2015</v>
      </c>
      <c r="X6" s="309"/>
      <c r="Y6" s="4" t="s">
        <v>9</v>
      </c>
      <c r="AA6" s="308">
        <v>2013</v>
      </c>
      <c r="AB6" s="309"/>
      <c r="AC6" s="309">
        <v>2014</v>
      </c>
      <c r="AD6" s="309"/>
      <c r="AE6" s="310">
        <v>2015</v>
      </c>
      <c r="AF6" s="309"/>
      <c r="AG6" s="4" t="s">
        <v>9</v>
      </c>
    </row>
    <row r="7" spans="1:33" x14ac:dyDescent="0.25">
      <c r="A7" s="311" t="s">
        <v>10</v>
      </c>
      <c r="B7" s="305"/>
      <c r="C7" s="5"/>
      <c r="D7" s="6"/>
      <c r="E7" s="5"/>
      <c r="F7" s="6"/>
      <c r="G7" s="7"/>
      <c r="H7" s="6"/>
      <c r="I7" s="8"/>
      <c r="K7" s="5"/>
      <c r="L7" s="6"/>
      <c r="M7" s="5"/>
      <c r="N7" s="6"/>
      <c r="O7" s="7"/>
      <c r="P7" s="6"/>
      <c r="Q7" s="8"/>
      <c r="S7" s="5"/>
      <c r="T7" s="6"/>
      <c r="U7" s="5"/>
      <c r="V7" s="6"/>
      <c r="W7" s="7"/>
      <c r="X7" s="6"/>
      <c r="Y7" s="8"/>
      <c r="AA7" s="5"/>
      <c r="AB7" s="6"/>
      <c r="AC7" s="5"/>
      <c r="AD7" s="6"/>
      <c r="AE7" s="7"/>
      <c r="AF7" s="6"/>
      <c r="AG7" s="8"/>
    </row>
    <row r="8" spans="1:33" x14ac:dyDescent="0.25">
      <c r="A8" s="9" t="s">
        <v>11</v>
      </c>
      <c r="B8" s="10"/>
      <c r="C8" s="11">
        <v>2640.8719999999998</v>
      </c>
      <c r="D8" s="12"/>
      <c r="E8" s="11">
        <v>2787.1979999999999</v>
      </c>
      <c r="F8" s="12"/>
      <c r="G8" s="13">
        <v>2899.1550000000002</v>
      </c>
      <c r="H8" s="12"/>
      <c r="I8" s="14">
        <f>IF(OR(E8=0,E8="-"),"-",IF(G8="-",(0-E8)/E8,(G8-E8)/E8))</f>
        <v>4.0168298054174961E-2</v>
      </c>
      <c r="K8" s="11">
        <v>2543.8389999999999</v>
      </c>
      <c r="L8" s="12"/>
      <c r="M8" s="11">
        <v>2769.57</v>
      </c>
      <c r="N8" s="12"/>
      <c r="O8" s="13">
        <v>2881.085</v>
      </c>
      <c r="P8" s="12"/>
      <c r="Q8" s="14">
        <f>IF(OR(M8=0,M8="-"),"-",IF(O8="-",(0-M8)/M8,(O8-M8)/M8))</f>
        <v>4.0264373169842202E-2</v>
      </c>
      <c r="S8" s="11">
        <v>2076.8719999999998</v>
      </c>
      <c r="T8" s="12"/>
      <c r="U8" s="11">
        <v>2189.1370000000002</v>
      </c>
      <c r="V8" s="12"/>
      <c r="W8" s="13">
        <v>2446.0680000000002</v>
      </c>
      <c r="X8" s="12"/>
      <c r="Y8" s="14">
        <f>IF(OR(U8=0,U8="-"),"-",IF(W8="-",(0-U8)/U8,(W8-U8)/U8))</f>
        <v>0.11736634116549124</v>
      </c>
      <c r="AA8" s="11">
        <v>466.96699999999998</v>
      </c>
      <c r="AB8" s="12"/>
      <c r="AC8" s="11">
        <v>580.43299999999999</v>
      </c>
      <c r="AD8" s="12"/>
      <c r="AE8" s="13">
        <v>435.017</v>
      </c>
      <c r="AF8" s="12"/>
      <c r="AG8" s="14">
        <f>IF(OR(AC8=0,AC8="-"),"-",IF(AE8="-",(0-AC8)/AC8,(AE8-AC8)/AC8))</f>
        <v>-0.25053020762086237</v>
      </c>
    </row>
    <row r="9" spans="1:33" x14ac:dyDescent="0.25">
      <c r="A9" s="15" t="s">
        <v>12</v>
      </c>
      <c r="B9" s="16"/>
      <c r="C9" s="17">
        <f>C8</f>
        <v>2640.8719999999998</v>
      </c>
      <c r="D9" s="18"/>
      <c r="E9" s="17">
        <f>E8</f>
        <v>2787.1979999999999</v>
      </c>
      <c r="F9" s="18"/>
      <c r="G9" s="19">
        <f>G8</f>
        <v>2899.1550000000002</v>
      </c>
      <c r="H9" s="18"/>
      <c r="I9" s="20">
        <f>IF(E9*1=0,"-",(G9-E9)/E9)</f>
        <v>4.0168298054174961E-2</v>
      </c>
      <c r="K9" s="17">
        <f>K8</f>
        <v>2543.8389999999999</v>
      </c>
      <c r="L9" s="18"/>
      <c r="M9" s="17">
        <f>M8</f>
        <v>2769.57</v>
      </c>
      <c r="N9" s="18"/>
      <c r="O9" s="19">
        <f>O8</f>
        <v>2881.085</v>
      </c>
      <c r="P9" s="18"/>
      <c r="Q9" s="20">
        <f>IF(M9*1=0,"-",(O9-M9)/M9)</f>
        <v>4.0264373169842202E-2</v>
      </c>
      <c r="S9" s="17">
        <f>S8</f>
        <v>2076.8719999999998</v>
      </c>
      <c r="T9" s="18"/>
      <c r="U9" s="17">
        <f>U8</f>
        <v>2189.1370000000002</v>
      </c>
      <c r="V9" s="18"/>
      <c r="W9" s="19">
        <f>W8</f>
        <v>2446.0680000000002</v>
      </c>
      <c r="X9" s="18"/>
      <c r="Y9" s="20">
        <f>IF(U9*1=0,"-",(W9-U9)/U9)</f>
        <v>0.11736634116549124</v>
      </c>
      <c r="AA9" s="17">
        <f>AA8</f>
        <v>466.96699999999998</v>
      </c>
      <c r="AB9" s="18"/>
      <c r="AC9" s="17">
        <f>AC8</f>
        <v>580.43299999999999</v>
      </c>
      <c r="AD9" s="18"/>
      <c r="AE9" s="19">
        <f>AE8</f>
        <v>435.017</v>
      </c>
      <c r="AF9" s="18"/>
      <c r="AG9" s="20">
        <f>IF(AC9*1=0,"-",(AE9-AC9)/AC9)</f>
        <v>-0.25053020762086237</v>
      </c>
    </row>
    <row r="11" spans="1:33" x14ac:dyDescent="0.25">
      <c r="A11" s="311" t="s">
        <v>13</v>
      </c>
      <c r="B11" s="305"/>
      <c r="C11" s="5"/>
      <c r="D11" s="6"/>
      <c r="E11" s="5"/>
      <c r="F11" s="6"/>
      <c r="G11" s="7"/>
      <c r="H11" s="6"/>
      <c r="I11" s="8"/>
      <c r="K11" s="5"/>
      <c r="L11" s="6"/>
      <c r="M11" s="5"/>
      <c r="N11" s="6"/>
      <c r="O11" s="7"/>
      <c r="P11" s="6"/>
      <c r="Q11" s="8"/>
      <c r="S11" s="5"/>
      <c r="T11" s="6"/>
      <c r="U11" s="5"/>
      <c r="V11" s="6"/>
      <c r="W11" s="7"/>
      <c r="X11" s="6"/>
      <c r="Y11" s="8"/>
      <c r="AA11" s="5"/>
      <c r="AB11" s="6"/>
      <c r="AC11" s="5"/>
      <c r="AD11" s="6"/>
      <c r="AE11" s="7"/>
      <c r="AF11" s="6"/>
      <c r="AG11" s="8"/>
    </row>
    <row r="12" spans="1:33" x14ac:dyDescent="0.25">
      <c r="A12" s="9" t="s">
        <v>14</v>
      </c>
      <c r="B12" s="10"/>
      <c r="C12" s="11">
        <v>170.905</v>
      </c>
      <c r="D12" s="12"/>
      <c r="E12" s="11">
        <v>0</v>
      </c>
      <c r="F12" s="12"/>
      <c r="G12" s="13">
        <v>0</v>
      </c>
      <c r="H12" s="12"/>
      <c r="I12" s="14" t="str">
        <f>IF(OR(E12=0,E12="-"),"-",IF(G12="-",(0-E12)/E12,(G12-E12)/E12))</f>
        <v>-</v>
      </c>
      <c r="K12" s="11">
        <v>170.905</v>
      </c>
      <c r="L12" s="12"/>
      <c r="M12" s="11">
        <v>0</v>
      </c>
      <c r="N12" s="12"/>
      <c r="O12" s="13">
        <v>0</v>
      </c>
      <c r="P12" s="12"/>
      <c r="Q12" s="14" t="str">
        <f>IF(OR(M12=0,M12="-"),"-",IF(O12="-",(0-M12)/M12,(O12-M12)/M12))</f>
        <v>-</v>
      </c>
      <c r="S12" s="11">
        <v>170.905</v>
      </c>
      <c r="T12" s="12"/>
      <c r="U12" s="11">
        <v>0</v>
      </c>
      <c r="V12" s="12"/>
      <c r="W12" s="13">
        <v>0</v>
      </c>
      <c r="X12" s="12"/>
      <c r="Y12" s="14" t="str">
        <f>IF(OR(U12=0,U12="-"),"-",IF(W12="-",(0-U12)/U12,(W12-U12)/U12))</f>
        <v>-</v>
      </c>
      <c r="AA12" s="11">
        <v>0</v>
      </c>
      <c r="AB12" s="12"/>
      <c r="AC12" s="11">
        <v>0</v>
      </c>
      <c r="AD12" s="12"/>
      <c r="AE12" s="13">
        <v>0</v>
      </c>
      <c r="AF12" s="12"/>
      <c r="AG12" s="14" t="str">
        <f>IF(OR(AC12=0,AC12="-"),"-",IF(AE12="-",(0-AC12)/AC12,(AE12-AC12)/AC12))</f>
        <v>-</v>
      </c>
    </row>
    <row r="13" spans="1:33" x14ac:dyDescent="0.25">
      <c r="A13" s="21" t="s">
        <v>15</v>
      </c>
      <c r="B13" s="22"/>
      <c r="C13" s="23">
        <v>7882.4750000000004</v>
      </c>
      <c r="D13" s="24"/>
      <c r="E13" s="23">
        <v>6922.143</v>
      </c>
      <c r="F13" s="24"/>
      <c r="G13" s="25">
        <v>6374.8879999999999</v>
      </c>
      <c r="H13" s="24"/>
      <c r="I13" s="26">
        <f>IF(OR(E13=0,E13="-"),"-",IF(G13="-",(0-E13)/E13,(G13-E13)/E13))</f>
        <v>-7.905860945085938E-2</v>
      </c>
      <c r="K13" s="23">
        <v>6289.3159999999998</v>
      </c>
      <c r="L13" s="24"/>
      <c r="M13" s="23">
        <v>4875.5029999999997</v>
      </c>
      <c r="N13" s="24"/>
      <c r="O13" s="25">
        <v>6104.4380000000001</v>
      </c>
      <c r="P13" s="24"/>
      <c r="Q13" s="26">
        <f>IF(OR(M13=0,M13="-"),"-",IF(O13="-",(0-M13)/M13,(O13-M13)/M13))</f>
        <v>0.25206322301514333</v>
      </c>
      <c r="S13" s="23">
        <v>6289.3159999999998</v>
      </c>
      <c r="T13" s="24"/>
      <c r="U13" s="23">
        <v>4875.5029999999997</v>
      </c>
      <c r="V13" s="24"/>
      <c r="W13" s="25">
        <v>6104.4380000000001</v>
      </c>
      <c r="X13" s="24"/>
      <c r="Y13" s="26">
        <f>IF(OR(U13=0,U13="-"),"-",IF(W13="-",(0-U13)/U13,(W13-U13)/U13))</f>
        <v>0.25206322301514333</v>
      </c>
      <c r="AA13" s="23">
        <v>0</v>
      </c>
      <c r="AB13" s="24"/>
      <c r="AC13" s="23">
        <v>0</v>
      </c>
      <c r="AD13" s="24"/>
      <c r="AE13" s="25">
        <v>0</v>
      </c>
      <c r="AF13" s="24"/>
      <c r="AG13" s="26" t="str">
        <f>IF(OR(AC13=0,AC13="-"),"-",IF(AE13="-",(0-AC13)/AC13,(AE13-AC13)/AC13))</f>
        <v>-</v>
      </c>
    </row>
    <row r="14" spans="1:33" x14ac:dyDescent="0.25">
      <c r="A14" s="15" t="s">
        <v>12</v>
      </c>
      <c r="B14" s="16"/>
      <c r="C14" s="17">
        <f>C12+C13</f>
        <v>8053.38</v>
      </c>
      <c r="D14" s="18"/>
      <c r="E14" s="17">
        <f>E12+E13</f>
        <v>6922.143</v>
      </c>
      <c r="F14" s="18"/>
      <c r="G14" s="19">
        <f>G12+G13</f>
        <v>6374.8879999999999</v>
      </c>
      <c r="H14" s="18"/>
      <c r="I14" s="20">
        <f>IF(E14*1=0,"-",(G14-E14)/E14)</f>
        <v>-7.905860945085938E-2</v>
      </c>
      <c r="K14" s="17">
        <f>K12+K13</f>
        <v>6460.2209999999995</v>
      </c>
      <c r="L14" s="18"/>
      <c r="M14" s="17">
        <f>M12+M13</f>
        <v>4875.5029999999997</v>
      </c>
      <c r="N14" s="18"/>
      <c r="O14" s="19">
        <f>O12+O13</f>
        <v>6104.4380000000001</v>
      </c>
      <c r="P14" s="18"/>
      <c r="Q14" s="20">
        <f>IF(M14*1=0,"-",(O14-M14)/M14)</f>
        <v>0.25206322301514333</v>
      </c>
      <c r="S14" s="17">
        <f>S12+S13</f>
        <v>6460.2209999999995</v>
      </c>
      <c r="T14" s="18"/>
      <c r="U14" s="17">
        <f>U12+U13</f>
        <v>4875.5029999999997</v>
      </c>
      <c r="V14" s="18"/>
      <c r="W14" s="19">
        <f>W12+W13</f>
        <v>6104.4380000000001</v>
      </c>
      <c r="X14" s="18"/>
      <c r="Y14" s="20">
        <f>IF(U14*1=0,"-",(W14-U14)/U14)</f>
        <v>0.25206322301514333</v>
      </c>
      <c r="AA14" s="17">
        <f>AA12+AA13</f>
        <v>0</v>
      </c>
      <c r="AB14" s="18"/>
      <c r="AC14" s="17">
        <f>AC12+AC13</f>
        <v>0</v>
      </c>
      <c r="AD14" s="18"/>
      <c r="AE14" s="19">
        <f>AE12+AE13</f>
        <v>0</v>
      </c>
      <c r="AF14" s="18"/>
      <c r="AG14" s="20" t="str">
        <f>IF(AC14*1=0,"-",(AE14-AC14)/AC14)</f>
        <v>-</v>
      </c>
    </row>
    <row r="16" spans="1:33" x14ac:dyDescent="0.25">
      <c r="A16" s="311" t="s">
        <v>16</v>
      </c>
      <c r="B16" s="305"/>
      <c r="C16" s="5"/>
      <c r="D16" s="6"/>
      <c r="E16" s="5"/>
      <c r="F16" s="6"/>
      <c r="G16" s="7"/>
      <c r="H16" s="6"/>
      <c r="I16" s="8"/>
      <c r="K16" s="5"/>
      <c r="L16" s="6"/>
      <c r="M16" s="5"/>
      <c r="N16" s="6"/>
      <c r="O16" s="7"/>
      <c r="P16" s="6"/>
      <c r="Q16" s="8"/>
      <c r="S16" s="5"/>
      <c r="T16" s="6"/>
      <c r="U16" s="5"/>
      <c r="V16" s="6"/>
      <c r="W16" s="7"/>
      <c r="X16" s="6"/>
      <c r="Y16" s="8"/>
      <c r="AA16" s="5"/>
      <c r="AB16" s="6"/>
      <c r="AC16" s="5"/>
      <c r="AD16" s="6"/>
      <c r="AE16" s="7"/>
      <c r="AF16" s="6"/>
      <c r="AG16" s="8"/>
    </row>
    <row r="17" spans="1:33" x14ac:dyDescent="0.25">
      <c r="A17" s="9" t="s">
        <v>17</v>
      </c>
      <c r="B17" s="10"/>
      <c r="C17" s="11">
        <v>1429.5</v>
      </c>
      <c r="D17" s="12"/>
      <c r="E17" s="11">
        <v>1313.8</v>
      </c>
      <c r="F17" s="12"/>
      <c r="G17" s="13">
        <v>1357.7</v>
      </c>
      <c r="H17" s="12"/>
      <c r="I17" s="14">
        <f>IF(OR(E17=0,E17="-"),"-",IF(G17="-",(0-E17)/E17,(G17-E17)/E17))</f>
        <v>3.3414522758410788E-2</v>
      </c>
      <c r="K17" s="11">
        <v>1429.5</v>
      </c>
      <c r="L17" s="12"/>
      <c r="M17" s="11">
        <v>1313.8</v>
      </c>
      <c r="N17" s="12"/>
      <c r="O17" s="13">
        <v>1357.7</v>
      </c>
      <c r="P17" s="12"/>
      <c r="Q17" s="14">
        <f>IF(OR(M17=0,M17="-"),"-",IF(O17="-",(0-M17)/M17,(O17-M17)/M17))</f>
        <v>3.3414522758410788E-2</v>
      </c>
      <c r="S17" s="11">
        <v>1429.5</v>
      </c>
      <c r="T17" s="12"/>
      <c r="U17" s="11">
        <v>1313.8</v>
      </c>
      <c r="V17" s="12"/>
      <c r="W17" s="13">
        <v>1357.7</v>
      </c>
      <c r="X17" s="12"/>
      <c r="Y17" s="14">
        <f>IF(OR(U17=0,U17="-"),"-",IF(W17="-",(0-U17)/U17,(W17-U17)/U17))</f>
        <v>3.3414522758410788E-2</v>
      </c>
      <c r="AA17" s="11">
        <v>0</v>
      </c>
      <c r="AB17" s="12"/>
      <c r="AC17" s="11">
        <v>0</v>
      </c>
      <c r="AD17" s="12"/>
      <c r="AE17" s="13">
        <v>0</v>
      </c>
      <c r="AF17" s="12"/>
      <c r="AG17" s="14" t="str">
        <f>IF(OR(AC17=0,AC17="-"),"-",IF(AE17="-",(0-AC17)/AC17,(AE17-AC17)/AC17))</f>
        <v>-</v>
      </c>
    </row>
    <row r="18" spans="1:33" x14ac:dyDescent="0.25">
      <c r="A18" s="21" t="s">
        <v>18</v>
      </c>
      <c r="B18" s="22"/>
      <c r="C18" s="23">
        <v>855.7</v>
      </c>
      <c r="D18" s="24"/>
      <c r="E18" s="23">
        <v>906</v>
      </c>
      <c r="F18" s="24"/>
      <c r="G18" s="25">
        <v>892</v>
      </c>
      <c r="H18" s="24"/>
      <c r="I18" s="26">
        <f>IF(OR(E18=0,E18="-"),"-",IF(G18="-",(0-E18)/E18,(G18-E18)/E18))</f>
        <v>-1.5452538631346579E-2</v>
      </c>
      <c r="K18" s="23">
        <v>855.7</v>
      </c>
      <c r="L18" s="24"/>
      <c r="M18" s="23">
        <v>890</v>
      </c>
      <c r="N18" s="24"/>
      <c r="O18" s="25">
        <v>893.2</v>
      </c>
      <c r="P18" s="24"/>
      <c r="Q18" s="26">
        <f>IF(OR(M18=0,M18="-"),"-",IF(O18="-",(0-M18)/M18,(O18-M18)/M18))</f>
        <v>3.595505617977579E-3</v>
      </c>
      <c r="S18" s="23">
        <v>0</v>
      </c>
      <c r="T18" s="24"/>
      <c r="U18" s="23">
        <v>0</v>
      </c>
      <c r="V18" s="24"/>
      <c r="W18" s="25">
        <v>0</v>
      </c>
      <c r="X18" s="24"/>
      <c r="Y18" s="26" t="str">
        <f>IF(OR(U18=0,U18="-"),"-",IF(W18="-",(0-U18)/U18,(W18-U18)/U18))</f>
        <v>-</v>
      </c>
      <c r="AA18" s="23">
        <v>855.7</v>
      </c>
      <c r="AB18" s="24"/>
      <c r="AC18" s="23">
        <v>890</v>
      </c>
      <c r="AD18" s="24"/>
      <c r="AE18" s="25">
        <v>893.2</v>
      </c>
      <c r="AF18" s="24"/>
      <c r="AG18" s="26">
        <f>IF(OR(AC18=0,AC18="-"),"-",IF(AE18="-",(0-AC18)/AC18,(AE18-AC18)/AC18))</f>
        <v>3.595505617977579E-3</v>
      </c>
    </row>
    <row r="19" spans="1:33" x14ac:dyDescent="0.25">
      <c r="A19" s="15" t="s">
        <v>12</v>
      </c>
      <c r="B19" s="16"/>
      <c r="C19" s="17">
        <f>C17+C18</f>
        <v>2285.1999999999998</v>
      </c>
      <c r="D19" s="18"/>
      <c r="E19" s="17">
        <f>E17+E18</f>
        <v>2219.8000000000002</v>
      </c>
      <c r="F19" s="18"/>
      <c r="G19" s="19">
        <f>G17+G18</f>
        <v>2249.6999999999998</v>
      </c>
      <c r="H19" s="18"/>
      <c r="I19" s="20">
        <f>IF(E19*1=0,"-",(G19-E19)/E19)</f>
        <v>1.3469681953328963E-2</v>
      </c>
      <c r="K19" s="17">
        <f>K17+K18</f>
        <v>2285.1999999999998</v>
      </c>
      <c r="L19" s="18"/>
      <c r="M19" s="17">
        <f>M17+M18</f>
        <v>2203.8000000000002</v>
      </c>
      <c r="N19" s="18"/>
      <c r="O19" s="19">
        <f>O17+O18</f>
        <v>2250.9</v>
      </c>
      <c r="P19" s="18"/>
      <c r="Q19" s="20">
        <f>IF(M19*1=0,"-",(O19-M19)/M19)</f>
        <v>2.1372175333514796E-2</v>
      </c>
      <c r="S19" s="17">
        <f>S17+S18</f>
        <v>1429.5</v>
      </c>
      <c r="T19" s="18"/>
      <c r="U19" s="17">
        <f>U17+U18</f>
        <v>1313.8</v>
      </c>
      <c r="V19" s="18"/>
      <c r="W19" s="19">
        <f>W17+W18</f>
        <v>1357.7</v>
      </c>
      <c r="X19" s="18"/>
      <c r="Y19" s="20">
        <f>IF(U19*1=0,"-",(W19-U19)/U19)</f>
        <v>3.3414522758410788E-2</v>
      </c>
      <c r="AA19" s="17">
        <f>AA17+AA18</f>
        <v>855.7</v>
      </c>
      <c r="AB19" s="18"/>
      <c r="AC19" s="17">
        <f>AC17+AC18</f>
        <v>890</v>
      </c>
      <c r="AD19" s="18"/>
      <c r="AE19" s="19">
        <f>AE17+AE18</f>
        <v>893.2</v>
      </c>
      <c r="AF19" s="18"/>
      <c r="AG19" s="20">
        <f>IF(AC19*1=0,"-",(AE19-AC19)/AC19)</f>
        <v>3.595505617977579E-3</v>
      </c>
    </row>
    <row r="21" spans="1:33" x14ac:dyDescent="0.25">
      <c r="A21" s="311" t="s">
        <v>19</v>
      </c>
      <c r="B21" s="305"/>
      <c r="C21" s="5"/>
      <c r="D21" s="6"/>
      <c r="E21" s="5"/>
      <c r="F21" s="6"/>
      <c r="G21" s="7"/>
      <c r="H21" s="6"/>
      <c r="I21" s="8"/>
      <c r="K21" s="5"/>
      <c r="L21" s="6"/>
      <c r="M21" s="5"/>
      <c r="N21" s="6"/>
      <c r="O21" s="7"/>
      <c r="P21" s="6"/>
      <c r="Q21" s="8"/>
      <c r="S21" s="5"/>
      <c r="T21" s="6"/>
      <c r="U21" s="5"/>
      <c r="V21" s="6"/>
      <c r="W21" s="7"/>
      <c r="X21" s="6"/>
      <c r="Y21" s="8"/>
      <c r="AA21" s="5"/>
      <c r="AB21" s="6"/>
      <c r="AC21" s="5"/>
      <c r="AD21" s="6"/>
      <c r="AE21" s="7"/>
      <c r="AF21" s="6"/>
      <c r="AG21" s="8"/>
    </row>
    <row r="22" spans="1:33" x14ac:dyDescent="0.25">
      <c r="A22" s="9" t="s">
        <v>20</v>
      </c>
      <c r="B22" s="10"/>
      <c r="C22" s="11">
        <v>334.7</v>
      </c>
      <c r="D22" s="12"/>
      <c r="E22" s="11">
        <v>299.7</v>
      </c>
      <c r="F22" s="12"/>
      <c r="G22" s="13">
        <v>314.89999999999998</v>
      </c>
      <c r="H22" s="12"/>
      <c r="I22" s="14">
        <f t="shared" ref="I22:I28" si="0">IF(OR(E22=0,E22="-"),"-",IF(G22="-",(0-E22)/E22,(G22-E22)/E22))</f>
        <v>5.0717384050717351E-2</v>
      </c>
      <c r="K22" s="11">
        <v>252.40700000000001</v>
      </c>
      <c r="L22" s="12"/>
      <c r="M22" s="11">
        <v>327.77</v>
      </c>
      <c r="N22" s="12"/>
      <c r="O22" s="13">
        <v>399.34699999999998</v>
      </c>
      <c r="P22" s="12"/>
      <c r="Q22" s="14">
        <f t="shared" ref="Q22:Q28" si="1">IF(OR(M22=0,M22="-"),"-",IF(O22="-",(0-M22)/M22,(O22-M22)/M22))</f>
        <v>0.2183756902706166</v>
      </c>
      <c r="S22" s="11">
        <v>0</v>
      </c>
      <c r="T22" s="12"/>
      <c r="U22" s="11">
        <v>0.53700000000000003</v>
      </c>
      <c r="V22" s="12"/>
      <c r="W22" s="13">
        <v>0.94099999999999995</v>
      </c>
      <c r="X22" s="12"/>
      <c r="Y22" s="14">
        <f t="shared" ref="Y22:Y28" si="2">IF(OR(U22=0,U22="-"),"-",IF(W22="-",(0-U22)/U22,(W22-U22)/U22))</f>
        <v>0.75232774674115432</v>
      </c>
      <c r="AA22" s="11">
        <v>252.40700000000001</v>
      </c>
      <c r="AB22" s="12"/>
      <c r="AC22" s="11">
        <v>327.233</v>
      </c>
      <c r="AD22" s="12"/>
      <c r="AE22" s="13">
        <v>398.40600000000001</v>
      </c>
      <c r="AF22" s="12"/>
      <c r="AG22" s="14">
        <f t="shared" ref="AG22:AG28" si="3">IF(OR(AC22=0,AC22="-"),"-",IF(AE22="-",(0-AC22)/AC22,(AE22-AC22)/AC22))</f>
        <v>0.21749945757304429</v>
      </c>
    </row>
    <row r="23" spans="1:33" x14ac:dyDescent="0.25">
      <c r="A23" s="21" t="s">
        <v>21</v>
      </c>
      <c r="B23" s="22"/>
      <c r="C23" s="23">
        <v>1324.971</v>
      </c>
      <c r="D23" s="24"/>
      <c r="E23" s="23">
        <v>1560.7919999999999</v>
      </c>
      <c r="F23" s="24"/>
      <c r="G23" s="25">
        <v>1213.3209999999999</v>
      </c>
      <c r="H23" s="24"/>
      <c r="I23" s="26">
        <f t="shared" si="0"/>
        <v>-0.22262479561658441</v>
      </c>
      <c r="K23" s="23">
        <v>909.24</v>
      </c>
      <c r="L23" s="24"/>
      <c r="M23" s="23">
        <v>1409.0029999999999</v>
      </c>
      <c r="N23" s="24"/>
      <c r="O23" s="25">
        <v>1163.2149999999999</v>
      </c>
      <c r="P23" s="24"/>
      <c r="Q23" s="26">
        <f t="shared" si="1"/>
        <v>-0.17444107642070317</v>
      </c>
      <c r="S23" s="23">
        <v>394.065</v>
      </c>
      <c r="T23" s="24"/>
      <c r="U23" s="23">
        <v>378.11900000000003</v>
      </c>
      <c r="V23" s="24"/>
      <c r="W23" s="25">
        <v>359.363</v>
      </c>
      <c r="X23" s="24"/>
      <c r="Y23" s="26">
        <f t="shared" si="2"/>
        <v>-4.9603431723875359E-2</v>
      </c>
      <c r="AA23" s="23">
        <v>515.17499999999995</v>
      </c>
      <c r="AB23" s="24"/>
      <c r="AC23" s="23">
        <v>1030.884</v>
      </c>
      <c r="AD23" s="24"/>
      <c r="AE23" s="25">
        <v>803.85199999999998</v>
      </c>
      <c r="AF23" s="24"/>
      <c r="AG23" s="26">
        <f t="shared" si="3"/>
        <v>-0.22023040419678649</v>
      </c>
    </row>
    <row r="24" spans="1:33" x14ac:dyDescent="0.25">
      <c r="A24" s="9" t="s">
        <v>22</v>
      </c>
      <c r="B24" s="10"/>
      <c r="C24" s="11">
        <v>5869</v>
      </c>
      <c r="D24" s="12"/>
      <c r="E24" s="11">
        <v>6136</v>
      </c>
      <c r="F24" s="12"/>
      <c r="G24" s="13">
        <v>5379.14</v>
      </c>
      <c r="H24" s="12"/>
      <c r="I24" s="14">
        <f t="shared" si="0"/>
        <v>-0.12334745762711859</v>
      </c>
      <c r="K24" s="11">
        <v>5737.63</v>
      </c>
      <c r="L24" s="12"/>
      <c r="M24" s="11">
        <v>5994.81</v>
      </c>
      <c r="N24" s="12"/>
      <c r="O24" s="13">
        <v>5417.3</v>
      </c>
      <c r="P24" s="12"/>
      <c r="Q24" s="14">
        <f t="shared" si="1"/>
        <v>-9.6334996438586076E-2</v>
      </c>
      <c r="S24" s="11">
        <v>3911</v>
      </c>
      <c r="T24" s="12"/>
      <c r="U24" s="11">
        <v>3947.1840000000002</v>
      </c>
      <c r="V24" s="12"/>
      <c r="W24" s="13">
        <v>3922.33</v>
      </c>
      <c r="X24" s="12"/>
      <c r="Y24" s="14">
        <f t="shared" si="2"/>
        <v>-6.2966408457270466E-3</v>
      </c>
      <c r="AA24" s="11">
        <v>1826.63</v>
      </c>
      <c r="AB24" s="12"/>
      <c r="AC24" s="11">
        <v>2047.626</v>
      </c>
      <c r="AD24" s="12"/>
      <c r="AE24" s="13">
        <v>1494.97</v>
      </c>
      <c r="AF24" s="12"/>
      <c r="AG24" s="14">
        <f t="shared" si="3"/>
        <v>-0.26990085103431971</v>
      </c>
    </row>
    <row r="25" spans="1:33" x14ac:dyDescent="0.25">
      <c r="A25" s="21" t="s">
        <v>23</v>
      </c>
      <c r="B25" s="22"/>
      <c r="C25" s="23">
        <v>324.03800000000001</v>
      </c>
      <c r="D25" s="24"/>
      <c r="E25" s="23">
        <v>359.64499999999998</v>
      </c>
      <c r="F25" s="24"/>
      <c r="G25" s="25">
        <v>251.9</v>
      </c>
      <c r="H25" s="24"/>
      <c r="I25" s="26">
        <f t="shared" si="0"/>
        <v>-0.29958709282764945</v>
      </c>
      <c r="K25" s="23">
        <v>347.70499999999998</v>
      </c>
      <c r="L25" s="24"/>
      <c r="M25" s="23">
        <v>303.32499999999999</v>
      </c>
      <c r="N25" s="24"/>
      <c r="O25" s="25">
        <v>278.47300000000001</v>
      </c>
      <c r="P25" s="24"/>
      <c r="Q25" s="26">
        <f t="shared" si="1"/>
        <v>-8.1931921206626485E-2</v>
      </c>
      <c r="S25" s="23">
        <v>286.005</v>
      </c>
      <c r="T25" s="24"/>
      <c r="U25" s="23">
        <v>214.92500000000001</v>
      </c>
      <c r="V25" s="24"/>
      <c r="W25" s="25">
        <v>197.57300000000001</v>
      </c>
      <c r="X25" s="24"/>
      <c r="Y25" s="26">
        <f t="shared" si="2"/>
        <v>-8.0735140165173913E-2</v>
      </c>
      <c r="AA25" s="23">
        <v>61.7</v>
      </c>
      <c r="AB25" s="24"/>
      <c r="AC25" s="23">
        <v>88.4</v>
      </c>
      <c r="AD25" s="24"/>
      <c r="AE25" s="25">
        <v>80.900000000000006</v>
      </c>
      <c r="AF25" s="24"/>
      <c r="AG25" s="26">
        <f t="shared" si="3"/>
        <v>-8.4841628959276008E-2</v>
      </c>
    </row>
    <row r="26" spans="1:33" x14ac:dyDescent="0.25">
      <c r="A26" s="9" t="s">
        <v>24</v>
      </c>
      <c r="B26" s="10"/>
      <c r="C26" s="11">
        <v>459.15100000000001</v>
      </c>
      <c r="D26" s="12"/>
      <c r="E26" s="11">
        <v>535.78899999999999</v>
      </c>
      <c r="F26" s="12"/>
      <c r="G26" s="13">
        <v>331.17899999999997</v>
      </c>
      <c r="H26" s="12"/>
      <c r="I26" s="14">
        <f t="shared" si="0"/>
        <v>-0.38188540638198998</v>
      </c>
      <c r="K26" s="11">
        <v>369.66899999999998</v>
      </c>
      <c r="L26" s="12"/>
      <c r="M26" s="11">
        <v>383.68799999999999</v>
      </c>
      <c r="N26" s="12"/>
      <c r="O26" s="13">
        <v>342.40499999999997</v>
      </c>
      <c r="P26" s="12"/>
      <c r="Q26" s="14">
        <f t="shared" si="1"/>
        <v>-0.10759523362732225</v>
      </c>
      <c r="S26" s="11">
        <v>289.56099999999998</v>
      </c>
      <c r="T26" s="12"/>
      <c r="U26" s="11">
        <v>305.91899999999998</v>
      </c>
      <c r="V26" s="12"/>
      <c r="W26" s="13">
        <v>184.17099999999999</v>
      </c>
      <c r="X26" s="12"/>
      <c r="Y26" s="14">
        <f t="shared" si="2"/>
        <v>-0.39797462727061739</v>
      </c>
      <c r="AA26" s="11">
        <v>80.108000000000004</v>
      </c>
      <c r="AB26" s="12"/>
      <c r="AC26" s="11">
        <v>77.769000000000005</v>
      </c>
      <c r="AD26" s="12"/>
      <c r="AE26" s="13">
        <v>158.23400000000001</v>
      </c>
      <c r="AF26" s="12"/>
      <c r="AG26" s="14">
        <f t="shared" si="3"/>
        <v>1.034666769535419</v>
      </c>
    </row>
    <row r="27" spans="1:33" x14ac:dyDescent="0.25">
      <c r="A27" s="21" t="s">
        <v>25</v>
      </c>
      <c r="B27" s="22"/>
      <c r="C27" s="23">
        <v>324.06700000000001</v>
      </c>
      <c r="D27" s="24"/>
      <c r="E27" s="23">
        <v>306.82</v>
      </c>
      <c r="F27" s="24"/>
      <c r="G27" s="25">
        <v>239.68199999999999</v>
      </c>
      <c r="H27" s="24"/>
      <c r="I27" s="26">
        <f t="shared" si="0"/>
        <v>-0.2188188514438433</v>
      </c>
      <c r="K27" s="23">
        <v>363.51799999999997</v>
      </c>
      <c r="L27" s="24"/>
      <c r="M27" s="23">
        <v>323.52</v>
      </c>
      <c r="N27" s="24"/>
      <c r="O27" s="25">
        <v>293.935</v>
      </c>
      <c r="P27" s="24"/>
      <c r="Q27" s="26">
        <f t="shared" si="1"/>
        <v>-9.1447205736894105E-2</v>
      </c>
      <c r="S27" s="23">
        <v>0</v>
      </c>
      <c r="T27" s="24"/>
      <c r="U27" s="23">
        <v>0</v>
      </c>
      <c r="V27" s="24"/>
      <c r="W27" s="25">
        <v>0</v>
      </c>
      <c r="X27" s="24"/>
      <c r="Y27" s="26" t="str">
        <f t="shared" si="2"/>
        <v>-</v>
      </c>
      <c r="AA27" s="23">
        <v>363.51799999999997</v>
      </c>
      <c r="AB27" s="24"/>
      <c r="AC27" s="23">
        <v>323.52</v>
      </c>
      <c r="AD27" s="24"/>
      <c r="AE27" s="25">
        <v>293.935</v>
      </c>
      <c r="AF27" s="24"/>
      <c r="AG27" s="26">
        <f t="shared" si="3"/>
        <v>-9.1447205736894105E-2</v>
      </c>
    </row>
    <row r="28" spans="1:33" x14ac:dyDescent="0.25">
      <c r="A28" s="9" t="s">
        <v>26</v>
      </c>
      <c r="B28" s="10"/>
      <c r="C28" s="11">
        <v>738.596</v>
      </c>
      <c r="D28" s="12"/>
      <c r="E28" s="11">
        <v>983.14400000000001</v>
      </c>
      <c r="F28" s="12"/>
      <c r="G28" s="13">
        <v>650</v>
      </c>
      <c r="H28" s="12"/>
      <c r="I28" s="14">
        <f t="shared" si="0"/>
        <v>-0.3388557525652397</v>
      </c>
      <c r="K28" s="11">
        <v>831.26800000000003</v>
      </c>
      <c r="L28" s="12"/>
      <c r="M28" s="11">
        <v>988.16399999999999</v>
      </c>
      <c r="N28" s="12"/>
      <c r="O28" s="13">
        <v>667.64800000000002</v>
      </c>
      <c r="P28" s="12"/>
      <c r="Q28" s="14">
        <f t="shared" si="1"/>
        <v>-0.32435506656789759</v>
      </c>
      <c r="S28" s="11">
        <v>824.16800000000001</v>
      </c>
      <c r="T28" s="12"/>
      <c r="U28" s="11">
        <v>971.86400000000003</v>
      </c>
      <c r="V28" s="12"/>
      <c r="W28" s="13">
        <v>667.14800000000002</v>
      </c>
      <c r="X28" s="12"/>
      <c r="Y28" s="14">
        <f t="shared" si="2"/>
        <v>-0.31353769663245062</v>
      </c>
      <c r="AA28" s="11">
        <v>7.1</v>
      </c>
      <c r="AB28" s="12"/>
      <c r="AC28" s="11">
        <v>16.3</v>
      </c>
      <c r="AD28" s="12"/>
      <c r="AE28" s="13">
        <v>0.5</v>
      </c>
      <c r="AF28" s="12"/>
      <c r="AG28" s="14">
        <f t="shared" si="3"/>
        <v>-0.96932515337423308</v>
      </c>
    </row>
    <row r="29" spans="1:33" x14ac:dyDescent="0.25">
      <c r="A29" s="15" t="s">
        <v>12</v>
      </c>
      <c r="B29" s="16"/>
      <c r="C29" s="17">
        <f>C22+C23+C24+C25+C26+C27+C28</f>
        <v>9374.5229999999992</v>
      </c>
      <c r="D29" s="18"/>
      <c r="E29" s="17">
        <f>E22+E23+E24+E25+E26+E27+E28</f>
        <v>10181.890000000001</v>
      </c>
      <c r="F29" s="18"/>
      <c r="G29" s="19">
        <f>G22+G23+G24+G25+G26+G27+G28</f>
        <v>8380.1219999999994</v>
      </c>
      <c r="H29" s="18"/>
      <c r="I29" s="20">
        <f>IF(E29*1=0,"-",(G29-E29)/E29)</f>
        <v>-0.1769581089561959</v>
      </c>
      <c r="K29" s="17">
        <f>K22+K23+K24+K25+K26+K27+K28</f>
        <v>8811.4369999999999</v>
      </c>
      <c r="L29" s="18"/>
      <c r="M29" s="17">
        <f>M22+M23+M24+M25+M26+M27+M28</f>
        <v>9730.2800000000007</v>
      </c>
      <c r="N29" s="18"/>
      <c r="O29" s="19">
        <f>O22+O23+O24+O25+O26+O27+O28</f>
        <v>8562.3230000000003</v>
      </c>
      <c r="P29" s="18"/>
      <c r="Q29" s="20">
        <f>IF(M29*1=0,"-",(O29-M29)/M29)</f>
        <v>-0.12003323645362726</v>
      </c>
      <c r="S29" s="17">
        <f>S22+S23+S24+S25+S26+S27+S28</f>
        <v>5704.7989999999991</v>
      </c>
      <c r="T29" s="18"/>
      <c r="U29" s="17">
        <f>U22+U23+U24+U25+U26+U27+U28</f>
        <v>5818.5480000000007</v>
      </c>
      <c r="V29" s="18"/>
      <c r="W29" s="19">
        <f>W22+W23+W24+W25+W26+W27+W28</f>
        <v>5331.5260000000007</v>
      </c>
      <c r="X29" s="18"/>
      <c r="Y29" s="20">
        <f>IF(U29*1=0,"-",(W29-U29)/U29)</f>
        <v>-8.3701638278140852E-2</v>
      </c>
      <c r="AA29" s="17">
        <f>AA22+AA23+AA24+AA25+AA26+AA27+AA28</f>
        <v>3106.6379999999999</v>
      </c>
      <c r="AB29" s="18"/>
      <c r="AC29" s="17">
        <f>AC22+AC23+AC24+AC25+AC26+AC27+AC28</f>
        <v>3911.7320000000004</v>
      </c>
      <c r="AD29" s="18"/>
      <c r="AE29" s="19">
        <f>AE22+AE23+AE24+AE25+AE26+AE27+AE28</f>
        <v>3230.797</v>
      </c>
      <c r="AF29" s="18"/>
      <c r="AG29" s="20">
        <f>IF(AC29*1=0,"-",(AE29-AC29)/AC29)</f>
        <v>-0.17407506444715545</v>
      </c>
    </row>
    <row r="31" spans="1:33" x14ac:dyDescent="0.25">
      <c r="A31" s="311" t="s">
        <v>27</v>
      </c>
      <c r="B31" s="305"/>
      <c r="C31" s="5"/>
      <c r="D31" s="6"/>
      <c r="E31" s="5"/>
      <c r="F31" s="6"/>
      <c r="G31" s="7"/>
      <c r="H31" s="6"/>
      <c r="I31" s="8"/>
      <c r="K31" s="5"/>
      <c r="L31" s="6"/>
      <c r="M31" s="5"/>
      <c r="N31" s="6"/>
      <c r="O31" s="7"/>
      <c r="P31" s="6"/>
      <c r="Q31" s="8"/>
      <c r="S31" s="5"/>
      <c r="T31" s="6"/>
      <c r="U31" s="5"/>
      <c r="V31" s="6"/>
      <c r="W31" s="7"/>
      <c r="X31" s="6"/>
      <c r="Y31" s="8"/>
      <c r="AA31" s="5"/>
      <c r="AB31" s="6"/>
      <c r="AC31" s="5"/>
      <c r="AD31" s="6"/>
      <c r="AE31" s="7"/>
      <c r="AF31" s="6"/>
      <c r="AG31" s="8"/>
    </row>
    <row r="32" spans="1:33" x14ac:dyDescent="0.25">
      <c r="A32" s="9" t="s">
        <v>28</v>
      </c>
      <c r="B32" s="10"/>
      <c r="C32" s="11">
        <v>804.26</v>
      </c>
      <c r="D32" s="12"/>
      <c r="E32" s="11">
        <v>778.24199999999996</v>
      </c>
      <c r="F32" s="12"/>
      <c r="G32" s="13">
        <v>990</v>
      </c>
      <c r="H32" s="12"/>
      <c r="I32" s="14">
        <f>IF(OR(E32=0,E32="-"),"-",IF(G32="-",(0-E32)/E32,(G32-E32)/E32))</f>
        <v>0.27209788214976838</v>
      </c>
      <c r="K32" s="11">
        <v>804.26</v>
      </c>
      <c r="L32" s="12"/>
      <c r="M32" s="11">
        <v>778.24199999999996</v>
      </c>
      <c r="N32" s="12"/>
      <c r="O32" s="13">
        <v>990</v>
      </c>
      <c r="P32" s="12"/>
      <c r="Q32" s="14">
        <f>IF(OR(M32=0,M32="-"),"-",IF(O32="-",(0-M32)/M32,(O32-M32)/M32))</f>
        <v>0.27209788214976838</v>
      </c>
      <c r="S32" s="11">
        <v>641</v>
      </c>
      <c r="T32" s="12"/>
      <c r="U32" s="11">
        <v>519.49199999999996</v>
      </c>
      <c r="V32" s="12"/>
      <c r="W32" s="13">
        <v>666</v>
      </c>
      <c r="X32" s="12"/>
      <c r="Y32" s="14">
        <f>IF(OR(U32=0,U32="-"),"-",IF(W32="-",(0-U32)/U32,(W32-U32)/U32))</f>
        <v>0.2820216673211523</v>
      </c>
      <c r="AA32" s="11">
        <v>163.26</v>
      </c>
      <c r="AB32" s="12"/>
      <c r="AC32" s="11">
        <v>258.75</v>
      </c>
      <c r="AD32" s="12"/>
      <c r="AE32" s="13">
        <v>324</v>
      </c>
      <c r="AF32" s="12"/>
      <c r="AG32" s="14">
        <f>IF(OR(AC32=0,AC32="-"),"-",IF(AE32="-",(0-AC32)/AC32,(AE32-AC32)/AC32))</f>
        <v>0.25217391304347825</v>
      </c>
    </row>
    <row r="33" spans="1:33" x14ac:dyDescent="0.25">
      <c r="A33" s="21" t="s">
        <v>29</v>
      </c>
      <c r="B33" s="22"/>
      <c r="C33" s="23">
        <v>1460.508</v>
      </c>
      <c r="D33" s="24"/>
      <c r="E33" s="23">
        <v>1661.18</v>
      </c>
      <c r="F33" s="24"/>
      <c r="G33" s="25">
        <v>1851.9639999999999</v>
      </c>
      <c r="H33" s="24"/>
      <c r="I33" s="26">
        <f>IF(OR(E33=0,E33="-"),"-",IF(G33="-",(0-E33)/E33,(G33-E33)/E33))</f>
        <v>0.11484848120011068</v>
      </c>
      <c r="K33" s="23">
        <v>1264.173</v>
      </c>
      <c r="L33" s="24"/>
      <c r="M33" s="23">
        <v>1754.3009999999999</v>
      </c>
      <c r="N33" s="24"/>
      <c r="O33" s="25">
        <v>1860.431</v>
      </c>
      <c r="P33" s="24"/>
      <c r="Q33" s="26">
        <f>IF(OR(M33=0,M33="-"),"-",IF(O33="-",(0-M33)/M33,(O33-M33)/M33))</f>
        <v>6.0497029871156724E-2</v>
      </c>
      <c r="S33" s="23">
        <v>254.99299999999999</v>
      </c>
      <c r="T33" s="24"/>
      <c r="U33" s="23">
        <v>524.779</v>
      </c>
      <c r="V33" s="24"/>
      <c r="W33" s="25">
        <v>873.32399999999996</v>
      </c>
      <c r="X33" s="24"/>
      <c r="Y33" s="26">
        <f>IF(OR(U33=0,U33="-"),"-",IF(W33="-",(0-U33)/U33,(W33-U33)/U33))</f>
        <v>0.66417482406879846</v>
      </c>
      <c r="AA33" s="23">
        <v>1009.18</v>
      </c>
      <c r="AB33" s="24"/>
      <c r="AC33" s="23">
        <v>1229.5219999999999</v>
      </c>
      <c r="AD33" s="24"/>
      <c r="AE33" s="25">
        <v>987.10699999999997</v>
      </c>
      <c r="AF33" s="24"/>
      <c r="AG33" s="26">
        <f>IF(OR(AC33=0,AC33="-"),"-",IF(AE33="-",(0-AC33)/AC33,(AE33-AC33)/AC33))</f>
        <v>-0.19716198652809788</v>
      </c>
    </row>
    <row r="34" spans="1:33" x14ac:dyDescent="0.25">
      <c r="A34" s="9" t="s">
        <v>30</v>
      </c>
      <c r="B34" s="10"/>
      <c r="C34" s="11">
        <v>851</v>
      </c>
      <c r="D34" s="12"/>
      <c r="E34" s="11">
        <v>726</v>
      </c>
      <c r="F34" s="12"/>
      <c r="G34" s="13">
        <v>878</v>
      </c>
      <c r="H34" s="12"/>
      <c r="I34" s="14">
        <f>IF(OR(E34=0,E34="-"),"-",IF(G34="-",(0-E34)/E34,(G34-E34)/E34))</f>
        <v>0.20936639118457301</v>
      </c>
      <c r="K34" s="11">
        <v>628</v>
      </c>
      <c r="L34" s="12"/>
      <c r="M34" s="11">
        <v>726</v>
      </c>
      <c r="N34" s="12"/>
      <c r="O34" s="13">
        <v>878</v>
      </c>
      <c r="P34" s="12"/>
      <c r="Q34" s="14">
        <f>IF(OR(M34=0,M34="-"),"-",IF(O34="-",(0-M34)/M34,(O34-M34)/M34))</f>
        <v>0.20936639118457301</v>
      </c>
      <c r="S34" s="11">
        <v>628</v>
      </c>
      <c r="T34" s="12"/>
      <c r="U34" s="11">
        <v>726</v>
      </c>
      <c r="V34" s="12"/>
      <c r="W34" s="13">
        <v>878</v>
      </c>
      <c r="X34" s="12"/>
      <c r="Y34" s="14">
        <f>IF(OR(U34=0,U34="-"),"-",IF(W34="-",(0-U34)/U34,(W34-U34)/U34))</f>
        <v>0.20936639118457301</v>
      </c>
      <c r="AA34" s="11">
        <v>0</v>
      </c>
      <c r="AB34" s="12"/>
      <c r="AC34" s="11">
        <v>0</v>
      </c>
      <c r="AD34" s="12"/>
      <c r="AE34" s="13">
        <v>0</v>
      </c>
      <c r="AF34" s="12"/>
      <c r="AG34" s="14" t="str">
        <f>IF(OR(AC34=0,AC34="-"),"-",IF(AE34="-",(0-AC34)/AC34,(AE34-AC34)/AC34))</f>
        <v>-</v>
      </c>
    </row>
    <row r="35" spans="1:33" x14ac:dyDescent="0.25">
      <c r="A35" s="21" t="s">
        <v>31</v>
      </c>
      <c r="B35" s="22"/>
      <c r="C35" s="23">
        <v>460.17500000000001</v>
      </c>
      <c r="D35" s="24"/>
      <c r="E35" s="23">
        <v>287.27699999999999</v>
      </c>
      <c r="F35" s="24"/>
      <c r="G35" s="25">
        <v>537.65599999999995</v>
      </c>
      <c r="H35" s="24"/>
      <c r="I35" s="26">
        <f>IF(OR(E35=0,E35="-"),"-",IF(G35="-",(0-E35)/E35,(G35-E35)/E35))</f>
        <v>0.87155950528583903</v>
      </c>
      <c r="K35" s="23">
        <v>459.50599999999997</v>
      </c>
      <c r="L35" s="24"/>
      <c r="M35" s="23">
        <v>286.27600000000001</v>
      </c>
      <c r="N35" s="24"/>
      <c r="O35" s="25">
        <v>405.58199999999999</v>
      </c>
      <c r="P35" s="24"/>
      <c r="Q35" s="26">
        <f>IF(OR(M35=0,M35="-"),"-",IF(O35="-",(0-M35)/M35,(O35-M35)/M35))</f>
        <v>0.41675166622420312</v>
      </c>
      <c r="S35" s="23">
        <v>62.567</v>
      </c>
      <c r="T35" s="24"/>
      <c r="U35" s="23">
        <v>35.393999999999998</v>
      </c>
      <c r="V35" s="24"/>
      <c r="W35" s="25">
        <v>60.097999999999999</v>
      </c>
      <c r="X35" s="24"/>
      <c r="Y35" s="26">
        <f>IF(OR(U35=0,U35="-"),"-",IF(W35="-",(0-U35)/U35,(W35-U35)/U35))</f>
        <v>0.69797140758320619</v>
      </c>
      <c r="AA35" s="23">
        <v>396.93900000000002</v>
      </c>
      <c r="AB35" s="24"/>
      <c r="AC35" s="23">
        <v>250.88200000000001</v>
      </c>
      <c r="AD35" s="24"/>
      <c r="AE35" s="25">
        <v>345.48399999999998</v>
      </c>
      <c r="AF35" s="24"/>
      <c r="AG35" s="26">
        <f>IF(OR(AC35=0,AC35="-"),"-",IF(AE35="-",(0-AC35)/AC35,(AE35-AC35)/AC35))</f>
        <v>0.37707766998030934</v>
      </c>
    </row>
    <row r="36" spans="1:33" x14ac:dyDescent="0.25">
      <c r="A36" s="15" t="s">
        <v>12</v>
      </c>
      <c r="B36" s="16"/>
      <c r="C36" s="17">
        <f>C32+C33+C34+C35</f>
        <v>3575.9430000000002</v>
      </c>
      <c r="D36" s="18"/>
      <c r="E36" s="17">
        <f>E32+E33+E34+E35</f>
        <v>3452.6990000000001</v>
      </c>
      <c r="F36" s="18"/>
      <c r="G36" s="19">
        <f>G32+G33+G34+G35</f>
        <v>4257.62</v>
      </c>
      <c r="H36" s="18"/>
      <c r="I36" s="20">
        <f>IF(E36*1=0,"-",(G36-E36)/E36)</f>
        <v>0.23312805431345154</v>
      </c>
      <c r="K36" s="17">
        <f>K32+K33+K34+K35</f>
        <v>3155.9389999999999</v>
      </c>
      <c r="L36" s="18"/>
      <c r="M36" s="17">
        <f>M32+M33+M34+M35</f>
        <v>3544.8189999999995</v>
      </c>
      <c r="N36" s="18"/>
      <c r="O36" s="19">
        <f>O32+O33+O34+O35</f>
        <v>4134.0129999999999</v>
      </c>
      <c r="P36" s="18"/>
      <c r="Q36" s="20">
        <f>IF(M36*1=0,"-",(O36-M36)/M36)</f>
        <v>0.16621271777204999</v>
      </c>
      <c r="S36" s="17">
        <f>S32+S33+S34+S35</f>
        <v>1586.56</v>
      </c>
      <c r="T36" s="18"/>
      <c r="U36" s="17">
        <f>U32+U33+U34+U35</f>
        <v>1805.665</v>
      </c>
      <c r="V36" s="18"/>
      <c r="W36" s="19">
        <f>W32+W33+W34+W35</f>
        <v>2477.422</v>
      </c>
      <c r="X36" s="18"/>
      <c r="Y36" s="20">
        <f>IF(U36*1=0,"-",(W36-U36)/U36)</f>
        <v>0.37202748018043219</v>
      </c>
      <c r="AA36" s="17">
        <f>AA32+AA33+AA34+AA35</f>
        <v>1569.3790000000001</v>
      </c>
      <c r="AB36" s="18"/>
      <c r="AC36" s="17">
        <f>AC32+AC33+AC34+AC35</f>
        <v>1739.154</v>
      </c>
      <c r="AD36" s="18"/>
      <c r="AE36" s="19">
        <f>AE32+AE33+AE34+AE35</f>
        <v>1656.5909999999999</v>
      </c>
      <c r="AF36" s="18"/>
      <c r="AG36" s="20">
        <f>IF(AC36*1=0,"-",(AE36-AC36)/AC36)</f>
        <v>-4.7473081739742483E-2</v>
      </c>
    </row>
    <row r="38" spans="1:33" x14ac:dyDescent="0.25">
      <c r="A38" s="311" t="s">
        <v>32</v>
      </c>
      <c r="B38" s="305"/>
      <c r="C38" s="5"/>
      <c r="D38" s="6"/>
      <c r="E38" s="5"/>
      <c r="F38" s="6"/>
      <c r="G38" s="7"/>
      <c r="H38" s="6"/>
      <c r="I38" s="8"/>
      <c r="K38" s="5"/>
      <c r="L38" s="6"/>
      <c r="M38" s="5"/>
      <c r="N38" s="6"/>
      <c r="O38" s="7"/>
      <c r="P38" s="6"/>
      <c r="Q38" s="8"/>
      <c r="S38" s="5"/>
      <c r="T38" s="6"/>
      <c r="U38" s="5"/>
      <c r="V38" s="6"/>
      <c r="W38" s="7"/>
      <c r="X38" s="6"/>
      <c r="Y38" s="8"/>
      <c r="AA38" s="5"/>
      <c r="AB38" s="6"/>
      <c r="AC38" s="5"/>
      <c r="AD38" s="6"/>
      <c r="AE38" s="7"/>
      <c r="AF38" s="6"/>
      <c r="AG38" s="8"/>
    </row>
    <row r="39" spans="1:33" x14ac:dyDescent="0.25">
      <c r="A39" s="9" t="s">
        <v>33</v>
      </c>
      <c r="B39" s="10"/>
      <c r="C39" s="11">
        <v>470.78500000000003</v>
      </c>
      <c r="D39" s="12"/>
      <c r="E39" s="11">
        <v>482.29</v>
      </c>
      <c r="F39" s="12"/>
      <c r="G39" s="13">
        <v>516.63400000000001</v>
      </c>
      <c r="H39" s="12"/>
      <c r="I39" s="14">
        <f>IF(OR(E39=0,E39="-"),"-",IF(G39="-",(0-E39)/E39,(G39-E39)/E39))</f>
        <v>7.1210267681270589E-2</v>
      </c>
      <c r="K39" s="11">
        <v>518.80700000000002</v>
      </c>
      <c r="L39" s="12"/>
      <c r="M39" s="11">
        <v>536.86</v>
      </c>
      <c r="N39" s="12"/>
      <c r="O39" s="13">
        <v>575.81600000000003</v>
      </c>
      <c r="P39" s="12"/>
      <c r="Q39" s="14">
        <f>IF(OR(M39=0,M39="-"),"-",IF(O39="-",(0-M39)/M39,(O39-M39)/M39))</f>
        <v>7.2562679283239603E-2</v>
      </c>
      <c r="S39" s="11">
        <v>518.80700000000002</v>
      </c>
      <c r="T39" s="12"/>
      <c r="U39" s="11">
        <v>536.86</v>
      </c>
      <c r="V39" s="12"/>
      <c r="W39" s="13">
        <v>575.81600000000003</v>
      </c>
      <c r="X39" s="12"/>
      <c r="Y39" s="14">
        <f>IF(OR(U39=0,U39="-"),"-",IF(W39="-",(0-U39)/U39,(W39-U39)/U39))</f>
        <v>7.2562679283239603E-2</v>
      </c>
      <c r="AA39" s="11">
        <v>0</v>
      </c>
      <c r="AB39" s="12"/>
      <c r="AC39" s="11">
        <v>0</v>
      </c>
      <c r="AD39" s="12"/>
      <c r="AE39" s="13">
        <v>0</v>
      </c>
      <c r="AF39" s="12"/>
      <c r="AG39" s="14" t="str">
        <f>IF(OR(AC39=0,AC39="-"),"-",IF(AE39="-",(0-AC39)/AC39,(AE39-AC39)/AC39))</f>
        <v>-</v>
      </c>
    </row>
    <row r="40" spans="1:33" x14ac:dyDescent="0.25">
      <c r="A40" s="21" t="s">
        <v>34</v>
      </c>
      <c r="B40" s="22"/>
      <c r="C40" s="23">
        <v>38.838000000000001</v>
      </c>
      <c r="D40" s="24"/>
      <c r="E40" s="23">
        <v>48.887</v>
      </c>
      <c r="F40" s="24"/>
      <c r="G40" s="25">
        <v>70</v>
      </c>
      <c r="H40" s="24"/>
      <c r="I40" s="26">
        <f>IF(OR(E40=0,E40="-"),"-",IF(G40="-",(0-E40)/E40,(G40-E40)/E40))</f>
        <v>0.43187350420357151</v>
      </c>
      <c r="K40" s="23">
        <v>38.838000000000001</v>
      </c>
      <c r="L40" s="24"/>
      <c r="M40" s="23">
        <v>48.887</v>
      </c>
      <c r="N40" s="24"/>
      <c r="O40" s="25">
        <v>0</v>
      </c>
      <c r="P40" s="24"/>
      <c r="Q40" s="26">
        <f>IF(OR(M40=0,M40="-"),"-",IF(O40="-",(0-M40)/M40,(O40-M40)/M40))</f>
        <v>-1</v>
      </c>
      <c r="S40" s="23">
        <v>0</v>
      </c>
      <c r="T40" s="24"/>
      <c r="U40" s="23">
        <v>0</v>
      </c>
      <c r="V40" s="24"/>
      <c r="W40" s="25">
        <v>0</v>
      </c>
      <c r="X40" s="24"/>
      <c r="Y40" s="26" t="str">
        <f>IF(OR(U40=0,U40="-"),"-",IF(W40="-",(0-U40)/U40,(W40-U40)/U40))</f>
        <v>-</v>
      </c>
      <c r="AA40" s="23">
        <v>38.838000000000001</v>
      </c>
      <c r="AB40" s="24"/>
      <c r="AC40" s="23">
        <v>48.887</v>
      </c>
      <c r="AD40" s="24"/>
      <c r="AE40" s="25">
        <v>0</v>
      </c>
      <c r="AF40" s="24"/>
      <c r="AG40" s="26">
        <f>IF(OR(AC40=0,AC40="-"),"-",IF(AE40="-",(0-AC40)/AC40,(AE40-AC40)/AC40))</f>
        <v>-1</v>
      </c>
    </row>
    <row r="41" spans="1:33" x14ac:dyDescent="0.25">
      <c r="A41" s="15" t="s">
        <v>12</v>
      </c>
      <c r="B41" s="16"/>
      <c r="C41" s="17">
        <f>C39+C40</f>
        <v>509.62300000000005</v>
      </c>
      <c r="D41" s="18"/>
      <c r="E41" s="17">
        <f>E39+E40</f>
        <v>531.17700000000002</v>
      </c>
      <c r="F41" s="18"/>
      <c r="G41" s="19">
        <f>G39+G40</f>
        <v>586.63400000000001</v>
      </c>
      <c r="H41" s="18"/>
      <c r="I41" s="20">
        <f>IF(E41*1=0,"-",(G41-E41)/E41)</f>
        <v>0.10440399339579837</v>
      </c>
      <c r="K41" s="17">
        <f>K39+K40</f>
        <v>557.64499999999998</v>
      </c>
      <c r="L41" s="18"/>
      <c r="M41" s="17">
        <f>M39+M40</f>
        <v>585.74700000000007</v>
      </c>
      <c r="N41" s="18"/>
      <c r="O41" s="19">
        <f>O39+O40</f>
        <v>575.81600000000003</v>
      </c>
      <c r="P41" s="18"/>
      <c r="Q41" s="20">
        <f>IF(M41*1=0,"-",(O41-M41)/M41)</f>
        <v>-1.6954418887335385E-2</v>
      </c>
      <c r="S41" s="17">
        <f>S39+S40</f>
        <v>518.80700000000002</v>
      </c>
      <c r="T41" s="18"/>
      <c r="U41" s="17">
        <f>U39+U40</f>
        <v>536.86</v>
      </c>
      <c r="V41" s="18"/>
      <c r="W41" s="19">
        <f>W39+W40</f>
        <v>575.81600000000003</v>
      </c>
      <c r="X41" s="18"/>
      <c r="Y41" s="20">
        <f>IF(U41*1=0,"-",(W41-U41)/U41)</f>
        <v>7.2562679283239603E-2</v>
      </c>
      <c r="AA41" s="17">
        <f>AA39+AA40</f>
        <v>38.838000000000001</v>
      </c>
      <c r="AB41" s="18"/>
      <c r="AC41" s="17">
        <f>AC39+AC40</f>
        <v>48.887</v>
      </c>
      <c r="AD41" s="18"/>
      <c r="AE41" s="19">
        <f>AE39+AE40</f>
        <v>0</v>
      </c>
      <c r="AF41" s="18"/>
      <c r="AG41" s="20">
        <f>IF(AC41*1=0,"-",(AE41-AC41)/AC41)</f>
        <v>-1</v>
      </c>
    </row>
    <row r="43" spans="1:33" ht="18" x14ac:dyDescent="0.25">
      <c r="A43" s="27" t="s">
        <v>35</v>
      </c>
      <c r="B43" s="28"/>
      <c r="C43" s="29">
        <f>C9+C14+C19+C29+C36+C41</f>
        <v>26439.540999999997</v>
      </c>
      <c r="D43" s="30"/>
      <c r="E43" s="29">
        <f>E9+E14+E19+E29+E36+E41</f>
        <v>26094.907000000003</v>
      </c>
      <c r="F43" s="30"/>
      <c r="G43" s="31">
        <f>G9+G14+G19+G29+G36+G41</f>
        <v>24748.118999999999</v>
      </c>
      <c r="H43" s="30"/>
      <c r="I43" s="32">
        <f>IF(E43*1=0,"-",(G43-E43)/E43)</f>
        <v>-5.1611143891028388E-2</v>
      </c>
      <c r="K43" s="29">
        <f>K9+K14+K19+K29+K36+K41</f>
        <v>23814.280999999999</v>
      </c>
      <c r="L43" s="30"/>
      <c r="M43" s="29">
        <f>M9+M14+M19+M29+M36+M41</f>
        <v>23709.718999999997</v>
      </c>
      <c r="N43" s="30"/>
      <c r="O43" s="31">
        <f>O9+O14+O19+O29+O36+O41</f>
        <v>24508.574999999997</v>
      </c>
      <c r="P43" s="30"/>
      <c r="Q43" s="32">
        <f>IF(M43*1=0,"-",(O43-M43)/M43)</f>
        <v>3.3693187169362905E-2</v>
      </c>
      <c r="S43" s="29">
        <f>S9+S14+S19+S29+S36+S41</f>
        <v>17776.758999999998</v>
      </c>
      <c r="T43" s="30"/>
      <c r="U43" s="29">
        <f>U9+U14+U19+U29+U36+U41</f>
        <v>16539.512999999999</v>
      </c>
      <c r="V43" s="30"/>
      <c r="W43" s="31">
        <f>W9+W14+W19+W29+W36+W41</f>
        <v>18292.97</v>
      </c>
      <c r="X43" s="30"/>
      <c r="Y43" s="32">
        <f>IF(U43*1=0,"-",(W43-U43)/U43)</f>
        <v>0.10601624122790086</v>
      </c>
      <c r="AA43" s="29">
        <f>AA9+AA14+AA19+AA29+AA36+AA41</f>
        <v>6037.5219999999999</v>
      </c>
      <c r="AB43" s="30"/>
      <c r="AC43" s="29">
        <f>AC9+AC14+AC19+AC29+AC36+AC41</f>
        <v>7170.206000000001</v>
      </c>
      <c r="AD43" s="30"/>
      <c r="AE43" s="31">
        <f>AE9+AE14+AE19+AE29+AE36+AE41</f>
        <v>6215.6049999999996</v>
      </c>
      <c r="AF43" s="30"/>
      <c r="AG43" s="32">
        <f>IF(AC43*1=0,"-",(AE43-AC43)/AC43)</f>
        <v>-0.1331343897232522</v>
      </c>
    </row>
  </sheetData>
  <sheetProtection formatCells="0" formatColumns="0" formatRows="0" insertColumns="0" insertRows="0" insertHyperlinks="0" deleteColumns="0" deleteRows="0" sort="0" autoFilter="0" pivotTables="0"/>
  <mergeCells count="25">
    <mergeCell ref="A21:B21"/>
    <mergeCell ref="A31:B31"/>
    <mergeCell ref="A38:B38"/>
    <mergeCell ref="AC6:AD6"/>
    <mergeCell ref="AE6:AF6"/>
    <mergeCell ref="A7:B7"/>
    <mergeCell ref="A11:B11"/>
    <mergeCell ref="A16:B1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:AF1"/>
    <mergeCell ref="A2:AF2"/>
    <mergeCell ref="A3:AF3"/>
    <mergeCell ref="C5:I5"/>
    <mergeCell ref="K5:Q5"/>
    <mergeCell ref="S5:Y5"/>
    <mergeCell ref="AA5:AG5"/>
  </mergeCells>
  <pageMargins left="0.7" right="0.7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>
      <selection activeCell="T1" sqref="T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7109375" customWidth="1"/>
    <col min="18" max="19" width="10.7109375" customWidth="1"/>
    <col min="20" max="20" width="12.5703125" customWidth="1"/>
    <col min="21" max="22" width="9.140625" customWidth="1"/>
  </cols>
  <sheetData>
    <row r="1" spans="1:22" ht="23.25" x14ac:dyDescent="0.25">
      <c r="A1" s="304" t="s">
        <v>130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38" t="s">
        <v>1</v>
      </c>
    </row>
    <row r="2" spans="1:22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232"/>
    </row>
    <row r="3" spans="1:22" ht="18" x14ac:dyDescent="0.25">
      <c r="A3" s="306" t="s">
        <v>37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232"/>
    </row>
    <row r="5" spans="1:22" ht="51" customHeight="1" x14ac:dyDescent="0.25">
      <c r="A5" s="233" t="s">
        <v>8</v>
      </c>
      <c r="B5" s="319" t="s">
        <v>116</v>
      </c>
      <c r="C5" s="319" t="s">
        <v>117</v>
      </c>
      <c r="D5" s="320" t="s">
        <v>11</v>
      </c>
      <c r="E5" s="320" t="s">
        <v>18</v>
      </c>
      <c r="F5" s="320" t="s">
        <v>20</v>
      </c>
      <c r="G5" s="320" t="s">
        <v>21</v>
      </c>
      <c r="H5" s="320" t="s">
        <v>22</v>
      </c>
      <c r="I5" s="320" t="s">
        <v>23</v>
      </c>
      <c r="J5" s="320" t="s">
        <v>24</v>
      </c>
      <c r="K5" s="320" t="s">
        <v>25</v>
      </c>
      <c r="L5" s="320" t="s">
        <v>26</v>
      </c>
      <c r="M5" s="320" t="s">
        <v>28</v>
      </c>
      <c r="N5" s="320" t="s">
        <v>29</v>
      </c>
      <c r="O5" s="320" t="s">
        <v>31</v>
      </c>
      <c r="P5" s="320" t="s">
        <v>118</v>
      </c>
      <c r="Q5" s="320" t="s">
        <v>34</v>
      </c>
      <c r="R5" s="321" t="s">
        <v>119</v>
      </c>
      <c r="S5" s="321" t="s">
        <v>119</v>
      </c>
      <c r="T5" s="321" t="s">
        <v>119</v>
      </c>
    </row>
    <row r="6" spans="1:22" x14ac:dyDescent="0.25">
      <c r="A6" s="235" t="s">
        <v>120</v>
      </c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</row>
    <row r="7" spans="1:22" ht="15.75" x14ac:dyDescent="0.25">
      <c r="A7" s="235" t="s">
        <v>121</v>
      </c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234">
        <v>2015</v>
      </c>
      <c r="S7" s="234">
        <v>2014</v>
      </c>
      <c r="T7" s="234">
        <v>2013</v>
      </c>
    </row>
    <row r="8" spans="1:22" ht="15.75" x14ac:dyDescent="0.25">
      <c r="A8" s="236" t="s">
        <v>58</v>
      </c>
      <c r="B8" s="322"/>
      <c r="C8" s="305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8"/>
      <c r="S8" s="239"/>
      <c r="T8" s="239"/>
    </row>
    <row r="9" spans="1:22" ht="15.75" x14ac:dyDescent="0.25">
      <c r="A9" s="240" t="s">
        <v>59</v>
      </c>
      <c r="B9" s="323"/>
      <c r="C9" s="305"/>
      <c r="D9" s="241">
        <v>0</v>
      </c>
      <c r="E9" s="241">
        <v>0</v>
      </c>
      <c r="F9" s="241">
        <v>0</v>
      </c>
      <c r="G9" s="241">
        <v>0</v>
      </c>
      <c r="H9" s="241">
        <v>49.5</v>
      </c>
      <c r="I9" s="241">
        <v>0</v>
      </c>
      <c r="J9" s="241">
        <v>0</v>
      </c>
      <c r="K9" s="241">
        <v>0</v>
      </c>
      <c r="L9" s="241">
        <v>0</v>
      </c>
      <c r="M9" s="241">
        <v>0</v>
      </c>
      <c r="N9" s="241">
        <v>0</v>
      </c>
      <c r="O9" s="241">
        <v>0</v>
      </c>
      <c r="P9" s="241">
        <v>0</v>
      </c>
      <c r="Q9" s="241">
        <v>0</v>
      </c>
      <c r="R9" s="242">
        <f t="shared" ref="R9:R18" si="0">SUM(D9,E9,F9,G9,H9,I9,J9,K9,L9,M9,N9,O9,P9,Q9)</f>
        <v>49.5</v>
      </c>
      <c r="S9" s="241">
        <v>47.947000000000003</v>
      </c>
      <c r="T9" s="241">
        <v>37.755000000000003</v>
      </c>
      <c r="U9" s="323"/>
      <c r="V9" s="305"/>
    </row>
    <row r="10" spans="1:22" ht="15.75" x14ac:dyDescent="0.25">
      <c r="A10" s="243" t="s">
        <v>60</v>
      </c>
      <c r="B10" s="324"/>
      <c r="C10" s="305"/>
      <c r="D10" s="244">
        <v>0</v>
      </c>
      <c r="E10" s="244">
        <v>0</v>
      </c>
      <c r="F10" s="244">
        <v>0</v>
      </c>
      <c r="G10" s="244">
        <v>0</v>
      </c>
      <c r="H10" s="244">
        <v>36</v>
      </c>
      <c r="I10" s="244">
        <v>0</v>
      </c>
      <c r="J10" s="244">
        <v>0</v>
      </c>
      <c r="K10" s="244">
        <v>0</v>
      </c>
      <c r="L10" s="244">
        <v>0</v>
      </c>
      <c r="M10" s="244">
        <v>12</v>
      </c>
      <c r="N10" s="244">
        <v>0</v>
      </c>
      <c r="O10" s="244">
        <v>0</v>
      </c>
      <c r="P10" s="244">
        <v>0</v>
      </c>
      <c r="Q10" s="244">
        <v>0</v>
      </c>
      <c r="R10" s="245">
        <f t="shared" si="0"/>
        <v>48</v>
      </c>
      <c r="S10" s="244">
        <v>32.738999999999997</v>
      </c>
      <c r="T10" s="244">
        <v>101.16800000000001</v>
      </c>
    </row>
    <row r="11" spans="1:22" ht="15.75" x14ac:dyDescent="0.25">
      <c r="A11" s="240" t="s">
        <v>62</v>
      </c>
      <c r="B11" s="323"/>
      <c r="C11" s="305"/>
      <c r="D11" s="241">
        <v>0</v>
      </c>
      <c r="E11" s="241">
        <v>0</v>
      </c>
      <c r="F11" s="241">
        <v>0</v>
      </c>
      <c r="G11" s="241">
        <v>0</v>
      </c>
      <c r="H11" s="241">
        <v>0</v>
      </c>
      <c r="I11" s="241">
        <v>0</v>
      </c>
      <c r="J11" s="241">
        <v>0</v>
      </c>
      <c r="K11" s="241">
        <v>0</v>
      </c>
      <c r="L11" s="241">
        <v>0</v>
      </c>
      <c r="M11" s="241">
        <v>0</v>
      </c>
      <c r="N11" s="241">
        <v>0</v>
      </c>
      <c r="O11" s="241">
        <v>0</v>
      </c>
      <c r="P11" s="241">
        <v>0</v>
      </c>
      <c r="Q11" s="241">
        <v>0</v>
      </c>
      <c r="R11" s="242">
        <f t="shared" si="0"/>
        <v>0</v>
      </c>
      <c r="S11" s="241">
        <v>8.6999999999999993</v>
      </c>
      <c r="T11" s="241">
        <v>7.2</v>
      </c>
    </row>
    <row r="12" spans="1:22" ht="15.75" x14ac:dyDescent="0.25">
      <c r="A12" s="243" t="s">
        <v>63</v>
      </c>
      <c r="B12" s="324"/>
      <c r="C12" s="305"/>
      <c r="D12" s="244">
        <v>0</v>
      </c>
      <c r="E12" s="244">
        <v>0</v>
      </c>
      <c r="F12" s="244">
        <v>0</v>
      </c>
      <c r="G12" s="244">
        <v>0</v>
      </c>
      <c r="H12" s="244">
        <v>0</v>
      </c>
      <c r="I12" s="244">
        <v>0</v>
      </c>
      <c r="J12" s="244">
        <v>0</v>
      </c>
      <c r="K12" s="244">
        <v>0</v>
      </c>
      <c r="L12" s="244">
        <v>0</v>
      </c>
      <c r="M12" s="244">
        <v>23</v>
      </c>
      <c r="N12" s="244">
        <v>0</v>
      </c>
      <c r="O12" s="244">
        <v>0</v>
      </c>
      <c r="P12" s="244">
        <v>0</v>
      </c>
      <c r="Q12" s="244">
        <v>0</v>
      </c>
      <c r="R12" s="245">
        <f t="shared" si="0"/>
        <v>23</v>
      </c>
      <c r="S12" s="244">
        <v>23.384</v>
      </c>
      <c r="T12" s="244">
        <v>0</v>
      </c>
    </row>
    <row r="13" spans="1:22" ht="15.75" x14ac:dyDescent="0.25">
      <c r="A13" s="240" t="s">
        <v>65</v>
      </c>
      <c r="B13" s="323"/>
      <c r="C13" s="305"/>
      <c r="D13" s="241">
        <v>0</v>
      </c>
      <c r="E13" s="241">
        <v>0</v>
      </c>
      <c r="F13" s="241">
        <v>0</v>
      </c>
      <c r="G13" s="241">
        <v>0</v>
      </c>
      <c r="H13" s="241">
        <v>5.4450000000000003</v>
      </c>
      <c r="I13" s="241">
        <v>0</v>
      </c>
      <c r="J13" s="241">
        <v>0</v>
      </c>
      <c r="K13" s="241">
        <v>0</v>
      </c>
      <c r="L13" s="241">
        <v>0</v>
      </c>
      <c r="M13" s="241">
        <v>0</v>
      </c>
      <c r="N13" s="241">
        <v>0</v>
      </c>
      <c r="O13" s="241">
        <v>0</v>
      </c>
      <c r="P13" s="241">
        <v>0</v>
      </c>
      <c r="Q13" s="241">
        <v>0</v>
      </c>
      <c r="R13" s="242">
        <f t="shared" si="0"/>
        <v>5.4450000000000003</v>
      </c>
      <c r="S13" s="241">
        <v>12.425000000000001</v>
      </c>
      <c r="T13" s="241">
        <v>14.406000000000001</v>
      </c>
    </row>
    <row r="14" spans="1:22" ht="15.75" x14ac:dyDescent="0.25">
      <c r="A14" s="243" t="s">
        <v>66</v>
      </c>
      <c r="B14" s="324"/>
      <c r="C14" s="305"/>
      <c r="D14" s="244">
        <v>0</v>
      </c>
      <c r="E14" s="244">
        <v>0</v>
      </c>
      <c r="F14" s="244">
        <v>0</v>
      </c>
      <c r="G14" s="244">
        <v>0</v>
      </c>
      <c r="H14" s="244">
        <v>0</v>
      </c>
      <c r="I14" s="244">
        <v>3.2</v>
      </c>
      <c r="J14" s="244">
        <v>0</v>
      </c>
      <c r="K14" s="244">
        <v>0</v>
      </c>
      <c r="L14" s="244">
        <v>0</v>
      </c>
      <c r="M14" s="244">
        <v>50</v>
      </c>
      <c r="N14" s="244">
        <v>0</v>
      </c>
      <c r="O14" s="244">
        <v>0</v>
      </c>
      <c r="P14" s="244">
        <v>0</v>
      </c>
      <c r="Q14" s="244">
        <v>0</v>
      </c>
      <c r="R14" s="245">
        <f t="shared" si="0"/>
        <v>53.2</v>
      </c>
      <c r="S14" s="244">
        <v>39.412999999999997</v>
      </c>
      <c r="T14" s="244">
        <v>47.893000000000001</v>
      </c>
    </row>
    <row r="15" spans="1:22" ht="15.75" x14ac:dyDescent="0.25">
      <c r="A15" s="240" t="s">
        <v>67</v>
      </c>
      <c r="B15" s="323"/>
      <c r="C15" s="305"/>
      <c r="D15" s="241">
        <v>0</v>
      </c>
      <c r="E15" s="241">
        <v>0</v>
      </c>
      <c r="F15" s="241">
        <v>0</v>
      </c>
      <c r="G15" s="241">
        <v>0</v>
      </c>
      <c r="H15" s="241">
        <v>8.0030000000000001</v>
      </c>
      <c r="I15" s="241">
        <v>0</v>
      </c>
      <c r="J15" s="241">
        <v>0</v>
      </c>
      <c r="K15" s="241">
        <v>0</v>
      </c>
      <c r="L15" s="241">
        <v>0</v>
      </c>
      <c r="M15" s="241">
        <v>0</v>
      </c>
      <c r="N15" s="241">
        <v>0</v>
      </c>
      <c r="O15" s="241">
        <v>0</v>
      </c>
      <c r="P15" s="241">
        <v>0</v>
      </c>
      <c r="Q15" s="241">
        <v>0</v>
      </c>
      <c r="R15" s="242">
        <f t="shared" si="0"/>
        <v>8.0030000000000001</v>
      </c>
      <c r="S15" s="241">
        <v>23.934999999999999</v>
      </c>
      <c r="T15" s="241">
        <v>11.994999999999999</v>
      </c>
    </row>
    <row r="16" spans="1:22" ht="15.75" x14ac:dyDescent="0.25">
      <c r="A16" s="243" t="s">
        <v>68</v>
      </c>
      <c r="B16" s="324"/>
      <c r="C16" s="305"/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7.6</v>
      </c>
      <c r="J16" s="244">
        <v>0</v>
      </c>
      <c r="K16" s="244">
        <v>0</v>
      </c>
      <c r="L16" s="244">
        <v>0</v>
      </c>
      <c r="M16" s="244">
        <v>11</v>
      </c>
      <c r="N16" s="244">
        <v>0</v>
      </c>
      <c r="O16" s="244">
        <v>0</v>
      </c>
      <c r="P16" s="244">
        <v>0</v>
      </c>
      <c r="Q16" s="244">
        <v>0</v>
      </c>
      <c r="R16" s="245">
        <f t="shared" si="0"/>
        <v>18.600000000000001</v>
      </c>
      <c r="S16" s="244">
        <v>34.268000000000001</v>
      </c>
      <c r="T16" s="244">
        <v>22</v>
      </c>
    </row>
    <row r="17" spans="1:22" ht="15.75" x14ac:dyDescent="0.25">
      <c r="A17" s="240" t="s">
        <v>69</v>
      </c>
      <c r="B17" s="323"/>
      <c r="C17" s="305"/>
      <c r="D17" s="241">
        <v>0</v>
      </c>
      <c r="E17" s="241">
        <v>0</v>
      </c>
      <c r="F17" s="241">
        <v>0</v>
      </c>
      <c r="G17" s="241">
        <v>0</v>
      </c>
      <c r="H17" s="241">
        <v>13.022</v>
      </c>
      <c r="I17" s="241">
        <v>23.2</v>
      </c>
      <c r="J17" s="241">
        <v>0</v>
      </c>
      <c r="K17" s="241">
        <v>0</v>
      </c>
      <c r="L17" s="241">
        <v>0</v>
      </c>
      <c r="M17" s="241">
        <v>20</v>
      </c>
      <c r="N17" s="241">
        <v>0</v>
      </c>
      <c r="O17" s="241">
        <v>0</v>
      </c>
      <c r="P17" s="241">
        <v>0</v>
      </c>
      <c r="Q17" s="241">
        <v>0</v>
      </c>
      <c r="R17" s="242">
        <f t="shared" si="0"/>
        <v>56.222000000000001</v>
      </c>
      <c r="S17" s="241">
        <v>72.344999999999999</v>
      </c>
      <c r="T17" s="241">
        <v>24.452000000000002</v>
      </c>
    </row>
    <row r="18" spans="1:22" ht="15.75" x14ac:dyDescent="0.25">
      <c r="A18" s="243" t="s">
        <v>70</v>
      </c>
      <c r="B18" s="324"/>
      <c r="C18" s="305"/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3.6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  <c r="R18" s="245">
        <f t="shared" si="0"/>
        <v>3.6</v>
      </c>
      <c r="S18" s="244">
        <v>0</v>
      </c>
      <c r="T18" s="244">
        <v>0</v>
      </c>
    </row>
    <row r="19" spans="1:22" ht="15.75" x14ac:dyDescent="0.25">
      <c r="A19" s="246" t="s">
        <v>12</v>
      </c>
      <c r="B19" s="325"/>
      <c r="C19" s="305"/>
      <c r="D19" s="247">
        <f t="shared" ref="D19:T19" si="1">SUM(D9,D10,D11,D12,D13,D14,D15,D16,D17,D18)</f>
        <v>0</v>
      </c>
      <c r="E19" s="247">
        <f t="shared" si="1"/>
        <v>0</v>
      </c>
      <c r="F19" s="247">
        <f t="shared" si="1"/>
        <v>0</v>
      </c>
      <c r="G19" s="247">
        <f t="shared" si="1"/>
        <v>0</v>
      </c>
      <c r="H19" s="247">
        <f t="shared" si="1"/>
        <v>111.97</v>
      </c>
      <c r="I19" s="247">
        <f t="shared" si="1"/>
        <v>37.6</v>
      </c>
      <c r="J19" s="247">
        <f t="shared" si="1"/>
        <v>0</v>
      </c>
      <c r="K19" s="247">
        <f t="shared" si="1"/>
        <v>0</v>
      </c>
      <c r="L19" s="247">
        <f t="shared" si="1"/>
        <v>0</v>
      </c>
      <c r="M19" s="247">
        <f t="shared" si="1"/>
        <v>116</v>
      </c>
      <c r="N19" s="247">
        <f t="shared" si="1"/>
        <v>0</v>
      </c>
      <c r="O19" s="247">
        <f t="shared" si="1"/>
        <v>0</v>
      </c>
      <c r="P19" s="247">
        <f t="shared" si="1"/>
        <v>0</v>
      </c>
      <c r="Q19" s="247">
        <f t="shared" si="1"/>
        <v>0</v>
      </c>
      <c r="R19" s="248">
        <f t="shared" si="1"/>
        <v>265.57</v>
      </c>
      <c r="S19" s="244">
        <f t="shared" si="1"/>
        <v>295.15600000000001</v>
      </c>
      <c r="T19" s="244">
        <f t="shared" si="1"/>
        <v>266.86900000000003</v>
      </c>
    </row>
    <row r="21" spans="1:22" ht="15.75" x14ac:dyDescent="0.25">
      <c r="A21" s="236" t="s">
        <v>72</v>
      </c>
      <c r="B21" s="322"/>
      <c r="C21" s="305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8"/>
      <c r="S21" s="239"/>
      <c r="T21" s="239"/>
    </row>
    <row r="22" spans="1:22" ht="15.75" x14ac:dyDescent="0.25">
      <c r="A22" s="240" t="s">
        <v>73</v>
      </c>
      <c r="B22" s="323"/>
      <c r="C22" s="305"/>
      <c r="D22" s="241">
        <v>0</v>
      </c>
      <c r="E22" s="241">
        <v>0</v>
      </c>
      <c r="F22" s="241">
        <v>0</v>
      </c>
      <c r="G22" s="241">
        <v>0</v>
      </c>
      <c r="H22" s="241">
        <v>0</v>
      </c>
      <c r="I22" s="241">
        <v>0</v>
      </c>
      <c r="J22" s="241">
        <v>0</v>
      </c>
      <c r="K22" s="241">
        <v>0</v>
      </c>
      <c r="L22" s="241">
        <v>0</v>
      </c>
      <c r="M22" s="241">
        <v>0</v>
      </c>
      <c r="N22" s="241">
        <v>0</v>
      </c>
      <c r="O22" s="241">
        <v>0</v>
      </c>
      <c r="P22" s="241">
        <v>0</v>
      </c>
      <c r="Q22" s="241">
        <v>0</v>
      </c>
      <c r="R22" s="242">
        <f>SUM(D22,E22,F22,G22,H22,I22,J22,K22,L22,M22,N22,O22,P22,Q22)</f>
        <v>0</v>
      </c>
      <c r="S22" s="241">
        <v>18.25</v>
      </c>
      <c r="T22" s="241">
        <v>80.5</v>
      </c>
      <c r="U22" s="323"/>
      <c r="V22" s="305"/>
    </row>
    <row r="23" spans="1:22" ht="15.75" x14ac:dyDescent="0.25">
      <c r="A23" s="243" t="s">
        <v>74</v>
      </c>
      <c r="B23" s="324"/>
      <c r="C23" s="305"/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  <c r="R23" s="245">
        <f>SUM(D23,E23,F23,G23,H23,I23,J23,K23,L23,M23,N23,O23,P23,Q23)</f>
        <v>0</v>
      </c>
      <c r="S23" s="244">
        <v>0</v>
      </c>
      <c r="T23" s="244">
        <v>8.39</v>
      </c>
    </row>
    <row r="24" spans="1:22" ht="15.75" x14ac:dyDescent="0.25">
      <c r="A24" s="240" t="s">
        <v>75</v>
      </c>
      <c r="B24" s="323"/>
      <c r="C24" s="305"/>
      <c r="D24" s="241">
        <v>0</v>
      </c>
      <c r="E24" s="241">
        <v>0</v>
      </c>
      <c r="F24" s="241">
        <v>0</v>
      </c>
      <c r="G24" s="241">
        <v>0</v>
      </c>
      <c r="H24" s="241">
        <v>0</v>
      </c>
      <c r="I24" s="241">
        <v>14.9</v>
      </c>
      <c r="J24" s="241">
        <v>0</v>
      </c>
      <c r="K24" s="241">
        <v>0</v>
      </c>
      <c r="L24" s="241">
        <v>0</v>
      </c>
      <c r="M24" s="241">
        <v>37</v>
      </c>
      <c r="N24" s="241">
        <v>0</v>
      </c>
      <c r="O24" s="241">
        <v>0</v>
      </c>
      <c r="P24" s="241">
        <v>0</v>
      </c>
      <c r="Q24" s="241">
        <v>0</v>
      </c>
      <c r="R24" s="242">
        <f>SUM(D24,E24,F24,G24,H24,I24,J24,K24,L24,M24,N24,O24,P24,Q24)</f>
        <v>51.9</v>
      </c>
      <c r="S24" s="241">
        <v>53.6</v>
      </c>
      <c r="T24" s="241">
        <v>37.506999999999998</v>
      </c>
    </row>
    <row r="25" spans="1:22" ht="15.75" x14ac:dyDescent="0.25">
      <c r="A25" s="243" t="s">
        <v>77</v>
      </c>
      <c r="B25" s="324"/>
      <c r="C25" s="305"/>
      <c r="D25" s="244">
        <v>0</v>
      </c>
      <c r="E25" s="244">
        <v>0</v>
      </c>
      <c r="F25" s="244">
        <v>0</v>
      </c>
      <c r="G25" s="244">
        <v>0</v>
      </c>
      <c r="H25" s="244">
        <v>0</v>
      </c>
      <c r="I25" s="244">
        <v>0</v>
      </c>
      <c r="J25" s="244">
        <v>0</v>
      </c>
      <c r="K25" s="244">
        <v>0</v>
      </c>
      <c r="L25" s="244">
        <v>0</v>
      </c>
      <c r="M25" s="244">
        <v>0</v>
      </c>
      <c r="N25" s="244">
        <v>0</v>
      </c>
      <c r="O25" s="244">
        <v>0</v>
      </c>
      <c r="P25" s="244">
        <v>0</v>
      </c>
      <c r="Q25" s="244">
        <v>0</v>
      </c>
      <c r="R25" s="245">
        <f>SUM(D25,E25,F25,G25,H25,I25,J25,K25,L25,M25,N25,O25,P25,Q25)</f>
        <v>0</v>
      </c>
      <c r="S25" s="244">
        <v>0</v>
      </c>
      <c r="T25" s="244">
        <v>6.5</v>
      </c>
    </row>
    <row r="26" spans="1:22" ht="15.75" x14ac:dyDescent="0.25">
      <c r="A26" s="246" t="s">
        <v>12</v>
      </c>
      <c r="B26" s="325"/>
      <c r="C26" s="305"/>
      <c r="D26" s="247">
        <f t="shared" ref="D26:T26" si="2">SUM(D22,D23,D24,D25)</f>
        <v>0</v>
      </c>
      <c r="E26" s="247">
        <f t="shared" si="2"/>
        <v>0</v>
      </c>
      <c r="F26" s="247">
        <f t="shared" si="2"/>
        <v>0</v>
      </c>
      <c r="G26" s="247">
        <f t="shared" si="2"/>
        <v>0</v>
      </c>
      <c r="H26" s="247">
        <f t="shared" si="2"/>
        <v>0</v>
      </c>
      <c r="I26" s="247">
        <f t="shared" si="2"/>
        <v>14.9</v>
      </c>
      <c r="J26" s="247">
        <f t="shared" si="2"/>
        <v>0</v>
      </c>
      <c r="K26" s="247">
        <f t="shared" si="2"/>
        <v>0</v>
      </c>
      <c r="L26" s="247">
        <f t="shared" si="2"/>
        <v>0</v>
      </c>
      <c r="M26" s="247">
        <f t="shared" si="2"/>
        <v>37</v>
      </c>
      <c r="N26" s="247">
        <f t="shared" si="2"/>
        <v>0</v>
      </c>
      <c r="O26" s="247">
        <f t="shared" si="2"/>
        <v>0</v>
      </c>
      <c r="P26" s="247">
        <f t="shared" si="2"/>
        <v>0</v>
      </c>
      <c r="Q26" s="247">
        <f t="shared" si="2"/>
        <v>0</v>
      </c>
      <c r="R26" s="248">
        <f t="shared" si="2"/>
        <v>51.9</v>
      </c>
      <c r="S26" s="244">
        <f t="shared" si="2"/>
        <v>71.849999999999994</v>
      </c>
      <c r="T26" s="244">
        <f t="shared" si="2"/>
        <v>132.89699999999999</v>
      </c>
    </row>
    <row r="28" spans="1:22" ht="15.75" x14ac:dyDescent="0.25">
      <c r="A28" s="236" t="s">
        <v>10</v>
      </c>
      <c r="B28" s="322"/>
      <c r="C28" s="305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8"/>
      <c r="S28" s="239"/>
      <c r="T28" s="239"/>
    </row>
    <row r="29" spans="1:22" ht="15.75" x14ac:dyDescent="0.25">
      <c r="A29" s="240" t="s">
        <v>79</v>
      </c>
      <c r="B29" s="323"/>
      <c r="C29" s="305"/>
      <c r="D29" s="241">
        <v>0</v>
      </c>
      <c r="E29" s="241">
        <v>0</v>
      </c>
      <c r="F29" s="241">
        <v>0</v>
      </c>
      <c r="G29" s="241">
        <v>0</v>
      </c>
      <c r="H29" s="241">
        <v>21.5</v>
      </c>
      <c r="I29" s="241">
        <v>0</v>
      </c>
      <c r="J29" s="241">
        <v>0</v>
      </c>
      <c r="K29" s="241">
        <v>0</v>
      </c>
      <c r="L29" s="241">
        <v>0</v>
      </c>
      <c r="M29" s="241">
        <v>0</v>
      </c>
      <c r="N29" s="241">
        <v>0</v>
      </c>
      <c r="O29" s="241">
        <v>0</v>
      </c>
      <c r="P29" s="241">
        <v>0</v>
      </c>
      <c r="Q29" s="241">
        <v>0</v>
      </c>
      <c r="R29" s="242">
        <f>SUM(D29,E29,F29,G29,H29,I29,J29,K29,L29,M29,N29,O29,P29,Q29)</f>
        <v>21.5</v>
      </c>
      <c r="S29" s="241">
        <v>0</v>
      </c>
      <c r="T29" s="241">
        <v>0</v>
      </c>
      <c r="U29" s="323"/>
      <c r="V29" s="305"/>
    </row>
    <row r="30" spans="1:22" ht="15.75" x14ac:dyDescent="0.25">
      <c r="A30" s="246" t="s">
        <v>12</v>
      </c>
      <c r="B30" s="325"/>
      <c r="C30" s="305"/>
      <c r="D30" s="247">
        <f t="shared" ref="D30:T30" si="3">D29</f>
        <v>0</v>
      </c>
      <c r="E30" s="247">
        <f t="shared" si="3"/>
        <v>0</v>
      </c>
      <c r="F30" s="247">
        <f t="shared" si="3"/>
        <v>0</v>
      </c>
      <c r="G30" s="247">
        <f t="shared" si="3"/>
        <v>0</v>
      </c>
      <c r="H30" s="247">
        <f t="shared" si="3"/>
        <v>21.5</v>
      </c>
      <c r="I30" s="247">
        <f t="shared" si="3"/>
        <v>0</v>
      </c>
      <c r="J30" s="247">
        <f t="shared" si="3"/>
        <v>0</v>
      </c>
      <c r="K30" s="247">
        <f t="shared" si="3"/>
        <v>0</v>
      </c>
      <c r="L30" s="247">
        <f t="shared" si="3"/>
        <v>0</v>
      </c>
      <c r="M30" s="247">
        <f t="shared" si="3"/>
        <v>0</v>
      </c>
      <c r="N30" s="247">
        <f t="shared" si="3"/>
        <v>0</v>
      </c>
      <c r="O30" s="247">
        <f t="shared" si="3"/>
        <v>0</v>
      </c>
      <c r="P30" s="247">
        <f t="shared" si="3"/>
        <v>0</v>
      </c>
      <c r="Q30" s="247">
        <f t="shared" si="3"/>
        <v>0</v>
      </c>
      <c r="R30" s="248">
        <f t="shared" si="3"/>
        <v>21.5</v>
      </c>
      <c r="S30" s="244">
        <f t="shared" si="3"/>
        <v>0</v>
      </c>
      <c r="T30" s="244">
        <f t="shared" si="3"/>
        <v>0</v>
      </c>
    </row>
    <row r="32" spans="1:22" ht="15.75" x14ac:dyDescent="0.25">
      <c r="A32" s="236" t="s">
        <v>13</v>
      </c>
      <c r="B32" s="322"/>
      <c r="C32" s="305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8"/>
      <c r="S32" s="239"/>
      <c r="T32" s="239"/>
    </row>
    <row r="33" spans="1:22" ht="15.75" x14ac:dyDescent="0.25">
      <c r="A33" s="240" t="s">
        <v>14</v>
      </c>
      <c r="B33" s="323"/>
      <c r="C33" s="305"/>
      <c r="D33" s="241">
        <v>0</v>
      </c>
      <c r="E33" s="241">
        <v>0</v>
      </c>
      <c r="F33" s="241">
        <v>0</v>
      </c>
      <c r="G33" s="241">
        <v>0</v>
      </c>
      <c r="H33" s="241">
        <v>152.25200000000001</v>
      </c>
      <c r="I33" s="241">
        <v>0</v>
      </c>
      <c r="J33" s="241">
        <v>0</v>
      </c>
      <c r="K33" s="241">
        <v>0</v>
      </c>
      <c r="L33" s="241">
        <v>0</v>
      </c>
      <c r="M33" s="241">
        <v>0</v>
      </c>
      <c r="N33" s="241">
        <v>0</v>
      </c>
      <c r="O33" s="241">
        <v>0</v>
      </c>
      <c r="P33" s="241">
        <v>0</v>
      </c>
      <c r="Q33" s="241">
        <v>0</v>
      </c>
      <c r="R33" s="242">
        <f>SUM(D33,E33,F33,G33,H33,I33,J33,K33,L33,M33,N33,O33,P33,Q33)</f>
        <v>152.25200000000001</v>
      </c>
      <c r="S33" s="241">
        <v>150.25</v>
      </c>
      <c r="T33" s="241">
        <v>60.680999999999997</v>
      </c>
      <c r="U33" s="323"/>
      <c r="V33" s="305"/>
    </row>
    <row r="34" spans="1:22" ht="15.75" x14ac:dyDescent="0.25">
      <c r="A34" s="246" t="s">
        <v>12</v>
      </c>
      <c r="B34" s="325"/>
      <c r="C34" s="305"/>
      <c r="D34" s="247">
        <f t="shared" ref="D34:T34" si="4">D33</f>
        <v>0</v>
      </c>
      <c r="E34" s="247">
        <f t="shared" si="4"/>
        <v>0</v>
      </c>
      <c r="F34" s="247">
        <f t="shared" si="4"/>
        <v>0</v>
      </c>
      <c r="G34" s="247">
        <f t="shared" si="4"/>
        <v>0</v>
      </c>
      <c r="H34" s="247">
        <f t="shared" si="4"/>
        <v>152.25200000000001</v>
      </c>
      <c r="I34" s="247">
        <f t="shared" si="4"/>
        <v>0</v>
      </c>
      <c r="J34" s="247">
        <f t="shared" si="4"/>
        <v>0</v>
      </c>
      <c r="K34" s="247">
        <f t="shared" si="4"/>
        <v>0</v>
      </c>
      <c r="L34" s="247">
        <f t="shared" si="4"/>
        <v>0</v>
      </c>
      <c r="M34" s="247">
        <f t="shared" si="4"/>
        <v>0</v>
      </c>
      <c r="N34" s="247">
        <f t="shared" si="4"/>
        <v>0</v>
      </c>
      <c r="O34" s="247">
        <f t="shared" si="4"/>
        <v>0</v>
      </c>
      <c r="P34" s="247">
        <f t="shared" si="4"/>
        <v>0</v>
      </c>
      <c r="Q34" s="247">
        <f t="shared" si="4"/>
        <v>0</v>
      </c>
      <c r="R34" s="248">
        <f t="shared" si="4"/>
        <v>152.25200000000001</v>
      </c>
      <c r="S34" s="244">
        <f t="shared" si="4"/>
        <v>150.25</v>
      </c>
      <c r="T34" s="244">
        <f t="shared" si="4"/>
        <v>60.680999999999997</v>
      </c>
    </row>
    <row r="36" spans="1:22" ht="15.75" x14ac:dyDescent="0.25">
      <c r="A36" s="236" t="s">
        <v>16</v>
      </c>
      <c r="B36" s="322"/>
      <c r="C36" s="305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8"/>
      <c r="S36" s="239"/>
      <c r="T36" s="239"/>
    </row>
    <row r="37" spans="1:22" ht="15.75" x14ac:dyDescent="0.25">
      <c r="A37" s="240" t="s">
        <v>17</v>
      </c>
      <c r="B37" s="323"/>
      <c r="C37" s="305"/>
      <c r="D37" s="241">
        <v>0</v>
      </c>
      <c r="E37" s="241">
        <v>0</v>
      </c>
      <c r="F37" s="241">
        <v>0</v>
      </c>
      <c r="G37" s="241">
        <v>0</v>
      </c>
      <c r="H37" s="241">
        <v>119.354</v>
      </c>
      <c r="I37" s="241">
        <v>0</v>
      </c>
      <c r="J37" s="241">
        <v>0</v>
      </c>
      <c r="K37" s="241">
        <v>0</v>
      </c>
      <c r="L37" s="241">
        <v>0</v>
      </c>
      <c r="M37" s="241">
        <v>2</v>
      </c>
      <c r="N37" s="241">
        <v>0</v>
      </c>
      <c r="O37" s="241">
        <v>0</v>
      </c>
      <c r="P37" s="241">
        <v>0</v>
      </c>
      <c r="Q37" s="241">
        <v>0</v>
      </c>
      <c r="R37" s="242">
        <f>SUM(D37,E37,F37,G37,H37,I37,J37,K37,L37,M37,N37,O37,P37,Q37)</f>
        <v>121.354</v>
      </c>
      <c r="S37" s="241">
        <v>121.60599999999999</v>
      </c>
      <c r="T37" s="241">
        <v>148.80000000000001</v>
      </c>
      <c r="U37" s="323"/>
      <c r="V37" s="305"/>
    </row>
    <row r="38" spans="1:22" ht="15.75" x14ac:dyDescent="0.25">
      <c r="A38" s="243" t="s">
        <v>84</v>
      </c>
      <c r="B38" s="324"/>
      <c r="C38" s="305"/>
      <c r="D38" s="244">
        <v>0</v>
      </c>
      <c r="E38" s="244">
        <v>0</v>
      </c>
      <c r="F38" s="244">
        <v>0</v>
      </c>
      <c r="G38" s="244">
        <v>0</v>
      </c>
      <c r="H38" s="244">
        <v>95.349000000000004</v>
      </c>
      <c r="I38" s="244">
        <v>0</v>
      </c>
      <c r="J38" s="244">
        <v>0</v>
      </c>
      <c r="K38" s="244">
        <v>0</v>
      </c>
      <c r="L38" s="244">
        <v>0</v>
      </c>
      <c r="M38" s="244">
        <v>0</v>
      </c>
      <c r="N38" s="244">
        <v>0</v>
      </c>
      <c r="O38" s="244">
        <v>0</v>
      </c>
      <c r="P38" s="244">
        <v>0</v>
      </c>
      <c r="Q38" s="244">
        <v>0</v>
      </c>
      <c r="R38" s="245">
        <f>SUM(D38,E38,F38,G38,H38,I38,J38,K38,L38,M38,N38,O38,P38,Q38)</f>
        <v>95.349000000000004</v>
      </c>
      <c r="S38" s="244">
        <v>143.16900000000001</v>
      </c>
      <c r="T38" s="244">
        <v>98.012</v>
      </c>
    </row>
    <row r="39" spans="1:22" ht="15.75" x14ac:dyDescent="0.25">
      <c r="A39" s="240" t="s">
        <v>18</v>
      </c>
      <c r="B39" s="323"/>
      <c r="C39" s="305"/>
      <c r="D39" s="241">
        <v>0</v>
      </c>
      <c r="E39" s="241">
        <v>0</v>
      </c>
      <c r="F39" s="241">
        <v>0</v>
      </c>
      <c r="G39" s="241">
        <v>0</v>
      </c>
      <c r="H39" s="241">
        <v>39.104999999999997</v>
      </c>
      <c r="I39" s="241">
        <v>0</v>
      </c>
      <c r="J39" s="241">
        <v>0</v>
      </c>
      <c r="K39" s="241">
        <v>0</v>
      </c>
      <c r="L39" s="241">
        <v>0</v>
      </c>
      <c r="M39" s="241">
        <v>0</v>
      </c>
      <c r="N39" s="241">
        <v>0</v>
      </c>
      <c r="O39" s="241">
        <v>0</v>
      </c>
      <c r="P39" s="241">
        <v>0</v>
      </c>
      <c r="Q39" s="241">
        <v>0</v>
      </c>
      <c r="R39" s="242">
        <f>SUM(D39,E39,F39,G39,H39,I39,J39,K39,L39,M39,N39,O39,P39,Q39)</f>
        <v>39.104999999999997</v>
      </c>
      <c r="S39" s="241">
        <v>35.343000000000004</v>
      </c>
      <c r="T39" s="241">
        <v>0</v>
      </c>
    </row>
    <row r="40" spans="1:22" ht="15.75" x14ac:dyDescent="0.25">
      <c r="A40" s="246" t="s">
        <v>12</v>
      </c>
      <c r="B40" s="325"/>
      <c r="C40" s="305"/>
      <c r="D40" s="247">
        <f t="shared" ref="D40:T40" si="5">SUM(D37,D38,D39)</f>
        <v>0</v>
      </c>
      <c r="E40" s="247">
        <f t="shared" si="5"/>
        <v>0</v>
      </c>
      <c r="F40" s="247">
        <f t="shared" si="5"/>
        <v>0</v>
      </c>
      <c r="G40" s="247">
        <f t="shared" si="5"/>
        <v>0</v>
      </c>
      <c r="H40" s="247">
        <f t="shared" si="5"/>
        <v>253.80799999999999</v>
      </c>
      <c r="I40" s="247">
        <f t="shared" si="5"/>
        <v>0</v>
      </c>
      <c r="J40" s="247">
        <f t="shared" si="5"/>
        <v>0</v>
      </c>
      <c r="K40" s="247">
        <f t="shared" si="5"/>
        <v>0</v>
      </c>
      <c r="L40" s="247">
        <f t="shared" si="5"/>
        <v>0</v>
      </c>
      <c r="M40" s="247">
        <f t="shared" si="5"/>
        <v>2</v>
      </c>
      <c r="N40" s="247">
        <f t="shared" si="5"/>
        <v>0</v>
      </c>
      <c r="O40" s="247">
        <f t="shared" si="5"/>
        <v>0</v>
      </c>
      <c r="P40" s="247">
        <f t="shared" si="5"/>
        <v>0</v>
      </c>
      <c r="Q40" s="247">
        <f t="shared" si="5"/>
        <v>0</v>
      </c>
      <c r="R40" s="248">
        <f t="shared" si="5"/>
        <v>255.80799999999999</v>
      </c>
      <c r="S40" s="244">
        <f t="shared" si="5"/>
        <v>300.11799999999999</v>
      </c>
      <c r="T40" s="244">
        <f t="shared" si="5"/>
        <v>246.81200000000001</v>
      </c>
    </row>
    <row r="42" spans="1:22" ht="15.75" x14ac:dyDescent="0.25">
      <c r="A42" s="236" t="s">
        <v>19</v>
      </c>
      <c r="B42" s="322"/>
      <c r="C42" s="305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8"/>
      <c r="S42" s="239"/>
      <c r="T42" s="239"/>
    </row>
    <row r="43" spans="1:22" ht="15.75" x14ac:dyDescent="0.25">
      <c r="A43" s="240" t="s">
        <v>88</v>
      </c>
      <c r="B43" s="323"/>
      <c r="C43" s="305"/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0.1</v>
      </c>
      <c r="J43" s="241">
        <v>0</v>
      </c>
      <c r="K43" s="241">
        <v>0</v>
      </c>
      <c r="L43" s="241">
        <v>0</v>
      </c>
      <c r="M43" s="241">
        <v>0</v>
      </c>
      <c r="N43" s="241">
        <v>0</v>
      </c>
      <c r="O43" s="241">
        <v>0</v>
      </c>
      <c r="P43" s="241">
        <v>0</v>
      </c>
      <c r="Q43" s="241">
        <v>0</v>
      </c>
      <c r="R43" s="242">
        <f t="shared" ref="R43:R49" si="6">SUM(D43,E43,F43,G43,H43,I43,J43,K43,L43,M43,N43,O43,P43,Q43)</f>
        <v>0.1</v>
      </c>
      <c r="S43" s="241">
        <v>0.3</v>
      </c>
      <c r="T43" s="241">
        <v>0.3</v>
      </c>
      <c r="U43" s="323"/>
      <c r="V43" s="305"/>
    </row>
    <row r="44" spans="1:22" ht="15.75" x14ac:dyDescent="0.25">
      <c r="A44" s="243" t="s">
        <v>89</v>
      </c>
      <c r="B44" s="324"/>
      <c r="C44" s="305"/>
      <c r="D44" s="244">
        <v>0</v>
      </c>
      <c r="E44" s="244">
        <v>0</v>
      </c>
      <c r="F44" s="244">
        <v>0</v>
      </c>
      <c r="G44" s="244">
        <v>0</v>
      </c>
      <c r="H44" s="244">
        <v>0</v>
      </c>
      <c r="I44" s="244">
        <v>0</v>
      </c>
      <c r="J44" s="244">
        <v>0</v>
      </c>
      <c r="K44" s="244">
        <v>0</v>
      </c>
      <c r="L44" s="244">
        <v>0</v>
      </c>
      <c r="M44" s="244">
        <v>0</v>
      </c>
      <c r="N44" s="244">
        <v>0</v>
      </c>
      <c r="O44" s="244">
        <v>0</v>
      </c>
      <c r="P44" s="244">
        <v>0</v>
      </c>
      <c r="Q44" s="244">
        <v>0</v>
      </c>
      <c r="R44" s="245">
        <f t="shared" si="6"/>
        <v>0</v>
      </c>
      <c r="S44" s="244">
        <v>0.6</v>
      </c>
      <c r="T44" s="244">
        <v>0</v>
      </c>
    </row>
    <row r="45" spans="1:22" ht="15.75" x14ac:dyDescent="0.25">
      <c r="A45" s="240" t="s">
        <v>91</v>
      </c>
      <c r="B45" s="323"/>
      <c r="C45" s="305"/>
      <c r="D45" s="241">
        <v>0</v>
      </c>
      <c r="E45" s="241">
        <v>0</v>
      </c>
      <c r="F45" s="241">
        <v>0</v>
      </c>
      <c r="G45" s="241">
        <v>0</v>
      </c>
      <c r="H45" s="241">
        <v>0</v>
      </c>
      <c r="I45" s="241">
        <v>0</v>
      </c>
      <c r="J45" s="241">
        <v>0</v>
      </c>
      <c r="K45" s="241">
        <v>0</v>
      </c>
      <c r="L45" s="241">
        <v>0</v>
      </c>
      <c r="M45" s="241">
        <v>0</v>
      </c>
      <c r="N45" s="241">
        <v>0</v>
      </c>
      <c r="O45" s="241">
        <v>0</v>
      </c>
      <c r="P45" s="241">
        <v>0</v>
      </c>
      <c r="Q45" s="241">
        <v>0</v>
      </c>
      <c r="R45" s="242">
        <f t="shared" si="6"/>
        <v>0</v>
      </c>
      <c r="S45" s="241">
        <v>0</v>
      </c>
      <c r="T45" s="241">
        <v>0.4</v>
      </c>
    </row>
    <row r="46" spans="1:22" ht="15.75" x14ac:dyDescent="0.25">
      <c r="A46" s="243" t="s">
        <v>93</v>
      </c>
      <c r="B46" s="324"/>
      <c r="C46" s="305"/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5">
        <f t="shared" si="6"/>
        <v>0</v>
      </c>
      <c r="S46" s="244">
        <v>0.3</v>
      </c>
      <c r="T46" s="244">
        <v>0</v>
      </c>
    </row>
    <row r="47" spans="1:22" ht="15.75" x14ac:dyDescent="0.25">
      <c r="A47" s="240" t="s">
        <v>94</v>
      </c>
      <c r="B47" s="323"/>
      <c r="C47" s="305"/>
      <c r="D47" s="241">
        <v>0</v>
      </c>
      <c r="E47" s="241">
        <v>0</v>
      </c>
      <c r="F47" s="241">
        <v>0</v>
      </c>
      <c r="G47" s="241">
        <v>0</v>
      </c>
      <c r="H47" s="241">
        <v>0</v>
      </c>
      <c r="I47" s="241">
        <v>0</v>
      </c>
      <c r="J47" s="241">
        <v>0</v>
      </c>
      <c r="K47" s="241">
        <v>0</v>
      </c>
      <c r="L47" s="241">
        <v>0</v>
      </c>
      <c r="M47" s="241">
        <v>0</v>
      </c>
      <c r="N47" s="241">
        <v>0</v>
      </c>
      <c r="O47" s="241">
        <v>0</v>
      </c>
      <c r="P47" s="241">
        <v>0</v>
      </c>
      <c r="Q47" s="241">
        <v>0</v>
      </c>
      <c r="R47" s="242">
        <f t="shared" si="6"/>
        <v>0</v>
      </c>
      <c r="S47" s="241">
        <v>0.2</v>
      </c>
      <c r="T47" s="241">
        <v>1.8</v>
      </c>
    </row>
    <row r="48" spans="1:22" ht="15.75" x14ac:dyDescent="0.25">
      <c r="A48" s="243" t="s">
        <v>22</v>
      </c>
      <c r="B48" s="324"/>
      <c r="C48" s="305"/>
      <c r="D48" s="244">
        <v>0</v>
      </c>
      <c r="E48" s="244">
        <v>0</v>
      </c>
      <c r="F48" s="244">
        <v>0</v>
      </c>
      <c r="G48" s="244">
        <v>0</v>
      </c>
      <c r="H48" s="244">
        <v>0</v>
      </c>
      <c r="I48" s="244">
        <v>0</v>
      </c>
      <c r="J48" s="244">
        <v>0</v>
      </c>
      <c r="K48" s="244">
        <v>0</v>
      </c>
      <c r="L48" s="244">
        <v>0</v>
      </c>
      <c r="M48" s="244">
        <v>0</v>
      </c>
      <c r="N48" s="244">
        <v>0</v>
      </c>
      <c r="O48" s="244">
        <v>0</v>
      </c>
      <c r="P48" s="244">
        <v>0</v>
      </c>
      <c r="Q48" s="244">
        <v>0</v>
      </c>
      <c r="R48" s="245">
        <f t="shared" si="6"/>
        <v>0</v>
      </c>
      <c r="S48" s="244">
        <v>0</v>
      </c>
      <c r="T48" s="244">
        <v>18.3</v>
      </c>
    </row>
    <row r="49" spans="1:22" ht="15.75" x14ac:dyDescent="0.25">
      <c r="A49" s="240" t="s">
        <v>96</v>
      </c>
      <c r="B49" s="323"/>
      <c r="C49" s="305"/>
      <c r="D49" s="241">
        <v>0</v>
      </c>
      <c r="E49" s="241">
        <v>0</v>
      </c>
      <c r="F49" s="241">
        <v>0</v>
      </c>
      <c r="G49" s="241">
        <v>0</v>
      </c>
      <c r="H49" s="241">
        <v>0</v>
      </c>
      <c r="I49" s="241">
        <v>0</v>
      </c>
      <c r="J49" s="241">
        <v>0</v>
      </c>
      <c r="K49" s="241">
        <v>0</v>
      </c>
      <c r="L49" s="241">
        <v>0</v>
      </c>
      <c r="M49" s="241">
        <v>0</v>
      </c>
      <c r="N49" s="241">
        <v>0</v>
      </c>
      <c r="O49" s="241">
        <v>0</v>
      </c>
      <c r="P49" s="241">
        <v>0</v>
      </c>
      <c r="Q49" s="241">
        <v>0</v>
      </c>
      <c r="R49" s="242">
        <f t="shared" si="6"/>
        <v>0</v>
      </c>
      <c r="S49" s="241">
        <v>0.3</v>
      </c>
      <c r="T49" s="241">
        <v>0.3</v>
      </c>
    </row>
    <row r="50" spans="1:22" ht="15.75" x14ac:dyDescent="0.25">
      <c r="A50" s="246" t="s">
        <v>12</v>
      </c>
      <c r="B50" s="325"/>
      <c r="C50" s="305"/>
      <c r="D50" s="247">
        <f t="shared" ref="D50:T50" si="7">SUM(D43,D44,D45,D46,D47,D48,D49)</f>
        <v>0</v>
      </c>
      <c r="E50" s="247">
        <f t="shared" si="7"/>
        <v>0</v>
      </c>
      <c r="F50" s="247">
        <f t="shared" si="7"/>
        <v>0</v>
      </c>
      <c r="G50" s="247">
        <f t="shared" si="7"/>
        <v>0</v>
      </c>
      <c r="H50" s="247">
        <f t="shared" si="7"/>
        <v>0</v>
      </c>
      <c r="I50" s="247">
        <f t="shared" si="7"/>
        <v>0.1</v>
      </c>
      <c r="J50" s="247">
        <f t="shared" si="7"/>
        <v>0</v>
      </c>
      <c r="K50" s="247">
        <f t="shared" si="7"/>
        <v>0</v>
      </c>
      <c r="L50" s="247">
        <f t="shared" si="7"/>
        <v>0</v>
      </c>
      <c r="M50" s="247">
        <f t="shared" si="7"/>
        <v>0</v>
      </c>
      <c r="N50" s="247">
        <f t="shared" si="7"/>
        <v>0</v>
      </c>
      <c r="O50" s="247">
        <f t="shared" si="7"/>
        <v>0</v>
      </c>
      <c r="P50" s="247">
        <f t="shared" si="7"/>
        <v>0</v>
      </c>
      <c r="Q50" s="247">
        <f t="shared" si="7"/>
        <v>0</v>
      </c>
      <c r="R50" s="248">
        <f t="shared" si="7"/>
        <v>0.1</v>
      </c>
      <c r="S50" s="244">
        <f t="shared" si="7"/>
        <v>1.7</v>
      </c>
      <c r="T50" s="244">
        <f t="shared" si="7"/>
        <v>21.1</v>
      </c>
    </row>
    <row r="52" spans="1:22" ht="15.75" x14ac:dyDescent="0.25">
      <c r="A52" s="236" t="s">
        <v>27</v>
      </c>
      <c r="B52" s="322"/>
      <c r="C52" s="305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8"/>
      <c r="S52" s="239"/>
      <c r="T52" s="239"/>
    </row>
    <row r="53" spans="1:22" ht="15.75" x14ac:dyDescent="0.25">
      <c r="A53" s="240" t="s">
        <v>99</v>
      </c>
      <c r="B53" s="323"/>
      <c r="C53" s="305"/>
      <c r="D53" s="241">
        <v>0</v>
      </c>
      <c r="E53" s="241">
        <v>0</v>
      </c>
      <c r="F53" s="241">
        <v>0</v>
      </c>
      <c r="G53" s="241">
        <v>0</v>
      </c>
      <c r="H53" s="241">
        <v>0</v>
      </c>
      <c r="I53" s="241">
        <v>28.3</v>
      </c>
      <c r="J53" s="241">
        <v>0</v>
      </c>
      <c r="K53" s="241">
        <v>0</v>
      </c>
      <c r="L53" s="241">
        <v>0</v>
      </c>
      <c r="M53" s="241">
        <v>0</v>
      </c>
      <c r="N53" s="241">
        <v>0</v>
      </c>
      <c r="O53" s="241">
        <v>0</v>
      </c>
      <c r="P53" s="241">
        <v>0</v>
      </c>
      <c r="Q53" s="241">
        <v>0</v>
      </c>
      <c r="R53" s="242">
        <f>SUM(D53,E53,F53,G53,H53,I53,J53,K53,L53,M53,N53,O53,P53,Q53)</f>
        <v>28.3</v>
      </c>
      <c r="S53" s="241">
        <v>0</v>
      </c>
      <c r="T53" s="241">
        <v>0</v>
      </c>
      <c r="U53" s="323"/>
      <c r="V53" s="305"/>
    </row>
    <row r="54" spans="1:22" ht="15.75" x14ac:dyDescent="0.25">
      <c r="A54" s="243" t="s">
        <v>100</v>
      </c>
      <c r="B54" s="324"/>
      <c r="C54" s="305"/>
      <c r="D54" s="244">
        <v>0</v>
      </c>
      <c r="E54" s="244">
        <v>0</v>
      </c>
      <c r="F54" s="244">
        <v>0</v>
      </c>
      <c r="G54" s="244">
        <v>0</v>
      </c>
      <c r="H54" s="244">
        <v>0</v>
      </c>
      <c r="I54" s="244">
        <v>0</v>
      </c>
      <c r="J54" s="244">
        <v>0</v>
      </c>
      <c r="K54" s="244">
        <v>0</v>
      </c>
      <c r="L54" s="244">
        <v>0</v>
      </c>
      <c r="M54" s="244">
        <v>85</v>
      </c>
      <c r="N54" s="244">
        <v>0</v>
      </c>
      <c r="O54" s="244">
        <v>0</v>
      </c>
      <c r="P54" s="244">
        <v>0</v>
      </c>
      <c r="Q54" s="244">
        <v>0</v>
      </c>
      <c r="R54" s="245">
        <f>SUM(D54,E54,F54,G54,H54,I54,J54,K54,L54,M54,N54,O54,P54,Q54)</f>
        <v>85</v>
      </c>
      <c r="S54" s="244">
        <v>39.015000000000001</v>
      </c>
      <c r="T54" s="244">
        <v>32.67</v>
      </c>
    </row>
    <row r="55" spans="1:22" ht="15.75" x14ac:dyDescent="0.25">
      <c r="A55" s="246" t="s">
        <v>12</v>
      </c>
      <c r="B55" s="325"/>
      <c r="C55" s="305"/>
      <c r="D55" s="247">
        <f t="shared" ref="D55:T55" si="8">SUM(D53,D54)</f>
        <v>0</v>
      </c>
      <c r="E55" s="247">
        <f t="shared" si="8"/>
        <v>0</v>
      </c>
      <c r="F55" s="247">
        <f t="shared" si="8"/>
        <v>0</v>
      </c>
      <c r="G55" s="247">
        <f t="shared" si="8"/>
        <v>0</v>
      </c>
      <c r="H55" s="247">
        <f t="shared" si="8"/>
        <v>0</v>
      </c>
      <c r="I55" s="247">
        <f t="shared" si="8"/>
        <v>28.3</v>
      </c>
      <c r="J55" s="247">
        <f t="shared" si="8"/>
        <v>0</v>
      </c>
      <c r="K55" s="247">
        <f t="shared" si="8"/>
        <v>0</v>
      </c>
      <c r="L55" s="247">
        <f t="shared" si="8"/>
        <v>0</v>
      </c>
      <c r="M55" s="247">
        <f t="shared" si="8"/>
        <v>85</v>
      </c>
      <c r="N55" s="247">
        <f t="shared" si="8"/>
        <v>0</v>
      </c>
      <c r="O55" s="247">
        <f t="shared" si="8"/>
        <v>0</v>
      </c>
      <c r="P55" s="247">
        <f t="shared" si="8"/>
        <v>0</v>
      </c>
      <c r="Q55" s="247">
        <f t="shared" si="8"/>
        <v>0</v>
      </c>
      <c r="R55" s="248">
        <f t="shared" si="8"/>
        <v>113.3</v>
      </c>
      <c r="S55" s="244">
        <f t="shared" si="8"/>
        <v>39.015000000000001</v>
      </c>
      <c r="T55" s="244">
        <f t="shared" si="8"/>
        <v>32.67</v>
      </c>
    </row>
    <row r="57" spans="1:22" ht="15.75" x14ac:dyDescent="0.25">
      <c r="A57" s="236" t="s">
        <v>101</v>
      </c>
      <c r="B57" s="322"/>
      <c r="C57" s="305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8"/>
      <c r="S57" s="239"/>
      <c r="T57" s="239"/>
    </row>
    <row r="58" spans="1:22" ht="15.75" x14ac:dyDescent="0.25">
      <c r="A58" s="240" t="s">
        <v>102</v>
      </c>
      <c r="B58" s="323"/>
      <c r="C58" s="305"/>
      <c r="D58" s="241">
        <v>0</v>
      </c>
      <c r="E58" s="241">
        <v>0</v>
      </c>
      <c r="F58" s="241">
        <v>0</v>
      </c>
      <c r="G58" s="241">
        <v>0</v>
      </c>
      <c r="H58" s="241">
        <v>0</v>
      </c>
      <c r="I58" s="241">
        <v>0</v>
      </c>
      <c r="J58" s="241">
        <v>0</v>
      </c>
      <c r="K58" s="241">
        <v>0</v>
      </c>
      <c r="L58" s="241">
        <v>0</v>
      </c>
      <c r="M58" s="241">
        <v>0</v>
      </c>
      <c r="N58" s="241">
        <v>0</v>
      </c>
      <c r="O58" s="241">
        <v>0</v>
      </c>
      <c r="P58" s="241">
        <v>0</v>
      </c>
      <c r="Q58" s="241">
        <v>0</v>
      </c>
      <c r="R58" s="242">
        <f>SUM(D58,E58,F58,G58,H58,I58,J58,K58,L58,M58,N58,O58,P58,Q58)</f>
        <v>0</v>
      </c>
      <c r="S58" s="241">
        <v>0</v>
      </c>
      <c r="T58" s="241">
        <v>33</v>
      </c>
      <c r="U58" s="323"/>
      <c r="V58" s="305"/>
    </row>
    <row r="59" spans="1:22" ht="15.75" x14ac:dyDescent="0.25">
      <c r="A59" s="243" t="s">
        <v>103</v>
      </c>
      <c r="B59" s="324"/>
      <c r="C59" s="305"/>
      <c r="D59" s="244">
        <v>0</v>
      </c>
      <c r="E59" s="244">
        <v>0</v>
      </c>
      <c r="F59" s="244">
        <v>0</v>
      </c>
      <c r="G59" s="244">
        <v>0</v>
      </c>
      <c r="H59" s="244">
        <v>41.712000000000003</v>
      </c>
      <c r="I59" s="244">
        <v>0</v>
      </c>
      <c r="J59" s="244">
        <v>0</v>
      </c>
      <c r="K59" s="244">
        <v>0</v>
      </c>
      <c r="L59" s="244">
        <v>0</v>
      </c>
      <c r="M59" s="244">
        <v>49</v>
      </c>
      <c r="N59" s="244">
        <v>98.1</v>
      </c>
      <c r="O59" s="244">
        <v>0</v>
      </c>
      <c r="P59" s="244">
        <v>0</v>
      </c>
      <c r="Q59" s="244">
        <v>0</v>
      </c>
      <c r="R59" s="245">
        <f>SUM(D59,E59,F59,G59,H59,I59,J59,K59,L59,M59,N59,O59,P59,Q59)</f>
        <v>188.81200000000001</v>
      </c>
      <c r="S59" s="244">
        <v>222.82</v>
      </c>
      <c r="T59" s="244">
        <v>39.6</v>
      </c>
    </row>
    <row r="60" spans="1:22" ht="15.75" x14ac:dyDescent="0.25">
      <c r="A60" s="240" t="s">
        <v>104</v>
      </c>
      <c r="B60" s="323"/>
      <c r="C60" s="305"/>
      <c r="D60" s="241">
        <v>0</v>
      </c>
      <c r="E60" s="241">
        <v>0</v>
      </c>
      <c r="F60" s="241">
        <v>0</v>
      </c>
      <c r="G60" s="241">
        <v>0</v>
      </c>
      <c r="H60" s="241">
        <v>0</v>
      </c>
      <c r="I60" s="241">
        <v>0</v>
      </c>
      <c r="J60" s="241">
        <v>0</v>
      </c>
      <c r="K60" s="241">
        <v>0</v>
      </c>
      <c r="L60" s="241">
        <v>0</v>
      </c>
      <c r="M60" s="241">
        <v>0</v>
      </c>
      <c r="N60" s="241">
        <v>0</v>
      </c>
      <c r="O60" s="241">
        <v>0</v>
      </c>
      <c r="P60" s="241">
        <v>0</v>
      </c>
      <c r="Q60" s="241">
        <v>0</v>
      </c>
      <c r="R60" s="242">
        <f>SUM(D60,E60,F60,G60,H60,I60,J60,K60,L60,M60,N60,O60,P60,Q60)</f>
        <v>0</v>
      </c>
      <c r="S60" s="241">
        <v>98.01</v>
      </c>
      <c r="T60" s="241">
        <v>91.575000000000003</v>
      </c>
    </row>
    <row r="61" spans="1:22" ht="15.75" x14ac:dyDescent="0.25">
      <c r="A61" s="246" t="s">
        <v>12</v>
      </c>
      <c r="B61" s="325"/>
      <c r="C61" s="305"/>
      <c r="D61" s="247">
        <f t="shared" ref="D61:T61" si="9">SUM(D58,D59,D60)</f>
        <v>0</v>
      </c>
      <c r="E61" s="247">
        <f t="shared" si="9"/>
        <v>0</v>
      </c>
      <c r="F61" s="247">
        <f t="shared" si="9"/>
        <v>0</v>
      </c>
      <c r="G61" s="247">
        <f t="shared" si="9"/>
        <v>0</v>
      </c>
      <c r="H61" s="247">
        <f t="shared" si="9"/>
        <v>41.712000000000003</v>
      </c>
      <c r="I61" s="247">
        <f t="shared" si="9"/>
        <v>0</v>
      </c>
      <c r="J61" s="247">
        <f t="shared" si="9"/>
        <v>0</v>
      </c>
      <c r="K61" s="247">
        <f t="shared" si="9"/>
        <v>0</v>
      </c>
      <c r="L61" s="247">
        <f t="shared" si="9"/>
        <v>0</v>
      </c>
      <c r="M61" s="247">
        <f t="shared" si="9"/>
        <v>49</v>
      </c>
      <c r="N61" s="247">
        <f t="shared" si="9"/>
        <v>98.1</v>
      </c>
      <c r="O61" s="247">
        <f t="shared" si="9"/>
        <v>0</v>
      </c>
      <c r="P61" s="247">
        <f t="shared" si="9"/>
        <v>0</v>
      </c>
      <c r="Q61" s="247">
        <f t="shared" si="9"/>
        <v>0</v>
      </c>
      <c r="R61" s="248">
        <f t="shared" si="9"/>
        <v>188.81200000000001</v>
      </c>
      <c r="S61" s="244">
        <f t="shared" si="9"/>
        <v>320.83</v>
      </c>
      <c r="T61" s="244">
        <f t="shared" si="9"/>
        <v>164.17500000000001</v>
      </c>
    </row>
    <row r="63" spans="1:22" ht="15.75" x14ac:dyDescent="0.25">
      <c r="A63" s="236" t="s">
        <v>105</v>
      </c>
      <c r="B63" s="322"/>
      <c r="C63" s="305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8"/>
      <c r="S63" s="239"/>
      <c r="T63" s="239"/>
    </row>
    <row r="64" spans="1:22" ht="15.75" x14ac:dyDescent="0.25">
      <c r="A64" s="240" t="s">
        <v>106</v>
      </c>
      <c r="B64" s="323"/>
      <c r="C64" s="305"/>
      <c r="D64" s="241">
        <v>0</v>
      </c>
      <c r="E64" s="241">
        <v>0</v>
      </c>
      <c r="F64" s="241">
        <v>0</v>
      </c>
      <c r="G64" s="241">
        <v>0</v>
      </c>
      <c r="H64" s="241">
        <v>0</v>
      </c>
      <c r="I64" s="241">
        <v>0</v>
      </c>
      <c r="J64" s="241">
        <v>0</v>
      </c>
      <c r="K64" s="241">
        <v>0</v>
      </c>
      <c r="L64" s="241">
        <v>0</v>
      </c>
      <c r="M64" s="241">
        <v>0</v>
      </c>
      <c r="N64" s="241">
        <v>84.844999999999999</v>
      </c>
      <c r="O64" s="241">
        <v>0</v>
      </c>
      <c r="P64" s="241">
        <v>0</v>
      </c>
      <c r="Q64" s="241">
        <v>0</v>
      </c>
      <c r="R64" s="242">
        <f>SUM(D64,E64,F64,G64,H64,I64,J64,K64,L64,M64,N64,O64,P64,Q64)</f>
        <v>84.844999999999999</v>
      </c>
      <c r="S64" s="241">
        <v>173.464</v>
      </c>
      <c r="T64" s="241">
        <v>126.794</v>
      </c>
      <c r="U64" s="323"/>
      <c r="V64" s="305"/>
    </row>
    <row r="65" spans="1:22" ht="15.75" x14ac:dyDescent="0.25">
      <c r="A65" s="243" t="s">
        <v>107</v>
      </c>
      <c r="B65" s="324"/>
      <c r="C65" s="305"/>
      <c r="D65" s="244">
        <v>0</v>
      </c>
      <c r="E65" s="244">
        <v>0</v>
      </c>
      <c r="F65" s="244">
        <v>0</v>
      </c>
      <c r="G65" s="244">
        <v>0</v>
      </c>
      <c r="H65" s="244">
        <v>23.265000000000001</v>
      </c>
      <c r="I65" s="244">
        <v>0</v>
      </c>
      <c r="J65" s="244">
        <v>0</v>
      </c>
      <c r="K65" s="244">
        <v>0</v>
      </c>
      <c r="L65" s="244">
        <v>0</v>
      </c>
      <c r="M65" s="244">
        <v>0</v>
      </c>
      <c r="N65" s="244">
        <v>3</v>
      </c>
      <c r="O65" s="244">
        <v>0</v>
      </c>
      <c r="P65" s="244">
        <v>0</v>
      </c>
      <c r="Q65" s="244">
        <v>0</v>
      </c>
      <c r="R65" s="245">
        <f>SUM(D65,E65,F65,G65,H65,I65,J65,K65,L65,M65,N65,O65,P65,Q65)</f>
        <v>26.265000000000001</v>
      </c>
      <c r="S65" s="244">
        <v>0</v>
      </c>
      <c r="T65" s="244">
        <v>3.3</v>
      </c>
    </row>
    <row r="66" spans="1:22" ht="15.75" x14ac:dyDescent="0.25">
      <c r="A66" s="240" t="s">
        <v>108</v>
      </c>
      <c r="B66" s="323"/>
      <c r="C66" s="305"/>
      <c r="D66" s="241">
        <v>0</v>
      </c>
      <c r="E66" s="241">
        <v>0</v>
      </c>
      <c r="F66" s="241">
        <v>0</v>
      </c>
      <c r="G66" s="241">
        <v>0</v>
      </c>
      <c r="H66" s="241">
        <v>0</v>
      </c>
      <c r="I66" s="241">
        <v>0</v>
      </c>
      <c r="J66" s="241">
        <v>0</v>
      </c>
      <c r="K66" s="241">
        <v>0</v>
      </c>
      <c r="L66" s="241">
        <v>0</v>
      </c>
      <c r="M66" s="241">
        <v>35</v>
      </c>
      <c r="N66" s="241">
        <v>38.5</v>
      </c>
      <c r="O66" s="241">
        <v>0</v>
      </c>
      <c r="P66" s="241">
        <v>0</v>
      </c>
      <c r="Q66" s="241">
        <v>0</v>
      </c>
      <c r="R66" s="242">
        <f>SUM(D66,E66,F66,G66,H66,I66,J66,K66,L66,M66,N66,O66,P66,Q66)</f>
        <v>73.5</v>
      </c>
      <c r="S66" s="241">
        <v>35</v>
      </c>
      <c r="T66" s="241">
        <v>27.16</v>
      </c>
    </row>
    <row r="67" spans="1:22" ht="15.75" x14ac:dyDescent="0.25">
      <c r="A67" s="243" t="s">
        <v>110</v>
      </c>
      <c r="B67" s="324"/>
      <c r="C67" s="305"/>
      <c r="D67" s="244">
        <v>0</v>
      </c>
      <c r="E67" s="244">
        <v>0</v>
      </c>
      <c r="F67" s="244">
        <v>0</v>
      </c>
      <c r="G67" s="244">
        <v>0</v>
      </c>
      <c r="H67" s="244">
        <v>0</v>
      </c>
      <c r="I67" s="244">
        <v>0</v>
      </c>
      <c r="J67" s="244">
        <v>0</v>
      </c>
      <c r="K67" s="244">
        <v>0</v>
      </c>
      <c r="L67" s="244">
        <v>0</v>
      </c>
      <c r="M67" s="244">
        <v>0</v>
      </c>
      <c r="N67" s="244">
        <v>0</v>
      </c>
      <c r="O67" s="244">
        <v>0</v>
      </c>
      <c r="P67" s="244">
        <v>0</v>
      </c>
      <c r="Q67" s="244">
        <v>0</v>
      </c>
      <c r="R67" s="245">
        <f>SUM(D67,E67,F67,G67,H67,I67,J67,K67,L67,M67,N67,O67,P67,Q67)</f>
        <v>0</v>
      </c>
      <c r="S67" s="244">
        <v>0</v>
      </c>
      <c r="T67" s="244">
        <v>17</v>
      </c>
    </row>
    <row r="68" spans="1:22" ht="15.75" x14ac:dyDescent="0.25">
      <c r="A68" s="240" t="s">
        <v>111</v>
      </c>
      <c r="B68" s="323"/>
      <c r="C68" s="305"/>
      <c r="D68" s="241">
        <v>0</v>
      </c>
      <c r="E68" s="241">
        <v>0</v>
      </c>
      <c r="F68" s="241">
        <v>0</v>
      </c>
      <c r="G68" s="241">
        <v>0</v>
      </c>
      <c r="H68" s="241">
        <v>2.1560000000000001</v>
      </c>
      <c r="I68" s="241">
        <v>0</v>
      </c>
      <c r="J68" s="241">
        <v>0</v>
      </c>
      <c r="K68" s="241">
        <v>0</v>
      </c>
      <c r="L68" s="241">
        <v>0</v>
      </c>
      <c r="M68" s="241">
        <v>0</v>
      </c>
      <c r="N68" s="241">
        <v>0</v>
      </c>
      <c r="O68" s="241">
        <v>0</v>
      </c>
      <c r="P68" s="241">
        <v>0</v>
      </c>
      <c r="Q68" s="241">
        <v>0</v>
      </c>
      <c r="R68" s="242">
        <f>SUM(D68,E68,F68,G68,H68,I68,J68,K68,L68,M68,N68,O68,P68,Q68)</f>
        <v>2.1560000000000001</v>
      </c>
      <c r="S68" s="241">
        <v>40.993000000000002</v>
      </c>
      <c r="T68" s="241">
        <v>24.82</v>
      </c>
    </row>
    <row r="69" spans="1:22" ht="15.75" x14ac:dyDescent="0.25">
      <c r="A69" s="246" t="s">
        <v>12</v>
      </c>
      <c r="B69" s="325"/>
      <c r="C69" s="305"/>
      <c r="D69" s="247">
        <f t="shared" ref="D69:T69" si="10">SUM(D64,D65,D66,D67,D68)</f>
        <v>0</v>
      </c>
      <c r="E69" s="247">
        <f t="shared" si="10"/>
        <v>0</v>
      </c>
      <c r="F69" s="247">
        <f t="shared" si="10"/>
        <v>0</v>
      </c>
      <c r="G69" s="247">
        <f t="shared" si="10"/>
        <v>0</v>
      </c>
      <c r="H69" s="247">
        <f t="shared" si="10"/>
        <v>25.420999999999999</v>
      </c>
      <c r="I69" s="247">
        <f t="shared" si="10"/>
        <v>0</v>
      </c>
      <c r="J69" s="247">
        <f t="shared" si="10"/>
        <v>0</v>
      </c>
      <c r="K69" s="247">
        <f t="shared" si="10"/>
        <v>0</v>
      </c>
      <c r="L69" s="247">
        <f t="shared" si="10"/>
        <v>0</v>
      </c>
      <c r="M69" s="247">
        <f t="shared" si="10"/>
        <v>35</v>
      </c>
      <c r="N69" s="247">
        <f t="shared" si="10"/>
        <v>126.345</v>
      </c>
      <c r="O69" s="247">
        <f t="shared" si="10"/>
        <v>0</v>
      </c>
      <c r="P69" s="247">
        <f t="shared" si="10"/>
        <v>0</v>
      </c>
      <c r="Q69" s="247">
        <f t="shared" si="10"/>
        <v>0</v>
      </c>
      <c r="R69" s="248">
        <f t="shared" si="10"/>
        <v>186.76600000000002</v>
      </c>
      <c r="S69" s="244">
        <f t="shared" si="10"/>
        <v>249.45699999999999</v>
      </c>
      <c r="T69" s="244">
        <f t="shared" si="10"/>
        <v>199.07399999999998</v>
      </c>
    </row>
    <row r="71" spans="1:22" ht="15.75" x14ac:dyDescent="0.25">
      <c r="A71" s="236" t="s">
        <v>32</v>
      </c>
      <c r="B71" s="322"/>
      <c r="C71" s="305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8"/>
      <c r="S71" s="239"/>
      <c r="T71" s="239"/>
    </row>
    <row r="72" spans="1:22" ht="15.75" x14ac:dyDescent="0.25">
      <c r="A72" s="240" t="s">
        <v>33</v>
      </c>
      <c r="B72" s="323"/>
      <c r="C72" s="305"/>
      <c r="D72" s="241">
        <v>0</v>
      </c>
      <c r="E72" s="241">
        <v>0</v>
      </c>
      <c r="F72" s="241">
        <v>0</v>
      </c>
      <c r="G72" s="241">
        <v>0</v>
      </c>
      <c r="H72" s="241">
        <v>0</v>
      </c>
      <c r="I72" s="241">
        <v>0</v>
      </c>
      <c r="J72" s="241">
        <v>0</v>
      </c>
      <c r="K72" s="241">
        <v>0</v>
      </c>
      <c r="L72" s="241">
        <v>0</v>
      </c>
      <c r="M72" s="241">
        <v>0</v>
      </c>
      <c r="N72" s="241">
        <v>0</v>
      </c>
      <c r="O72" s="241">
        <v>0</v>
      </c>
      <c r="P72" s="241">
        <v>0</v>
      </c>
      <c r="Q72" s="241">
        <v>0</v>
      </c>
      <c r="R72" s="242">
        <f>SUM(D72,E72,F72,G72,H72,I72,J72,K72,L72,M72,N72,O72,P72,Q72)</f>
        <v>0</v>
      </c>
      <c r="S72" s="241">
        <v>16.940000000000001</v>
      </c>
      <c r="T72" s="241">
        <v>0</v>
      </c>
      <c r="U72" s="323"/>
      <c r="V72" s="305"/>
    </row>
    <row r="73" spans="1:22" ht="15.75" x14ac:dyDescent="0.25">
      <c r="A73" s="243" t="s">
        <v>113</v>
      </c>
      <c r="B73" s="324"/>
      <c r="C73" s="305"/>
      <c r="D73" s="244">
        <v>0</v>
      </c>
      <c r="E73" s="244">
        <v>0</v>
      </c>
      <c r="F73" s="244">
        <v>0</v>
      </c>
      <c r="G73" s="244">
        <v>0</v>
      </c>
      <c r="H73" s="244">
        <v>51.584000000000003</v>
      </c>
      <c r="I73" s="244">
        <v>0</v>
      </c>
      <c r="J73" s="244">
        <v>0</v>
      </c>
      <c r="K73" s="244">
        <v>0</v>
      </c>
      <c r="L73" s="244">
        <v>0</v>
      </c>
      <c r="M73" s="244">
        <v>0</v>
      </c>
      <c r="N73" s="244">
        <v>0</v>
      </c>
      <c r="O73" s="244">
        <v>0</v>
      </c>
      <c r="P73" s="244">
        <v>0</v>
      </c>
      <c r="Q73" s="244">
        <v>0</v>
      </c>
      <c r="R73" s="245">
        <f>SUM(D73,E73,F73,G73,H73,I73,J73,K73,L73,M73,N73,O73,P73,Q73)</f>
        <v>51.584000000000003</v>
      </c>
      <c r="S73" s="244">
        <v>0</v>
      </c>
      <c r="T73" s="244">
        <v>0</v>
      </c>
    </row>
    <row r="74" spans="1:22" ht="15.75" x14ac:dyDescent="0.25">
      <c r="A74" s="246" t="s">
        <v>12</v>
      </c>
      <c r="B74" s="325"/>
      <c r="C74" s="305"/>
      <c r="D74" s="247">
        <f t="shared" ref="D74:T74" si="11">SUM(D72,D73)</f>
        <v>0</v>
      </c>
      <c r="E74" s="247">
        <f t="shared" si="11"/>
        <v>0</v>
      </c>
      <c r="F74" s="247">
        <f t="shared" si="11"/>
        <v>0</v>
      </c>
      <c r="G74" s="247">
        <f t="shared" si="11"/>
        <v>0</v>
      </c>
      <c r="H74" s="247">
        <f t="shared" si="11"/>
        <v>51.584000000000003</v>
      </c>
      <c r="I74" s="247">
        <f t="shared" si="11"/>
        <v>0</v>
      </c>
      <c r="J74" s="247">
        <f t="shared" si="11"/>
        <v>0</v>
      </c>
      <c r="K74" s="247">
        <f t="shared" si="11"/>
        <v>0</v>
      </c>
      <c r="L74" s="247">
        <f t="shared" si="11"/>
        <v>0</v>
      </c>
      <c r="M74" s="247">
        <f t="shared" si="11"/>
        <v>0</v>
      </c>
      <c r="N74" s="247">
        <f t="shared" si="11"/>
        <v>0</v>
      </c>
      <c r="O74" s="247">
        <f t="shared" si="11"/>
        <v>0</v>
      </c>
      <c r="P74" s="247">
        <f t="shared" si="11"/>
        <v>0</v>
      </c>
      <c r="Q74" s="247">
        <f t="shared" si="11"/>
        <v>0</v>
      </c>
      <c r="R74" s="248">
        <f t="shared" si="11"/>
        <v>51.584000000000003</v>
      </c>
      <c r="S74" s="244">
        <f t="shared" si="11"/>
        <v>16.940000000000001</v>
      </c>
      <c r="T74" s="244">
        <f t="shared" si="11"/>
        <v>0</v>
      </c>
    </row>
    <row r="76" spans="1:22" ht="33.950000000000003" customHeight="1" x14ac:dyDescent="0.25">
      <c r="A76" s="249" t="s">
        <v>122</v>
      </c>
      <c r="B76" s="326"/>
      <c r="C76" s="305"/>
      <c r="D76" s="250">
        <f t="shared" ref="D76:T76" si="12">SUM(D19,D26,D30,D34,D40,D50,D55,D61,D69,D74)</f>
        <v>0</v>
      </c>
      <c r="E76" s="250">
        <f t="shared" si="12"/>
        <v>0</v>
      </c>
      <c r="F76" s="250">
        <f t="shared" si="12"/>
        <v>0</v>
      </c>
      <c r="G76" s="250">
        <f t="shared" si="12"/>
        <v>0</v>
      </c>
      <c r="H76" s="250">
        <f t="shared" si="12"/>
        <v>658.24700000000007</v>
      </c>
      <c r="I76" s="250">
        <f t="shared" si="12"/>
        <v>80.900000000000006</v>
      </c>
      <c r="J76" s="250">
        <f t="shared" si="12"/>
        <v>0</v>
      </c>
      <c r="K76" s="250">
        <f t="shared" si="12"/>
        <v>0</v>
      </c>
      <c r="L76" s="250">
        <f t="shared" si="12"/>
        <v>0</v>
      </c>
      <c r="M76" s="250">
        <f t="shared" si="12"/>
        <v>324</v>
      </c>
      <c r="N76" s="250">
        <f t="shared" si="12"/>
        <v>224.44499999999999</v>
      </c>
      <c r="O76" s="250">
        <f t="shared" si="12"/>
        <v>0</v>
      </c>
      <c r="P76" s="250">
        <f t="shared" si="12"/>
        <v>0</v>
      </c>
      <c r="Q76" s="250">
        <f t="shared" si="12"/>
        <v>0</v>
      </c>
      <c r="R76" s="250">
        <f t="shared" si="12"/>
        <v>1287.5920000000001</v>
      </c>
      <c r="S76" s="250">
        <f t="shared" si="12"/>
        <v>1445.3160000000003</v>
      </c>
      <c r="T76" s="251">
        <f t="shared" si="12"/>
        <v>1124.278</v>
      </c>
    </row>
    <row r="78" spans="1:22" x14ac:dyDescent="0.25">
      <c r="A78" s="252" t="s">
        <v>45</v>
      </c>
      <c r="B78" s="327"/>
      <c r="C78" s="305"/>
      <c r="D78" s="253">
        <v>0</v>
      </c>
      <c r="E78" s="253">
        <v>0</v>
      </c>
      <c r="F78" s="253">
        <v>0</v>
      </c>
      <c r="G78" s="253">
        <v>0</v>
      </c>
      <c r="H78" s="253">
        <v>851.98099999999999</v>
      </c>
      <c r="I78" s="253">
        <v>81.599999999999994</v>
      </c>
      <c r="J78" s="253">
        <v>0</v>
      </c>
      <c r="K78" s="253">
        <v>0</v>
      </c>
      <c r="L78" s="253">
        <v>0</v>
      </c>
      <c r="M78" s="253">
        <v>258.75</v>
      </c>
      <c r="N78" s="253">
        <v>252.98500000000001</v>
      </c>
      <c r="O78" s="253">
        <v>0</v>
      </c>
      <c r="P78" s="253">
        <v>0</v>
      </c>
      <c r="Q78" s="253">
        <v>0</v>
      </c>
      <c r="S78" s="254" t="s">
        <v>123</v>
      </c>
      <c r="T78" s="254" t="s">
        <v>123</v>
      </c>
    </row>
    <row r="79" spans="1:22" s="336" customFormat="1" x14ac:dyDescent="0.25">
      <c r="A79" s="332" t="s">
        <v>124</v>
      </c>
      <c r="B79" s="333"/>
      <c r="C79" s="334"/>
      <c r="D79" s="335" t="str">
        <f t="shared" ref="D79:Q79" si="13">IF(OR(D78=0,D78="-"),"-",IF(D76="-",(0-D78)/D78,(D76-D78)/D78))</f>
        <v>-</v>
      </c>
      <c r="E79" s="335" t="str">
        <f t="shared" si="13"/>
        <v>-</v>
      </c>
      <c r="F79" s="335" t="str">
        <f t="shared" si="13"/>
        <v>-</v>
      </c>
      <c r="G79" s="335" t="str">
        <f t="shared" si="13"/>
        <v>-</v>
      </c>
      <c r="H79" s="335">
        <f t="shared" si="13"/>
        <v>-0.22739239490082516</v>
      </c>
      <c r="I79" s="335">
        <f t="shared" si="13"/>
        <v>-8.5784313725488816E-3</v>
      </c>
      <c r="J79" s="335" t="str">
        <f t="shared" si="13"/>
        <v>-</v>
      </c>
      <c r="K79" s="335" t="str">
        <f t="shared" si="13"/>
        <v>-</v>
      </c>
      <c r="L79" s="335" t="str">
        <f t="shared" si="13"/>
        <v>-</v>
      </c>
      <c r="M79" s="335">
        <f t="shared" si="13"/>
        <v>0.25217391304347825</v>
      </c>
      <c r="N79" s="335">
        <f t="shared" si="13"/>
        <v>-0.11281301262920734</v>
      </c>
      <c r="O79" s="335" t="str">
        <f t="shared" si="13"/>
        <v>-</v>
      </c>
      <c r="P79" s="335" t="str">
        <f t="shared" si="13"/>
        <v>-</v>
      </c>
      <c r="Q79" s="335" t="str">
        <f t="shared" si="13"/>
        <v>-</v>
      </c>
      <c r="S79" s="337" t="s">
        <v>125</v>
      </c>
      <c r="T79" s="337" t="s">
        <v>126</v>
      </c>
    </row>
    <row r="80" spans="1:22" x14ac:dyDescent="0.25">
      <c r="A80" s="252" t="s">
        <v>46</v>
      </c>
      <c r="B80" s="327"/>
      <c r="C80" s="305"/>
      <c r="D80" s="253">
        <v>0</v>
      </c>
      <c r="E80" s="253">
        <v>0</v>
      </c>
      <c r="F80" s="253">
        <v>0</v>
      </c>
      <c r="G80" s="253">
        <v>0</v>
      </c>
      <c r="H80" s="253">
        <v>679.44799999999998</v>
      </c>
      <c r="I80" s="253">
        <v>46.4</v>
      </c>
      <c r="J80" s="253">
        <v>0</v>
      </c>
      <c r="K80" s="253">
        <v>0</v>
      </c>
      <c r="L80" s="253">
        <v>0</v>
      </c>
      <c r="M80" s="253">
        <v>163.26</v>
      </c>
      <c r="N80" s="253">
        <v>235.17</v>
      </c>
      <c r="O80" s="253">
        <v>0</v>
      </c>
      <c r="P80" s="253">
        <v>0</v>
      </c>
      <c r="Q80" s="253">
        <v>0</v>
      </c>
      <c r="S80" s="255">
        <f>IF(OR(S76=0,S76="-"),"-",IF(R76="-",(0-S76)/S76,(R76-S76)/S76))</f>
        <v>-0.1091276924907772</v>
      </c>
      <c r="T80" s="255">
        <f>IF(OR(T76=0,T76="-"),"-",IF(S76="-",(0-T76)/T76,(S76-T76)/T76))</f>
        <v>0.28555037099365127</v>
      </c>
    </row>
    <row r="81" spans="1:17" s="336" customFormat="1" x14ac:dyDescent="0.25">
      <c r="A81" s="335" t="s">
        <v>127</v>
      </c>
      <c r="B81" s="333"/>
      <c r="C81" s="334"/>
      <c r="D81" s="335" t="str">
        <f t="shared" ref="D81:Q81" si="14">IF(OR(D80=0,D80="-"),"-",IF(D78="-",(0-D80)/D80,(D78-D80)/D80))</f>
        <v>-</v>
      </c>
      <c r="E81" s="335" t="str">
        <f t="shared" si="14"/>
        <v>-</v>
      </c>
      <c r="F81" s="335" t="str">
        <f t="shared" si="14"/>
        <v>-</v>
      </c>
      <c r="G81" s="335" t="str">
        <f t="shared" si="14"/>
        <v>-</v>
      </c>
      <c r="H81" s="335">
        <f t="shared" si="14"/>
        <v>0.25393113233095105</v>
      </c>
      <c r="I81" s="335">
        <f t="shared" si="14"/>
        <v>0.75862068965517238</v>
      </c>
      <c r="J81" s="335" t="str">
        <f t="shared" si="14"/>
        <v>-</v>
      </c>
      <c r="K81" s="335" t="str">
        <f t="shared" si="14"/>
        <v>-</v>
      </c>
      <c r="L81" s="335" t="str">
        <f t="shared" si="14"/>
        <v>-</v>
      </c>
      <c r="M81" s="335">
        <f t="shared" si="14"/>
        <v>0.58489525909592066</v>
      </c>
      <c r="N81" s="335">
        <f t="shared" si="14"/>
        <v>7.575371008206841E-2</v>
      </c>
      <c r="O81" s="335" t="str">
        <f t="shared" si="14"/>
        <v>-</v>
      </c>
      <c r="P81" s="335" t="str">
        <f t="shared" si="14"/>
        <v>-</v>
      </c>
      <c r="Q81" s="335" t="str">
        <f t="shared" si="14"/>
        <v>-</v>
      </c>
    </row>
  </sheetData>
  <sheetProtection formatCells="0" formatColumns="0" formatRows="0" insertColumns="0" insertRows="0" insertHyperlinks="0" deleteColumns="0" deleteRows="0" sort="0" autoFilter="0" pivotTables="0"/>
  <mergeCells count="95">
    <mergeCell ref="B78:C78"/>
    <mergeCell ref="B79:C79"/>
    <mergeCell ref="B80:C80"/>
    <mergeCell ref="B81:C81"/>
    <mergeCell ref="U72:V72"/>
    <mergeCell ref="B72:C72"/>
    <mergeCell ref="B73:C73"/>
    <mergeCell ref="B74:C74"/>
    <mergeCell ref="B76:C76"/>
    <mergeCell ref="B66:C66"/>
    <mergeCell ref="B67:C67"/>
    <mergeCell ref="B68:C68"/>
    <mergeCell ref="B69:C69"/>
    <mergeCell ref="B71:C71"/>
    <mergeCell ref="B61:C61"/>
    <mergeCell ref="B63:C63"/>
    <mergeCell ref="U64:V64"/>
    <mergeCell ref="B64:C64"/>
    <mergeCell ref="B65:C65"/>
    <mergeCell ref="B57:C57"/>
    <mergeCell ref="U58:V58"/>
    <mergeCell ref="B58:C58"/>
    <mergeCell ref="B59:C59"/>
    <mergeCell ref="B60:C60"/>
    <mergeCell ref="B52:C52"/>
    <mergeCell ref="U53:V53"/>
    <mergeCell ref="B53:C53"/>
    <mergeCell ref="B54:C54"/>
    <mergeCell ref="B55:C55"/>
    <mergeCell ref="B46:C46"/>
    <mergeCell ref="B47:C47"/>
    <mergeCell ref="B48:C48"/>
    <mergeCell ref="B49:C49"/>
    <mergeCell ref="B50:C50"/>
    <mergeCell ref="B42:C42"/>
    <mergeCell ref="U43:V43"/>
    <mergeCell ref="B43:C43"/>
    <mergeCell ref="B44:C44"/>
    <mergeCell ref="B45:C45"/>
    <mergeCell ref="U37:V37"/>
    <mergeCell ref="B37:C37"/>
    <mergeCell ref="B38:C38"/>
    <mergeCell ref="B39:C39"/>
    <mergeCell ref="B40:C40"/>
    <mergeCell ref="B32:C32"/>
    <mergeCell ref="U33:V33"/>
    <mergeCell ref="B33:C33"/>
    <mergeCell ref="B34:C34"/>
    <mergeCell ref="B36:C36"/>
    <mergeCell ref="B26:C26"/>
    <mergeCell ref="B28:C28"/>
    <mergeCell ref="U29:V29"/>
    <mergeCell ref="B29:C29"/>
    <mergeCell ref="B30:C30"/>
    <mergeCell ref="U22:V22"/>
    <mergeCell ref="B22:C22"/>
    <mergeCell ref="B23:C23"/>
    <mergeCell ref="B24:C24"/>
    <mergeCell ref="B25:C25"/>
    <mergeCell ref="B16:C16"/>
    <mergeCell ref="B17:C17"/>
    <mergeCell ref="B18:C18"/>
    <mergeCell ref="B19:C19"/>
    <mergeCell ref="B21:C21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9" workbookViewId="0">
      <selection activeCell="T1" sqref="T1"/>
    </sheetView>
  </sheetViews>
  <sheetFormatPr baseColWidth="10" defaultColWidth="9.140625" defaultRowHeight="15" x14ac:dyDescent="0.25"/>
  <cols>
    <col min="1" max="1" width="18.85546875" customWidth="1"/>
    <col min="2" max="3" width="1.5703125" customWidth="1"/>
    <col min="4" max="17" width="8.7109375" customWidth="1"/>
    <col min="18" max="19" width="10.7109375" customWidth="1"/>
    <col min="20" max="20" width="12.5703125" customWidth="1"/>
    <col min="21" max="22" width="9.140625" customWidth="1"/>
  </cols>
  <sheetData>
    <row r="1" spans="1:22" ht="23.25" x14ac:dyDescent="0.25">
      <c r="A1" s="304" t="s">
        <v>131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38" t="s">
        <v>1</v>
      </c>
    </row>
    <row r="2" spans="1:22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256"/>
    </row>
    <row r="3" spans="1:22" ht="18" x14ac:dyDescent="0.25">
      <c r="A3" s="306" t="s">
        <v>37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256"/>
    </row>
    <row r="5" spans="1:22" ht="51" customHeight="1" x14ac:dyDescent="0.25">
      <c r="A5" s="257" t="s">
        <v>8</v>
      </c>
      <c r="B5" s="319" t="s">
        <v>116</v>
      </c>
      <c r="C5" s="319" t="s">
        <v>117</v>
      </c>
      <c r="D5" s="320" t="s">
        <v>11</v>
      </c>
      <c r="E5" s="320" t="s">
        <v>18</v>
      </c>
      <c r="F5" s="320" t="s">
        <v>20</v>
      </c>
      <c r="G5" s="320" t="s">
        <v>21</v>
      </c>
      <c r="H5" s="320" t="s">
        <v>22</v>
      </c>
      <c r="I5" s="320" t="s">
        <v>23</v>
      </c>
      <c r="J5" s="320" t="s">
        <v>24</v>
      </c>
      <c r="K5" s="320" t="s">
        <v>25</v>
      </c>
      <c r="L5" s="320" t="s">
        <v>26</v>
      </c>
      <c r="M5" s="320" t="s">
        <v>28</v>
      </c>
      <c r="N5" s="320" t="s">
        <v>29</v>
      </c>
      <c r="O5" s="320" t="s">
        <v>31</v>
      </c>
      <c r="P5" s="320" t="s">
        <v>118</v>
      </c>
      <c r="Q5" s="320" t="s">
        <v>34</v>
      </c>
      <c r="R5" s="321" t="s">
        <v>119</v>
      </c>
      <c r="S5" s="321" t="s">
        <v>119</v>
      </c>
      <c r="T5" s="321" t="s">
        <v>119</v>
      </c>
    </row>
    <row r="6" spans="1:22" x14ac:dyDescent="0.25">
      <c r="A6" s="259" t="s">
        <v>120</v>
      </c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</row>
    <row r="7" spans="1:22" ht="15.75" x14ac:dyDescent="0.25">
      <c r="A7" s="259" t="s">
        <v>121</v>
      </c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258">
        <v>2015</v>
      </c>
      <c r="S7" s="258">
        <v>2014</v>
      </c>
      <c r="T7" s="258">
        <v>2013</v>
      </c>
    </row>
    <row r="8" spans="1:22" ht="15.75" x14ac:dyDescent="0.25">
      <c r="A8" s="260" t="s">
        <v>58</v>
      </c>
      <c r="B8" s="322"/>
      <c r="C8" s="305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2"/>
      <c r="S8" s="263"/>
      <c r="T8" s="263"/>
    </row>
    <row r="9" spans="1:22" ht="15.75" x14ac:dyDescent="0.25">
      <c r="A9" s="264" t="s">
        <v>67</v>
      </c>
      <c r="B9" s="323"/>
      <c r="C9" s="305"/>
      <c r="D9" s="265">
        <v>0</v>
      </c>
      <c r="E9" s="265">
        <v>0</v>
      </c>
      <c r="F9" s="265">
        <v>0</v>
      </c>
      <c r="G9" s="265">
        <v>0</v>
      </c>
      <c r="H9" s="265">
        <v>50.399000000000001</v>
      </c>
      <c r="I9" s="265">
        <v>0</v>
      </c>
      <c r="J9" s="265">
        <v>0</v>
      </c>
      <c r="K9" s="265">
        <v>0</v>
      </c>
      <c r="L9" s="265">
        <v>0</v>
      </c>
      <c r="M9" s="265">
        <v>0</v>
      </c>
      <c r="N9" s="265">
        <v>0</v>
      </c>
      <c r="O9" s="265">
        <v>0</v>
      </c>
      <c r="P9" s="265">
        <v>0</v>
      </c>
      <c r="Q9" s="265">
        <v>0</v>
      </c>
      <c r="R9" s="266">
        <f>SUM(D9,E9,F9,G9,H9,I9,J9,K9,L9,M9,N9,O9,P9,Q9)</f>
        <v>50.399000000000001</v>
      </c>
      <c r="S9" s="265">
        <v>57.165999999999997</v>
      </c>
      <c r="T9" s="265">
        <v>66.588999999999999</v>
      </c>
      <c r="U9" s="323"/>
      <c r="V9" s="305"/>
    </row>
    <row r="10" spans="1:22" ht="15.75" x14ac:dyDescent="0.25">
      <c r="A10" s="267" t="s">
        <v>12</v>
      </c>
      <c r="B10" s="325"/>
      <c r="C10" s="305"/>
      <c r="D10" s="268">
        <f t="shared" ref="D10:T10" si="0">D9</f>
        <v>0</v>
      </c>
      <c r="E10" s="268">
        <f t="shared" si="0"/>
        <v>0</v>
      </c>
      <c r="F10" s="268">
        <f t="shared" si="0"/>
        <v>0</v>
      </c>
      <c r="G10" s="268">
        <f t="shared" si="0"/>
        <v>0</v>
      </c>
      <c r="H10" s="268">
        <f t="shared" si="0"/>
        <v>50.399000000000001</v>
      </c>
      <c r="I10" s="268">
        <f t="shared" si="0"/>
        <v>0</v>
      </c>
      <c r="J10" s="268">
        <f t="shared" si="0"/>
        <v>0</v>
      </c>
      <c r="K10" s="268">
        <f t="shared" si="0"/>
        <v>0</v>
      </c>
      <c r="L10" s="268">
        <f t="shared" si="0"/>
        <v>0</v>
      </c>
      <c r="M10" s="268">
        <f t="shared" si="0"/>
        <v>0</v>
      </c>
      <c r="N10" s="268">
        <f t="shared" si="0"/>
        <v>0</v>
      </c>
      <c r="O10" s="268">
        <f t="shared" si="0"/>
        <v>0</v>
      </c>
      <c r="P10" s="268">
        <f t="shared" si="0"/>
        <v>0</v>
      </c>
      <c r="Q10" s="268">
        <f t="shared" si="0"/>
        <v>0</v>
      </c>
      <c r="R10" s="269">
        <f t="shared" si="0"/>
        <v>50.399000000000001</v>
      </c>
      <c r="S10" s="270">
        <f t="shared" si="0"/>
        <v>57.165999999999997</v>
      </c>
      <c r="T10" s="270">
        <f t="shared" si="0"/>
        <v>66.588999999999999</v>
      </c>
    </row>
    <row r="12" spans="1:22" ht="15.75" x14ac:dyDescent="0.25">
      <c r="A12" s="260" t="s">
        <v>72</v>
      </c>
      <c r="B12" s="322"/>
      <c r="C12" s="305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2"/>
      <c r="S12" s="263"/>
      <c r="T12" s="263"/>
    </row>
    <row r="13" spans="1:22" ht="15.75" x14ac:dyDescent="0.25">
      <c r="A13" s="264" t="s">
        <v>76</v>
      </c>
      <c r="B13" s="323"/>
      <c r="C13" s="305"/>
      <c r="D13" s="265">
        <v>0</v>
      </c>
      <c r="E13" s="265">
        <v>0</v>
      </c>
      <c r="F13" s="265">
        <v>0</v>
      </c>
      <c r="G13" s="265">
        <v>0</v>
      </c>
      <c r="H13" s="265">
        <v>43.9</v>
      </c>
      <c r="I13" s="265">
        <v>0</v>
      </c>
      <c r="J13" s="265">
        <v>0</v>
      </c>
      <c r="K13" s="265">
        <v>0</v>
      </c>
      <c r="L13" s="265">
        <v>0</v>
      </c>
      <c r="M13" s="265">
        <v>0</v>
      </c>
      <c r="N13" s="265">
        <v>0</v>
      </c>
      <c r="O13" s="265">
        <v>0</v>
      </c>
      <c r="P13" s="265">
        <v>0</v>
      </c>
      <c r="Q13" s="265">
        <v>0</v>
      </c>
      <c r="R13" s="266">
        <f>SUM(D13,E13,F13,G13,H13,I13,J13,K13,L13,M13,N13,O13,P13,Q13)</f>
        <v>43.9</v>
      </c>
      <c r="S13" s="265">
        <v>16.087</v>
      </c>
      <c r="T13" s="265">
        <v>43.5</v>
      </c>
      <c r="U13" s="323"/>
      <c r="V13" s="305"/>
    </row>
    <row r="14" spans="1:22" ht="15.75" x14ac:dyDescent="0.25">
      <c r="A14" s="267" t="s">
        <v>12</v>
      </c>
      <c r="B14" s="325"/>
      <c r="C14" s="305"/>
      <c r="D14" s="268">
        <f t="shared" ref="D14:T14" si="1">D13</f>
        <v>0</v>
      </c>
      <c r="E14" s="268">
        <f t="shared" si="1"/>
        <v>0</v>
      </c>
      <c r="F14" s="268">
        <f t="shared" si="1"/>
        <v>0</v>
      </c>
      <c r="G14" s="268">
        <f t="shared" si="1"/>
        <v>0</v>
      </c>
      <c r="H14" s="268">
        <f t="shared" si="1"/>
        <v>43.9</v>
      </c>
      <c r="I14" s="268">
        <f t="shared" si="1"/>
        <v>0</v>
      </c>
      <c r="J14" s="268">
        <f t="shared" si="1"/>
        <v>0</v>
      </c>
      <c r="K14" s="268">
        <f t="shared" si="1"/>
        <v>0</v>
      </c>
      <c r="L14" s="268">
        <f t="shared" si="1"/>
        <v>0</v>
      </c>
      <c r="M14" s="268">
        <f t="shared" si="1"/>
        <v>0</v>
      </c>
      <c r="N14" s="268">
        <f t="shared" si="1"/>
        <v>0</v>
      </c>
      <c r="O14" s="268">
        <f t="shared" si="1"/>
        <v>0</v>
      </c>
      <c r="P14" s="268">
        <f t="shared" si="1"/>
        <v>0</v>
      </c>
      <c r="Q14" s="268">
        <f t="shared" si="1"/>
        <v>0</v>
      </c>
      <c r="R14" s="269">
        <f t="shared" si="1"/>
        <v>43.9</v>
      </c>
      <c r="S14" s="270">
        <f t="shared" si="1"/>
        <v>16.087</v>
      </c>
      <c r="T14" s="270">
        <f t="shared" si="1"/>
        <v>43.5</v>
      </c>
    </row>
    <row r="16" spans="1:22" ht="15.75" x14ac:dyDescent="0.25">
      <c r="A16" s="260" t="s">
        <v>27</v>
      </c>
      <c r="B16" s="322"/>
      <c r="C16" s="305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2"/>
      <c r="S16" s="263"/>
      <c r="T16" s="263"/>
    </row>
    <row r="17" spans="1:22" ht="15.75" x14ac:dyDescent="0.25">
      <c r="A17" s="264" t="s">
        <v>98</v>
      </c>
      <c r="B17" s="323"/>
      <c r="C17" s="305"/>
      <c r="D17" s="265">
        <v>0</v>
      </c>
      <c r="E17" s="265">
        <v>0</v>
      </c>
      <c r="F17" s="265">
        <v>0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  <c r="M17" s="265">
        <v>0</v>
      </c>
      <c r="N17" s="265">
        <v>66</v>
      </c>
      <c r="O17" s="265">
        <v>0</v>
      </c>
      <c r="P17" s="265">
        <v>0</v>
      </c>
      <c r="Q17" s="265">
        <v>0</v>
      </c>
      <c r="R17" s="266">
        <f>SUM(D17,E17,F17,G17,H17,I17,J17,K17,L17,M17,N17,O17,P17,Q17)</f>
        <v>66</v>
      </c>
      <c r="S17" s="265">
        <v>0</v>
      </c>
      <c r="T17" s="265">
        <v>0</v>
      </c>
      <c r="U17" s="323"/>
      <c r="V17" s="305"/>
    </row>
    <row r="18" spans="1:22" ht="15.75" x14ac:dyDescent="0.25">
      <c r="A18" s="267" t="s">
        <v>12</v>
      </c>
      <c r="B18" s="325"/>
      <c r="C18" s="305"/>
      <c r="D18" s="268">
        <f t="shared" ref="D18:T18" si="2">D17</f>
        <v>0</v>
      </c>
      <c r="E18" s="268">
        <f t="shared" si="2"/>
        <v>0</v>
      </c>
      <c r="F18" s="268">
        <f t="shared" si="2"/>
        <v>0</v>
      </c>
      <c r="G18" s="268">
        <f t="shared" si="2"/>
        <v>0</v>
      </c>
      <c r="H18" s="268">
        <f t="shared" si="2"/>
        <v>0</v>
      </c>
      <c r="I18" s="268">
        <f t="shared" si="2"/>
        <v>0</v>
      </c>
      <c r="J18" s="268">
        <f t="shared" si="2"/>
        <v>0</v>
      </c>
      <c r="K18" s="268">
        <f t="shared" si="2"/>
        <v>0</v>
      </c>
      <c r="L18" s="268">
        <f t="shared" si="2"/>
        <v>0</v>
      </c>
      <c r="M18" s="268">
        <f t="shared" si="2"/>
        <v>0</v>
      </c>
      <c r="N18" s="268">
        <f t="shared" si="2"/>
        <v>66</v>
      </c>
      <c r="O18" s="268">
        <f t="shared" si="2"/>
        <v>0</v>
      </c>
      <c r="P18" s="268">
        <f t="shared" si="2"/>
        <v>0</v>
      </c>
      <c r="Q18" s="268">
        <f t="shared" si="2"/>
        <v>0</v>
      </c>
      <c r="R18" s="269">
        <f t="shared" si="2"/>
        <v>66</v>
      </c>
      <c r="S18" s="270">
        <f t="shared" si="2"/>
        <v>0</v>
      </c>
      <c r="T18" s="270">
        <f t="shared" si="2"/>
        <v>0</v>
      </c>
    </row>
    <row r="20" spans="1:22" ht="15.75" x14ac:dyDescent="0.25">
      <c r="A20" s="260" t="s">
        <v>101</v>
      </c>
      <c r="B20" s="322"/>
      <c r="C20" s="305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2"/>
      <c r="S20" s="263"/>
      <c r="T20" s="263"/>
    </row>
    <row r="21" spans="1:22" ht="15.75" x14ac:dyDescent="0.25">
      <c r="A21" s="264" t="s">
        <v>102</v>
      </c>
      <c r="B21" s="323"/>
      <c r="C21" s="305"/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  <c r="M21" s="265">
        <v>0</v>
      </c>
      <c r="N21" s="265">
        <v>0</v>
      </c>
      <c r="O21" s="265">
        <v>0</v>
      </c>
      <c r="P21" s="265">
        <v>0</v>
      </c>
      <c r="Q21" s="265">
        <v>0</v>
      </c>
      <c r="R21" s="266">
        <f>SUM(D21,E21,F21,G21,H21,I21,J21,K21,L21,M21,N21,O21,P21,Q21)</f>
        <v>0</v>
      </c>
      <c r="S21" s="265">
        <v>16.5</v>
      </c>
      <c r="T21" s="265">
        <v>0</v>
      </c>
      <c r="U21" s="323"/>
      <c r="V21" s="305"/>
    </row>
    <row r="22" spans="1:22" ht="15.75" x14ac:dyDescent="0.25">
      <c r="A22" s="271" t="s">
        <v>103</v>
      </c>
      <c r="B22" s="324"/>
      <c r="C22" s="305"/>
      <c r="D22" s="270">
        <v>0</v>
      </c>
      <c r="E22" s="270">
        <v>0</v>
      </c>
      <c r="F22" s="270">
        <v>0</v>
      </c>
      <c r="G22" s="270">
        <v>0</v>
      </c>
      <c r="H22" s="270">
        <v>0</v>
      </c>
      <c r="I22" s="270">
        <v>0</v>
      </c>
      <c r="J22" s="270">
        <v>0</v>
      </c>
      <c r="K22" s="270">
        <v>0</v>
      </c>
      <c r="L22" s="270">
        <v>0</v>
      </c>
      <c r="M22" s="270">
        <v>0</v>
      </c>
      <c r="N22" s="270">
        <v>217.767</v>
      </c>
      <c r="O22" s="270">
        <v>0</v>
      </c>
      <c r="P22" s="270">
        <v>0</v>
      </c>
      <c r="Q22" s="270">
        <v>0</v>
      </c>
      <c r="R22" s="272">
        <f>SUM(D22,E22,F22,G22,H22,I22,J22,K22,L22,M22,N22,O22,P22,Q22)</f>
        <v>217.767</v>
      </c>
      <c r="S22" s="270">
        <v>182.15</v>
      </c>
      <c r="T22" s="270">
        <v>38</v>
      </c>
    </row>
    <row r="23" spans="1:22" ht="15.75" x14ac:dyDescent="0.25">
      <c r="A23" s="267" t="s">
        <v>12</v>
      </c>
      <c r="B23" s="325"/>
      <c r="C23" s="305"/>
      <c r="D23" s="268">
        <f t="shared" ref="D23:T23" si="3">SUM(D21,D22)</f>
        <v>0</v>
      </c>
      <c r="E23" s="268">
        <f t="shared" si="3"/>
        <v>0</v>
      </c>
      <c r="F23" s="268">
        <f t="shared" si="3"/>
        <v>0</v>
      </c>
      <c r="G23" s="268">
        <f t="shared" si="3"/>
        <v>0</v>
      </c>
      <c r="H23" s="268">
        <f t="shared" si="3"/>
        <v>0</v>
      </c>
      <c r="I23" s="268">
        <f t="shared" si="3"/>
        <v>0</v>
      </c>
      <c r="J23" s="268">
        <f t="shared" si="3"/>
        <v>0</v>
      </c>
      <c r="K23" s="268">
        <f t="shared" si="3"/>
        <v>0</v>
      </c>
      <c r="L23" s="268">
        <f t="shared" si="3"/>
        <v>0</v>
      </c>
      <c r="M23" s="268">
        <f t="shared" si="3"/>
        <v>0</v>
      </c>
      <c r="N23" s="268">
        <f t="shared" si="3"/>
        <v>217.767</v>
      </c>
      <c r="O23" s="268">
        <f t="shared" si="3"/>
        <v>0</v>
      </c>
      <c r="P23" s="268">
        <f t="shared" si="3"/>
        <v>0</v>
      </c>
      <c r="Q23" s="268">
        <f t="shared" si="3"/>
        <v>0</v>
      </c>
      <c r="R23" s="269">
        <f t="shared" si="3"/>
        <v>217.767</v>
      </c>
      <c r="S23" s="270">
        <f t="shared" si="3"/>
        <v>198.65</v>
      </c>
      <c r="T23" s="270">
        <f t="shared" si="3"/>
        <v>38</v>
      </c>
    </row>
    <row r="25" spans="1:22" ht="15.75" x14ac:dyDescent="0.25">
      <c r="A25" s="260" t="s">
        <v>105</v>
      </c>
      <c r="B25" s="322"/>
      <c r="C25" s="305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2"/>
      <c r="S25" s="263"/>
      <c r="T25" s="263"/>
    </row>
    <row r="26" spans="1:22" ht="15.75" x14ac:dyDescent="0.25">
      <c r="A26" s="264" t="s">
        <v>107</v>
      </c>
      <c r="B26" s="323"/>
      <c r="C26" s="305"/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65">
        <v>0</v>
      </c>
      <c r="N26" s="265">
        <v>11</v>
      </c>
      <c r="O26" s="265">
        <v>0</v>
      </c>
      <c r="P26" s="265">
        <v>0</v>
      </c>
      <c r="Q26" s="265">
        <v>0</v>
      </c>
      <c r="R26" s="266">
        <f>SUM(D26,E26,F26,G26,H26,I26,J26,K26,L26,M26,N26,O26,P26,Q26)</f>
        <v>11</v>
      </c>
      <c r="S26" s="265">
        <v>25.8</v>
      </c>
      <c r="T26" s="265">
        <v>31.7</v>
      </c>
      <c r="U26" s="323"/>
      <c r="V26" s="305"/>
    </row>
    <row r="27" spans="1:22" ht="15.75" x14ac:dyDescent="0.25">
      <c r="A27" s="267" t="s">
        <v>12</v>
      </c>
      <c r="B27" s="325"/>
      <c r="C27" s="305"/>
      <c r="D27" s="268">
        <f t="shared" ref="D27:T27" si="4">D26</f>
        <v>0</v>
      </c>
      <c r="E27" s="268">
        <f t="shared" si="4"/>
        <v>0</v>
      </c>
      <c r="F27" s="268">
        <f t="shared" si="4"/>
        <v>0</v>
      </c>
      <c r="G27" s="268">
        <f t="shared" si="4"/>
        <v>0</v>
      </c>
      <c r="H27" s="268">
        <f t="shared" si="4"/>
        <v>0</v>
      </c>
      <c r="I27" s="268">
        <f t="shared" si="4"/>
        <v>0</v>
      </c>
      <c r="J27" s="268">
        <f t="shared" si="4"/>
        <v>0</v>
      </c>
      <c r="K27" s="268">
        <f t="shared" si="4"/>
        <v>0</v>
      </c>
      <c r="L27" s="268">
        <f t="shared" si="4"/>
        <v>0</v>
      </c>
      <c r="M27" s="268">
        <f t="shared" si="4"/>
        <v>0</v>
      </c>
      <c r="N27" s="268">
        <f t="shared" si="4"/>
        <v>11</v>
      </c>
      <c r="O27" s="268">
        <f t="shared" si="4"/>
        <v>0</v>
      </c>
      <c r="P27" s="268">
        <f t="shared" si="4"/>
        <v>0</v>
      </c>
      <c r="Q27" s="268">
        <f t="shared" si="4"/>
        <v>0</v>
      </c>
      <c r="R27" s="269">
        <f t="shared" si="4"/>
        <v>11</v>
      </c>
      <c r="S27" s="270">
        <f t="shared" si="4"/>
        <v>25.8</v>
      </c>
      <c r="T27" s="270">
        <f t="shared" si="4"/>
        <v>31.7</v>
      </c>
    </row>
    <row r="29" spans="1:22" ht="15.75" x14ac:dyDescent="0.25">
      <c r="A29" s="260" t="s">
        <v>32</v>
      </c>
      <c r="B29" s="322"/>
      <c r="C29" s="305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2"/>
      <c r="S29" s="263"/>
      <c r="T29" s="263"/>
    </row>
    <row r="30" spans="1:22" ht="15.75" x14ac:dyDescent="0.25">
      <c r="A30" s="264" t="s">
        <v>113</v>
      </c>
      <c r="B30" s="323"/>
      <c r="C30" s="305"/>
      <c r="D30" s="265">
        <v>0</v>
      </c>
      <c r="E30" s="265">
        <v>0</v>
      </c>
      <c r="F30" s="265">
        <v>0</v>
      </c>
      <c r="G30" s="265">
        <v>0</v>
      </c>
      <c r="H30" s="265">
        <v>0</v>
      </c>
      <c r="I30" s="265">
        <v>0</v>
      </c>
      <c r="J30" s="265">
        <v>0</v>
      </c>
      <c r="K30" s="265">
        <v>0</v>
      </c>
      <c r="L30" s="265">
        <v>0</v>
      </c>
      <c r="M30" s="265">
        <v>0</v>
      </c>
      <c r="N30" s="265">
        <v>0</v>
      </c>
      <c r="O30" s="265">
        <v>0</v>
      </c>
      <c r="P30" s="265">
        <v>0</v>
      </c>
      <c r="Q30" s="265">
        <v>0</v>
      </c>
      <c r="R30" s="266">
        <f>SUM(D30,E30,F30,G30,H30,I30,J30,K30,L30,M30,N30,O30,P30,Q30)</f>
        <v>0</v>
      </c>
      <c r="S30" s="265">
        <v>23.402000000000001</v>
      </c>
      <c r="T30" s="265">
        <v>0</v>
      </c>
      <c r="U30" s="323"/>
      <c r="V30" s="305"/>
    </row>
    <row r="31" spans="1:22" ht="15.75" x14ac:dyDescent="0.25">
      <c r="A31" s="267" t="s">
        <v>12</v>
      </c>
      <c r="B31" s="325"/>
      <c r="C31" s="305"/>
      <c r="D31" s="268">
        <f t="shared" ref="D31:T31" si="5">D30</f>
        <v>0</v>
      </c>
      <c r="E31" s="268">
        <f t="shared" si="5"/>
        <v>0</v>
      </c>
      <c r="F31" s="268">
        <f t="shared" si="5"/>
        <v>0</v>
      </c>
      <c r="G31" s="268">
        <f t="shared" si="5"/>
        <v>0</v>
      </c>
      <c r="H31" s="268">
        <f t="shared" si="5"/>
        <v>0</v>
      </c>
      <c r="I31" s="268">
        <f t="shared" si="5"/>
        <v>0</v>
      </c>
      <c r="J31" s="268">
        <f t="shared" si="5"/>
        <v>0</v>
      </c>
      <c r="K31" s="268">
        <f t="shared" si="5"/>
        <v>0</v>
      </c>
      <c r="L31" s="268">
        <f t="shared" si="5"/>
        <v>0</v>
      </c>
      <c r="M31" s="268">
        <f t="shared" si="5"/>
        <v>0</v>
      </c>
      <c r="N31" s="268">
        <f t="shared" si="5"/>
        <v>0</v>
      </c>
      <c r="O31" s="268">
        <f t="shared" si="5"/>
        <v>0</v>
      </c>
      <c r="P31" s="268">
        <f t="shared" si="5"/>
        <v>0</v>
      </c>
      <c r="Q31" s="268">
        <f t="shared" si="5"/>
        <v>0</v>
      </c>
      <c r="R31" s="269">
        <f t="shared" si="5"/>
        <v>0</v>
      </c>
      <c r="S31" s="270">
        <f t="shared" si="5"/>
        <v>23.402000000000001</v>
      </c>
      <c r="T31" s="270">
        <f t="shared" si="5"/>
        <v>0</v>
      </c>
    </row>
    <row r="33" spans="1:20" ht="33.950000000000003" customHeight="1" x14ac:dyDescent="0.25">
      <c r="A33" s="273" t="s">
        <v>122</v>
      </c>
      <c r="B33" s="326"/>
      <c r="C33" s="305"/>
      <c r="D33" s="274">
        <f t="shared" ref="D33:T33" si="6">SUM(D10,D14,D18,D23,D27,D31)</f>
        <v>0</v>
      </c>
      <c r="E33" s="274">
        <f t="shared" si="6"/>
        <v>0</v>
      </c>
      <c r="F33" s="274">
        <f t="shared" si="6"/>
        <v>0</v>
      </c>
      <c r="G33" s="274">
        <f t="shared" si="6"/>
        <v>0</v>
      </c>
      <c r="H33" s="274">
        <f t="shared" si="6"/>
        <v>94.299000000000007</v>
      </c>
      <c r="I33" s="274">
        <f t="shared" si="6"/>
        <v>0</v>
      </c>
      <c r="J33" s="274">
        <f t="shared" si="6"/>
        <v>0</v>
      </c>
      <c r="K33" s="274">
        <f t="shared" si="6"/>
        <v>0</v>
      </c>
      <c r="L33" s="274">
        <f t="shared" si="6"/>
        <v>0</v>
      </c>
      <c r="M33" s="274">
        <f t="shared" si="6"/>
        <v>0</v>
      </c>
      <c r="N33" s="274">
        <f t="shared" si="6"/>
        <v>294.767</v>
      </c>
      <c r="O33" s="274">
        <f t="shared" si="6"/>
        <v>0</v>
      </c>
      <c r="P33" s="274">
        <f t="shared" si="6"/>
        <v>0</v>
      </c>
      <c r="Q33" s="274">
        <f t="shared" si="6"/>
        <v>0</v>
      </c>
      <c r="R33" s="274">
        <f t="shared" si="6"/>
        <v>389.06600000000003</v>
      </c>
      <c r="S33" s="274">
        <f t="shared" si="6"/>
        <v>321.10500000000002</v>
      </c>
      <c r="T33" s="275">
        <f t="shared" si="6"/>
        <v>179.78899999999999</v>
      </c>
    </row>
    <row r="35" spans="1:20" x14ac:dyDescent="0.25">
      <c r="A35" s="276" t="s">
        <v>45</v>
      </c>
      <c r="B35" s="327"/>
      <c r="C35" s="305"/>
      <c r="D35" s="277">
        <v>0</v>
      </c>
      <c r="E35" s="277">
        <v>0</v>
      </c>
      <c r="F35" s="277">
        <v>0</v>
      </c>
      <c r="G35" s="277">
        <v>0</v>
      </c>
      <c r="H35" s="277">
        <v>73.253</v>
      </c>
      <c r="I35" s="277">
        <v>0</v>
      </c>
      <c r="J35" s="277">
        <v>0</v>
      </c>
      <c r="K35" s="277">
        <v>0</v>
      </c>
      <c r="L35" s="277">
        <v>0</v>
      </c>
      <c r="M35" s="277">
        <v>0</v>
      </c>
      <c r="N35" s="277">
        <v>247.852</v>
      </c>
      <c r="O35" s="277">
        <v>0</v>
      </c>
      <c r="P35" s="277">
        <v>0</v>
      </c>
      <c r="Q35" s="277">
        <v>0</v>
      </c>
      <c r="S35" s="278" t="s">
        <v>123</v>
      </c>
      <c r="T35" s="278" t="s">
        <v>123</v>
      </c>
    </row>
    <row r="36" spans="1:20" s="336" customFormat="1" x14ac:dyDescent="0.25">
      <c r="A36" s="332" t="s">
        <v>124</v>
      </c>
      <c r="B36" s="333"/>
      <c r="C36" s="334"/>
      <c r="D36" s="335" t="str">
        <f t="shared" ref="D36:Q36" si="7">IF(OR(D35=0,D35="-"),"-",IF(D33="-",(0-D35)/D35,(D33-D35)/D35))</f>
        <v>-</v>
      </c>
      <c r="E36" s="335" t="str">
        <f t="shared" si="7"/>
        <v>-</v>
      </c>
      <c r="F36" s="335" t="str">
        <f t="shared" si="7"/>
        <v>-</v>
      </c>
      <c r="G36" s="335" t="str">
        <f t="shared" si="7"/>
        <v>-</v>
      </c>
      <c r="H36" s="335">
        <f t="shared" si="7"/>
        <v>0.28730563935948022</v>
      </c>
      <c r="I36" s="335" t="str">
        <f t="shared" si="7"/>
        <v>-</v>
      </c>
      <c r="J36" s="335" t="str">
        <f t="shared" si="7"/>
        <v>-</v>
      </c>
      <c r="K36" s="335" t="str">
        <f t="shared" si="7"/>
        <v>-</v>
      </c>
      <c r="L36" s="335" t="str">
        <f t="shared" si="7"/>
        <v>-</v>
      </c>
      <c r="M36" s="335" t="str">
        <f t="shared" si="7"/>
        <v>-</v>
      </c>
      <c r="N36" s="335">
        <f t="shared" si="7"/>
        <v>0.18928634830463337</v>
      </c>
      <c r="O36" s="335" t="str">
        <f t="shared" si="7"/>
        <v>-</v>
      </c>
      <c r="P36" s="335" t="str">
        <f t="shared" si="7"/>
        <v>-</v>
      </c>
      <c r="Q36" s="335" t="str">
        <f t="shared" si="7"/>
        <v>-</v>
      </c>
      <c r="S36" s="337" t="s">
        <v>125</v>
      </c>
      <c r="T36" s="337" t="s">
        <v>126</v>
      </c>
    </row>
    <row r="37" spans="1:20" x14ac:dyDescent="0.25">
      <c r="A37" s="276" t="s">
        <v>46</v>
      </c>
      <c r="B37" s="327"/>
      <c r="C37" s="305"/>
      <c r="D37" s="277">
        <v>0</v>
      </c>
      <c r="E37" s="277">
        <v>0</v>
      </c>
      <c r="F37" s="277">
        <v>0</v>
      </c>
      <c r="G37" s="277">
        <v>0</v>
      </c>
      <c r="H37" s="277">
        <v>110.089</v>
      </c>
      <c r="I37" s="277">
        <v>0</v>
      </c>
      <c r="J37" s="277">
        <v>0</v>
      </c>
      <c r="K37" s="277">
        <v>0</v>
      </c>
      <c r="L37" s="277">
        <v>0</v>
      </c>
      <c r="M37" s="277">
        <v>0</v>
      </c>
      <c r="N37" s="277">
        <v>69.7</v>
      </c>
      <c r="O37" s="277">
        <v>0</v>
      </c>
      <c r="P37" s="277">
        <v>0</v>
      </c>
      <c r="Q37" s="277">
        <v>0</v>
      </c>
      <c r="S37" s="279">
        <f>IF(OR(S33=0,S33="-"),"-",IF(R33="-",(0-S33)/S33,(R33-S33)/S33))</f>
        <v>0.21164728048457673</v>
      </c>
      <c r="T37" s="279">
        <f>IF(OR(T33=0,T33="-"),"-",IF(S33="-",(0-T33)/T33,(S33-T33)/T33))</f>
        <v>0.78601026759145465</v>
      </c>
    </row>
    <row r="38" spans="1:20" s="336" customFormat="1" x14ac:dyDescent="0.25">
      <c r="A38" s="335" t="s">
        <v>127</v>
      </c>
      <c r="B38" s="333"/>
      <c r="C38" s="334"/>
      <c r="D38" s="335" t="str">
        <f t="shared" ref="D38:Q38" si="8">IF(OR(D37=0,D37="-"),"-",IF(D35="-",(0-D37)/D37,(D35-D37)/D37))</f>
        <v>-</v>
      </c>
      <c r="E38" s="335" t="str">
        <f t="shared" si="8"/>
        <v>-</v>
      </c>
      <c r="F38" s="335" t="str">
        <f t="shared" si="8"/>
        <v>-</v>
      </c>
      <c r="G38" s="335" t="str">
        <f t="shared" si="8"/>
        <v>-</v>
      </c>
      <c r="H38" s="335">
        <f t="shared" si="8"/>
        <v>-0.33460200383326216</v>
      </c>
      <c r="I38" s="335" t="str">
        <f t="shared" si="8"/>
        <v>-</v>
      </c>
      <c r="J38" s="335" t="str">
        <f t="shared" si="8"/>
        <v>-</v>
      </c>
      <c r="K38" s="335" t="str">
        <f t="shared" si="8"/>
        <v>-</v>
      </c>
      <c r="L38" s="335" t="str">
        <f t="shared" si="8"/>
        <v>-</v>
      </c>
      <c r="M38" s="335" t="str">
        <f t="shared" si="8"/>
        <v>-</v>
      </c>
      <c r="N38" s="335">
        <f t="shared" si="8"/>
        <v>2.555982783357245</v>
      </c>
      <c r="O38" s="335" t="str">
        <f t="shared" si="8"/>
        <v>-</v>
      </c>
      <c r="P38" s="335" t="str">
        <f t="shared" si="8"/>
        <v>-</v>
      </c>
      <c r="Q38" s="335" t="str">
        <f t="shared" si="8"/>
        <v>-</v>
      </c>
    </row>
  </sheetData>
  <sheetProtection formatCells="0" formatColumns="0" formatRows="0" insertColumns="0" insertRows="0" insertHyperlinks="0" deleteColumns="0" deleteRows="0" sort="0" autoFilter="0" pivotTables="0"/>
  <mergeCells count="52">
    <mergeCell ref="B33:C33"/>
    <mergeCell ref="B35:C35"/>
    <mergeCell ref="B36:C36"/>
    <mergeCell ref="B37:C37"/>
    <mergeCell ref="B38:C38"/>
    <mergeCell ref="B27:C27"/>
    <mergeCell ref="B29:C29"/>
    <mergeCell ref="U30:V30"/>
    <mergeCell ref="B30:C30"/>
    <mergeCell ref="B31:C31"/>
    <mergeCell ref="B22:C22"/>
    <mergeCell ref="B23:C23"/>
    <mergeCell ref="B25:C25"/>
    <mergeCell ref="U26:V26"/>
    <mergeCell ref="B26:C26"/>
    <mergeCell ref="U17:V17"/>
    <mergeCell ref="B17:C17"/>
    <mergeCell ref="B18:C18"/>
    <mergeCell ref="B20:C20"/>
    <mergeCell ref="U21:V21"/>
    <mergeCell ref="B21:C21"/>
    <mergeCell ref="B12:C12"/>
    <mergeCell ref="U13:V13"/>
    <mergeCell ref="B13:C13"/>
    <mergeCell ref="B14:C14"/>
    <mergeCell ref="B16:C16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A25" workbookViewId="0">
      <selection activeCell="T1" sqref="T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7109375" customWidth="1"/>
    <col min="18" max="19" width="10.7109375" customWidth="1"/>
    <col min="20" max="20" width="12.5703125" customWidth="1"/>
    <col min="21" max="22" width="9.140625" customWidth="1"/>
  </cols>
  <sheetData>
    <row r="1" spans="1:22" ht="23.25" x14ac:dyDescent="0.25">
      <c r="A1" s="304" t="s">
        <v>132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38" t="s">
        <v>1</v>
      </c>
    </row>
    <row r="2" spans="1:22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280"/>
    </row>
    <row r="3" spans="1:22" ht="18" x14ac:dyDescent="0.25">
      <c r="A3" s="306" t="s">
        <v>37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280"/>
    </row>
    <row r="5" spans="1:22" ht="51" customHeight="1" x14ac:dyDescent="0.25">
      <c r="A5" s="281" t="s">
        <v>8</v>
      </c>
      <c r="B5" s="319" t="s">
        <v>116</v>
      </c>
      <c r="C5" s="319" t="s">
        <v>117</v>
      </c>
      <c r="D5" s="320" t="s">
        <v>11</v>
      </c>
      <c r="E5" s="320" t="s">
        <v>18</v>
      </c>
      <c r="F5" s="320" t="s">
        <v>20</v>
      </c>
      <c r="G5" s="320" t="s">
        <v>21</v>
      </c>
      <c r="H5" s="320" t="s">
        <v>22</v>
      </c>
      <c r="I5" s="320" t="s">
        <v>23</v>
      </c>
      <c r="J5" s="320" t="s">
        <v>24</v>
      </c>
      <c r="K5" s="320" t="s">
        <v>25</v>
      </c>
      <c r="L5" s="320" t="s">
        <v>26</v>
      </c>
      <c r="M5" s="320" t="s">
        <v>28</v>
      </c>
      <c r="N5" s="320" t="s">
        <v>29</v>
      </c>
      <c r="O5" s="320" t="s">
        <v>31</v>
      </c>
      <c r="P5" s="320" t="s">
        <v>118</v>
      </c>
      <c r="Q5" s="320" t="s">
        <v>34</v>
      </c>
      <c r="R5" s="321" t="s">
        <v>119</v>
      </c>
      <c r="S5" s="321" t="s">
        <v>119</v>
      </c>
      <c r="T5" s="321" t="s">
        <v>119</v>
      </c>
    </row>
    <row r="6" spans="1:22" x14ac:dyDescent="0.25">
      <c r="A6" s="283" t="s">
        <v>120</v>
      </c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</row>
    <row r="7" spans="1:22" ht="15.75" x14ac:dyDescent="0.25">
      <c r="A7" s="283" t="s">
        <v>121</v>
      </c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282">
        <v>2015</v>
      </c>
      <c r="S7" s="282">
        <v>2014</v>
      </c>
      <c r="T7" s="282">
        <v>2013</v>
      </c>
    </row>
    <row r="8" spans="1:22" ht="15.75" x14ac:dyDescent="0.25">
      <c r="A8" s="284" t="s">
        <v>58</v>
      </c>
      <c r="B8" s="322"/>
      <c r="C8" s="30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6"/>
      <c r="S8" s="287"/>
      <c r="T8" s="287"/>
    </row>
    <row r="9" spans="1:22" ht="15.75" x14ac:dyDescent="0.25">
      <c r="A9" s="288" t="s">
        <v>60</v>
      </c>
      <c r="B9" s="323"/>
      <c r="C9" s="305"/>
      <c r="D9" s="289">
        <v>147</v>
      </c>
      <c r="E9" s="289">
        <v>0</v>
      </c>
      <c r="F9" s="289">
        <v>0</v>
      </c>
      <c r="G9" s="289">
        <v>0</v>
      </c>
      <c r="H9" s="289">
        <v>0</v>
      </c>
      <c r="I9" s="289">
        <v>0</v>
      </c>
      <c r="J9" s="289">
        <v>0</v>
      </c>
      <c r="K9" s="289">
        <v>0</v>
      </c>
      <c r="L9" s="289">
        <v>0</v>
      </c>
      <c r="M9" s="289">
        <v>0</v>
      </c>
      <c r="N9" s="289">
        <v>0</v>
      </c>
      <c r="O9" s="289">
        <v>0</v>
      </c>
      <c r="P9" s="289">
        <v>0</v>
      </c>
      <c r="Q9" s="289">
        <v>0</v>
      </c>
      <c r="R9" s="290">
        <f>SUM(D9,E9,F9,G9,H9,I9,J9,K9,L9,M9,N9,O9,P9,Q9)</f>
        <v>147</v>
      </c>
      <c r="S9" s="289">
        <v>177</v>
      </c>
      <c r="T9" s="289">
        <v>63.317</v>
      </c>
      <c r="U9" s="323"/>
      <c r="V9" s="305"/>
    </row>
    <row r="10" spans="1:22" ht="15.75" x14ac:dyDescent="0.25">
      <c r="A10" s="291" t="s">
        <v>61</v>
      </c>
      <c r="B10" s="324"/>
      <c r="C10" s="305"/>
      <c r="D10" s="292">
        <v>0</v>
      </c>
      <c r="E10" s="292">
        <v>0</v>
      </c>
      <c r="F10" s="292">
        <v>0</v>
      </c>
      <c r="G10" s="292">
        <v>0</v>
      </c>
      <c r="H10" s="292">
        <v>0</v>
      </c>
      <c r="I10" s="292">
        <v>0</v>
      </c>
      <c r="J10" s="292">
        <v>0</v>
      </c>
      <c r="K10" s="292">
        <v>0</v>
      </c>
      <c r="L10" s="292">
        <v>0</v>
      </c>
      <c r="M10" s="292">
        <v>0</v>
      </c>
      <c r="N10" s="292">
        <v>0</v>
      </c>
      <c r="O10" s="292">
        <v>0</v>
      </c>
      <c r="P10" s="292">
        <v>0</v>
      </c>
      <c r="Q10" s="292">
        <v>0</v>
      </c>
      <c r="R10" s="293">
        <f>SUM(D10,E10,F10,G10,H10,I10,J10,K10,L10,M10,N10,O10,P10,Q10)</f>
        <v>0</v>
      </c>
      <c r="S10" s="292">
        <v>0</v>
      </c>
      <c r="T10" s="292">
        <v>14</v>
      </c>
    </row>
    <row r="11" spans="1:22" ht="15.75" x14ac:dyDescent="0.25">
      <c r="A11" s="288" t="s">
        <v>66</v>
      </c>
      <c r="B11" s="323"/>
      <c r="C11" s="305"/>
      <c r="D11" s="289">
        <v>0</v>
      </c>
      <c r="E11" s="289">
        <v>0</v>
      </c>
      <c r="F11" s="289">
        <v>0</v>
      </c>
      <c r="G11" s="289">
        <v>0</v>
      </c>
      <c r="H11" s="289">
        <v>0</v>
      </c>
      <c r="I11" s="289">
        <v>0</v>
      </c>
      <c r="J11" s="289">
        <v>0</v>
      </c>
      <c r="K11" s="289">
        <v>0</v>
      </c>
      <c r="L11" s="289">
        <v>0</v>
      </c>
      <c r="M11" s="289">
        <v>0</v>
      </c>
      <c r="N11" s="289">
        <v>0</v>
      </c>
      <c r="O11" s="289">
        <v>0</v>
      </c>
      <c r="P11" s="289">
        <v>0</v>
      </c>
      <c r="Q11" s="289">
        <v>0</v>
      </c>
      <c r="R11" s="290">
        <f>SUM(D11,E11,F11,G11,H11,I11,J11,K11,L11,M11,N11,O11,P11,Q11)</f>
        <v>0</v>
      </c>
      <c r="S11" s="289">
        <v>1</v>
      </c>
      <c r="T11" s="289">
        <v>26.702000000000002</v>
      </c>
    </row>
    <row r="12" spans="1:22" ht="15.75" x14ac:dyDescent="0.25">
      <c r="A12" s="291" t="s">
        <v>67</v>
      </c>
      <c r="B12" s="324"/>
      <c r="C12" s="305"/>
      <c r="D12" s="292">
        <v>106</v>
      </c>
      <c r="E12" s="292">
        <v>0</v>
      </c>
      <c r="F12" s="292">
        <v>0</v>
      </c>
      <c r="G12" s="292">
        <v>0</v>
      </c>
      <c r="H12" s="292">
        <v>0</v>
      </c>
      <c r="I12" s="292">
        <v>0</v>
      </c>
      <c r="J12" s="292">
        <v>0</v>
      </c>
      <c r="K12" s="292">
        <v>0</v>
      </c>
      <c r="L12" s="292">
        <v>0</v>
      </c>
      <c r="M12" s="292">
        <v>0</v>
      </c>
      <c r="N12" s="292">
        <v>0</v>
      </c>
      <c r="O12" s="292">
        <v>0</v>
      </c>
      <c r="P12" s="292">
        <v>0</v>
      </c>
      <c r="Q12" s="292">
        <v>0</v>
      </c>
      <c r="R12" s="293">
        <f>SUM(D12,E12,F12,G12,H12,I12,J12,K12,L12,M12,N12,O12,P12,Q12)</f>
        <v>106</v>
      </c>
      <c r="S12" s="292">
        <v>127</v>
      </c>
      <c r="T12" s="292">
        <v>110.2</v>
      </c>
    </row>
    <row r="13" spans="1:22" ht="15.75" x14ac:dyDescent="0.25">
      <c r="A13" s="288" t="s">
        <v>71</v>
      </c>
      <c r="B13" s="323"/>
      <c r="C13" s="305"/>
      <c r="D13" s="289">
        <v>0</v>
      </c>
      <c r="E13" s="289">
        <v>0</v>
      </c>
      <c r="F13" s="289">
        <v>0</v>
      </c>
      <c r="G13" s="289">
        <v>0</v>
      </c>
      <c r="H13" s="289">
        <v>0</v>
      </c>
      <c r="I13" s="289">
        <v>0</v>
      </c>
      <c r="J13" s="289">
        <v>0</v>
      </c>
      <c r="K13" s="289">
        <v>0</v>
      </c>
      <c r="L13" s="289">
        <v>0</v>
      </c>
      <c r="M13" s="289">
        <v>0</v>
      </c>
      <c r="N13" s="289">
        <v>0</v>
      </c>
      <c r="O13" s="289">
        <v>0</v>
      </c>
      <c r="P13" s="289">
        <v>0</v>
      </c>
      <c r="Q13" s="289">
        <v>0</v>
      </c>
      <c r="R13" s="290">
        <f>SUM(D13,E13,F13,G13,H13,I13,J13,K13,L13,M13,N13,O13,P13,Q13)</f>
        <v>0</v>
      </c>
      <c r="S13" s="289">
        <v>19.417000000000002</v>
      </c>
      <c r="T13" s="289">
        <v>0</v>
      </c>
    </row>
    <row r="14" spans="1:22" ht="15.75" x14ac:dyDescent="0.25">
      <c r="A14" s="294" t="s">
        <v>12</v>
      </c>
      <c r="B14" s="325"/>
      <c r="C14" s="305"/>
      <c r="D14" s="295">
        <f t="shared" ref="D14:T14" si="0">SUM(D9,D10,D11,D12,D13)</f>
        <v>253</v>
      </c>
      <c r="E14" s="295">
        <f t="shared" si="0"/>
        <v>0</v>
      </c>
      <c r="F14" s="295">
        <f t="shared" si="0"/>
        <v>0</v>
      </c>
      <c r="G14" s="295">
        <f t="shared" si="0"/>
        <v>0</v>
      </c>
      <c r="H14" s="295">
        <f t="shared" si="0"/>
        <v>0</v>
      </c>
      <c r="I14" s="295">
        <f t="shared" si="0"/>
        <v>0</v>
      </c>
      <c r="J14" s="295">
        <f t="shared" si="0"/>
        <v>0</v>
      </c>
      <c r="K14" s="295">
        <f t="shared" si="0"/>
        <v>0</v>
      </c>
      <c r="L14" s="295">
        <f t="shared" si="0"/>
        <v>0</v>
      </c>
      <c r="M14" s="295">
        <f t="shared" si="0"/>
        <v>0</v>
      </c>
      <c r="N14" s="295">
        <f t="shared" si="0"/>
        <v>0</v>
      </c>
      <c r="O14" s="295">
        <f t="shared" si="0"/>
        <v>0</v>
      </c>
      <c r="P14" s="295">
        <f t="shared" si="0"/>
        <v>0</v>
      </c>
      <c r="Q14" s="295">
        <f t="shared" si="0"/>
        <v>0</v>
      </c>
      <c r="R14" s="296">
        <f t="shared" si="0"/>
        <v>253</v>
      </c>
      <c r="S14" s="292">
        <f t="shared" si="0"/>
        <v>324.41700000000003</v>
      </c>
      <c r="T14" s="292">
        <f t="shared" si="0"/>
        <v>214.21899999999999</v>
      </c>
    </row>
    <row r="16" spans="1:22" ht="15.75" x14ac:dyDescent="0.25">
      <c r="A16" s="284" t="s">
        <v>72</v>
      </c>
      <c r="B16" s="322"/>
      <c r="C16" s="305"/>
      <c r="D16" s="285"/>
      <c r="E16" s="285"/>
      <c r="F16" s="285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6"/>
      <c r="S16" s="287"/>
      <c r="T16" s="287"/>
    </row>
    <row r="17" spans="1:22" ht="15.75" x14ac:dyDescent="0.25">
      <c r="A17" s="288" t="s">
        <v>75</v>
      </c>
      <c r="B17" s="323"/>
      <c r="C17" s="305"/>
      <c r="D17" s="289">
        <v>0</v>
      </c>
      <c r="E17" s="289">
        <v>0</v>
      </c>
      <c r="F17" s="289">
        <v>0</v>
      </c>
      <c r="G17" s="289">
        <v>0</v>
      </c>
      <c r="H17" s="289">
        <v>0</v>
      </c>
      <c r="I17" s="289">
        <v>0</v>
      </c>
      <c r="J17" s="289">
        <v>0</v>
      </c>
      <c r="K17" s="289">
        <v>0</v>
      </c>
      <c r="L17" s="289">
        <v>0</v>
      </c>
      <c r="M17" s="289">
        <v>0</v>
      </c>
      <c r="N17" s="289">
        <v>0</v>
      </c>
      <c r="O17" s="289">
        <v>0</v>
      </c>
      <c r="P17" s="289">
        <v>0</v>
      </c>
      <c r="Q17" s="289">
        <v>0</v>
      </c>
      <c r="R17" s="290">
        <f>SUM(D17,E17,F17,G17,H17,I17,J17,K17,L17,M17,N17,O17,P17,Q17)</f>
        <v>0</v>
      </c>
      <c r="S17" s="289">
        <v>33.9</v>
      </c>
      <c r="T17" s="289">
        <v>22.968</v>
      </c>
      <c r="U17" s="323"/>
      <c r="V17" s="305"/>
    </row>
    <row r="18" spans="1:22" ht="15.75" x14ac:dyDescent="0.25">
      <c r="A18" s="291" t="s">
        <v>76</v>
      </c>
      <c r="B18" s="324"/>
      <c r="C18" s="305"/>
      <c r="D18" s="292">
        <v>33.1</v>
      </c>
      <c r="E18" s="292">
        <v>0</v>
      </c>
      <c r="F18" s="292">
        <v>0</v>
      </c>
      <c r="G18" s="292">
        <v>0</v>
      </c>
      <c r="H18" s="292">
        <v>0</v>
      </c>
      <c r="I18" s="292">
        <v>0</v>
      </c>
      <c r="J18" s="292">
        <v>0</v>
      </c>
      <c r="K18" s="292">
        <v>0</v>
      </c>
      <c r="L18" s="292">
        <v>0</v>
      </c>
      <c r="M18" s="292">
        <v>0</v>
      </c>
      <c r="N18" s="292">
        <v>0</v>
      </c>
      <c r="O18" s="292">
        <v>0</v>
      </c>
      <c r="P18" s="292">
        <v>0</v>
      </c>
      <c r="Q18" s="292">
        <v>0</v>
      </c>
      <c r="R18" s="293">
        <f>SUM(D18,E18,F18,G18,H18,I18,J18,K18,L18,M18,N18,O18,P18,Q18)</f>
        <v>33.1</v>
      </c>
      <c r="S18" s="292">
        <v>33</v>
      </c>
      <c r="T18" s="292">
        <v>30.1</v>
      </c>
    </row>
    <row r="19" spans="1:22" ht="15.75" x14ac:dyDescent="0.25">
      <c r="A19" s="294" t="s">
        <v>12</v>
      </c>
      <c r="B19" s="325"/>
      <c r="C19" s="305"/>
      <c r="D19" s="295">
        <f t="shared" ref="D19:T19" si="1">SUM(D17,D18)</f>
        <v>33.1</v>
      </c>
      <c r="E19" s="295">
        <f t="shared" si="1"/>
        <v>0</v>
      </c>
      <c r="F19" s="295">
        <f t="shared" si="1"/>
        <v>0</v>
      </c>
      <c r="G19" s="295">
        <f t="shared" si="1"/>
        <v>0</v>
      </c>
      <c r="H19" s="295">
        <f t="shared" si="1"/>
        <v>0</v>
      </c>
      <c r="I19" s="295">
        <f t="shared" si="1"/>
        <v>0</v>
      </c>
      <c r="J19" s="295">
        <f t="shared" si="1"/>
        <v>0</v>
      </c>
      <c r="K19" s="295">
        <f t="shared" si="1"/>
        <v>0</v>
      </c>
      <c r="L19" s="295">
        <f t="shared" si="1"/>
        <v>0</v>
      </c>
      <c r="M19" s="295">
        <f t="shared" si="1"/>
        <v>0</v>
      </c>
      <c r="N19" s="295">
        <f t="shared" si="1"/>
        <v>0</v>
      </c>
      <c r="O19" s="295">
        <f t="shared" si="1"/>
        <v>0</v>
      </c>
      <c r="P19" s="295">
        <f t="shared" si="1"/>
        <v>0</v>
      </c>
      <c r="Q19" s="295">
        <f t="shared" si="1"/>
        <v>0</v>
      </c>
      <c r="R19" s="296">
        <f t="shared" si="1"/>
        <v>33.1</v>
      </c>
      <c r="S19" s="292">
        <f t="shared" si="1"/>
        <v>66.900000000000006</v>
      </c>
      <c r="T19" s="292">
        <f t="shared" si="1"/>
        <v>53.067999999999998</v>
      </c>
    </row>
    <row r="21" spans="1:22" ht="15.75" x14ac:dyDescent="0.25">
      <c r="A21" s="284" t="s">
        <v>10</v>
      </c>
      <c r="B21" s="322"/>
      <c r="C21" s="30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6"/>
      <c r="S21" s="287"/>
      <c r="T21" s="287"/>
    </row>
    <row r="22" spans="1:22" ht="15.75" x14ac:dyDescent="0.25">
      <c r="A22" s="288" t="s">
        <v>78</v>
      </c>
      <c r="B22" s="323"/>
      <c r="C22" s="305"/>
      <c r="D22" s="289">
        <v>15.6</v>
      </c>
      <c r="E22" s="289">
        <v>0</v>
      </c>
      <c r="F22" s="289">
        <v>0</v>
      </c>
      <c r="G22" s="289">
        <v>0</v>
      </c>
      <c r="H22" s="289">
        <v>0</v>
      </c>
      <c r="I22" s="289">
        <v>0</v>
      </c>
      <c r="J22" s="289">
        <v>0</v>
      </c>
      <c r="K22" s="289">
        <v>0</v>
      </c>
      <c r="L22" s="289">
        <v>0</v>
      </c>
      <c r="M22" s="289">
        <v>0</v>
      </c>
      <c r="N22" s="289">
        <v>0</v>
      </c>
      <c r="O22" s="289">
        <v>0</v>
      </c>
      <c r="P22" s="289">
        <v>0</v>
      </c>
      <c r="Q22" s="289">
        <v>0</v>
      </c>
      <c r="R22" s="290">
        <f>SUM(D22,E22,F22,G22,H22,I22,J22,K22,L22,M22,N22,O22,P22,Q22)</f>
        <v>15.6</v>
      </c>
      <c r="S22" s="289">
        <v>96.843000000000004</v>
      </c>
      <c r="T22" s="289">
        <v>104.657</v>
      </c>
      <c r="U22" s="323"/>
      <c r="V22" s="305"/>
    </row>
    <row r="23" spans="1:22" ht="15.75" x14ac:dyDescent="0.25">
      <c r="A23" s="291" t="s">
        <v>79</v>
      </c>
      <c r="B23" s="324"/>
      <c r="C23" s="305"/>
      <c r="D23" s="292">
        <v>133.31700000000001</v>
      </c>
      <c r="E23" s="292">
        <v>0</v>
      </c>
      <c r="F23" s="292">
        <v>0</v>
      </c>
      <c r="G23" s="292">
        <v>0</v>
      </c>
      <c r="H23" s="292">
        <v>67</v>
      </c>
      <c r="I23" s="292">
        <v>0</v>
      </c>
      <c r="J23" s="292">
        <v>123.23099999999999</v>
      </c>
      <c r="K23" s="292">
        <v>0</v>
      </c>
      <c r="L23" s="292">
        <v>0</v>
      </c>
      <c r="M23" s="292">
        <v>0</v>
      </c>
      <c r="N23" s="292">
        <v>0</v>
      </c>
      <c r="O23" s="292">
        <v>0</v>
      </c>
      <c r="P23" s="292">
        <v>0</v>
      </c>
      <c r="Q23" s="292">
        <v>0</v>
      </c>
      <c r="R23" s="293">
        <f>SUM(D23,E23,F23,G23,H23,I23,J23,K23,L23,M23,N23,O23,P23,Q23)</f>
        <v>323.548</v>
      </c>
      <c r="S23" s="292">
        <v>287.39</v>
      </c>
      <c r="T23" s="292">
        <v>379.31</v>
      </c>
    </row>
    <row r="24" spans="1:22" ht="15.75" x14ac:dyDescent="0.25">
      <c r="A24" s="288" t="s">
        <v>11</v>
      </c>
      <c r="B24" s="323"/>
      <c r="C24" s="305"/>
      <c r="D24" s="289">
        <v>0</v>
      </c>
      <c r="E24" s="289">
        <v>0</v>
      </c>
      <c r="F24" s="289">
        <v>0</v>
      </c>
      <c r="G24" s="289">
        <v>0</v>
      </c>
      <c r="H24" s="289">
        <v>0</v>
      </c>
      <c r="I24" s="289">
        <v>0</v>
      </c>
      <c r="J24" s="289">
        <v>0</v>
      </c>
      <c r="K24" s="289">
        <v>0</v>
      </c>
      <c r="L24" s="289">
        <v>0</v>
      </c>
      <c r="M24" s="289">
        <v>0</v>
      </c>
      <c r="N24" s="289">
        <v>0</v>
      </c>
      <c r="O24" s="289">
        <v>0</v>
      </c>
      <c r="P24" s="289">
        <v>0</v>
      </c>
      <c r="Q24" s="289">
        <v>0</v>
      </c>
      <c r="R24" s="290">
        <f>SUM(D24,E24,F24,G24,H24,I24,J24,K24,L24,M24,N24,O24,P24,Q24)</f>
        <v>0</v>
      </c>
      <c r="S24" s="289">
        <v>0</v>
      </c>
      <c r="T24" s="289">
        <v>25</v>
      </c>
    </row>
    <row r="25" spans="1:22" ht="15.75" x14ac:dyDescent="0.25">
      <c r="A25" s="294" t="s">
        <v>12</v>
      </c>
      <c r="B25" s="325"/>
      <c r="C25" s="305"/>
      <c r="D25" s="295">
        <f t="shared" ref="D25:T25" si="2">SUM(D22,D23,D24)</f>
        <v>148.917</v>
      </c>
      <c r="E25" s="295">
        <f t="shared" si="2"/>
        <v>0</v>
      </c>
      <c r="F25" s="295">
        <f t="shared" si="2"/>
        <v>0</v>
      </c>
      <c r="G25" s="295">
        <f t="shared" si="2"/>
        <v>0</v>
      </c>
      <c r="H25" s="295">
        <f t="shared" si="2"/>
        <v>67</v>
      </c>
      <c r="I25" s="295">
        <f t="shared" si="2"/>
        <v>0</v>
      </c>
      <c r="J25" s="295">
        <f t="shared" si="2"/>
        <v>123.23099999999999</v>
      </c>
      <c r="K25" s="295">
        <f t="shared" si="2"/>
        <v>0</v>
      </c>
      <c r="L25" s="295">
        <f t="shared" si="2"/>
        <v>0</v>
      </c>
      <c r="M25" s="295">
        <f t="shared" si="2"/>
        <v>0</v>
      </c>
      <c r="N25" s="295">
        <f t="shared" si="2"/>
        <v>0</v>
      </c>
      <c r="O25" s="295">
        <f t="shared" si="2"/>
        <v>0</v>
      </c>
      <c r="P25" s="295">
        <f t="shared" si="2"/>
        <v>0</v>
      </c>
      <c r="Q25" s="295">
        <f t="shared" si="2"/>
        <v>0</v>
      </c>
      <c r="R25" s="296">
        <f t="shared" si="2"/>
        <v>339.14800000000002</v>
      </c>
      <c r="S25" s="292">
        <f t="shared" si="2"/>
        <v>384.233</v>
      </c>
      <c r="T25" s="292">
        <f t="shared" si="2"/>
        <v>508.96699999999998</v>
      </c>
    </row>
    <row r="27" spans="1:22" ht="15.75" x14ac:dyDescent="0.25">
      <c r="A27" s="284" t="s">
        <v>13</v>
      </c>
      <c r="B27" s="322"/>
      <c r="C27" s="30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6"/>
      <c r="S27" s="287"/>
      <c r="T27" s="287"/>
    </row>
    <row r="28" spans="1:22" ht="15.75" x14ac:dyDescent="0.25">
      <c r="A28" s="288" t="s">
        <v>14</v>
      </c>
      <c r="B28" s="323"/>
      <c r="C28" s="305"/>
      <c r="D28" s="289">
        <v>0</v>
      </c>
      <c r="E28" s="289">
        <v>0</v>
      </c>
      <c r="F28" s="289">
        <v>0</v>
      </c>
      <c r="G28" s="289">
        <v>0</v>
      </c>
      <c r="H28" s="289">
        <v>0</v>
      </c>
      <c r="I28" s="289">
        <v>0</v>
      </c>
      <c r="J28" s="289">
        <v>0</v>
      </c>
      <c r="K28" s="289">
        <v>97.2</v>
      </c>
      <c r="L28" s="289">
        <v>0</v>
      </c>
      <c r="M28" s="289">
        <v>0</v>
      </c>
      <c r="N28" s="289">
        <v>0</v>
      </c>
      <c r="O28" s="289">
        <v>0</v>
      </c>
      <c r="P28" s="289">
        <v>0</v>
      </c>
      <c r="Q28" s="289">
        <v>0</v>
      </c>
      <c r="R28" s="290">
        <f>SUM(D28,E28,F28,G28,H28,I28,J28,K28,L28,M28,N28,O28,P28,Q28)</f>
        <v>97.2</v>
      </c>
      <c r="S28" s="289">
        <v>0</v>
      </c>
      <c r="T28" s="289">
        <v>0</v>
      </c>
      <c r="U28" s="323"/>
      <c r="V28" s="305"/>
    </row>
    <row r="29" spans="1:22" ht="15.75" x14ac:dyDescent="0.25">
      <c r="A29" s="291" t="s">
        <v>15</v>
      </c>
      <c r="B29" s="324"/>
      <c r="C29" s="305"/>
      <c r="D29" s="292">
        <v>0</v>
      </c>
      <c r="E29" s="292">
        <v>0</v>
      </c>
      <c r="F29" s="292">
        <v>0</v>
      </c>
      <c r="G29" s="292">
        <v>0</v>
      </c>
      <c r="H29" s="292">
        <v>66</v>
      </c>
      <c r="I29" s="292">
        <v>0</v>
      </c>
      <c r="J29" s="292">
        <v>0</v>
      </c>
      <c r="K29" s="292">
        <v>0</v>
      </c>
      <c r="L29" s="292">
        <v>0</v>
      </c>
      <c r="M29" s="292">
        <v>0</v>
      </c>
      <c r="N29" s="292">
        <v>0</v>
      </c>
      <c r="O29" s="292">
        <v>0</v>
      </c>
      <c r="P29" s="292">
        <v>0</v>
      </c>
      <c r="Q29" s="292">
        <v>0</v>
      </c>
      <c r="R29" s="293">
        <f>SUM(D29,E29,F29,G29,H29,I29,J29,K29,L29,M29,N29,O29,P29,Q29)</f>
        <v>66</v>
      </c>
      <c r="S29" s="292">
        <v>66</v>
      </c>
      <c r="T29" s="292">
        <v>132</v>
      </c>
    </row>
    <row r="30" spans="1:22" ht="15.75" x14ac:dyDescent="0.25">
      <c r="A30" s="294" t="s">
        <v>12</v>
      </c>
      <c r="B30" s="325"/>
      <c r="C30" s="305"/>
      <c r="D30" s="295">
        <f t="shared" ref="D30:T30" si="3">SUM(D28,D29)</f>
        <v>0</v>
      </c>
      <c r="E30" s="295">
        <f t="shared" si="3"/>
        <v>0</v>
      </c>
      <c r="F30" s="295">
        <f t="shared" si="3"/>
        <v>0</v>
      </c>
      <c r="G30" s="295">
        <f t="shared" si="3"/>
        <v>0</v>
      </c>
      <c r="H30" s="295">
        <f t="shared" si="3"/>
        <v>66</v>
      </c>
      <c r="I30" s="295">
        <f t="shared" si="3"/>
        <v>0</v>
      </c>
      <c r="J30" s="295">
        <f t="shared" si="3"/>
        <v>0</v>
      </c>
      <c r="K30" s="295">
        <f t="shared" si="3"/>
        <v>97.2</v>
      </c>
      <c r="L30" s="295">
        <f t="shared" si="3"/>
        <v>0</v>
      </c>
      <c r="M30" s="295">
        <f t="shared" si="3"/>
        <v>0</v>
      </c>
      <c r="N30" s="295">
        <f t="shared" si="3"/>
        <v>0</v>
      </c>
      <c r="O30" s="295">
        <f t="shared" si="3"/>
        <v>0</v>
      </c>
      <c r="P30" s="295">
        <f t="shared" si="3"/>
        <v>0</v>
      </c>
      <c r="Q30" s="295">
        <f t="shared" si="3"/>
        <v>0</v>
      </c>
      <c r="R30" s="296">
        <f t="shared" si="3"/>
        <v>163.19999999999999</v>
      </c>
      <c r="S30" s="292">
        <f t="shared" si="3"/>
        <v>66</v>
      </c>
      <c r="T30" s="292">
        <f t="shared" si="3"/>
        <v>132</v>
      </c>
    </row>
    <row r="32" spans="1:22" ht="15.75" x14ac:dyDescent="0.25">
      <c r="A32" s="284" t="s">
        <v>16</v>
      </c>
      <c r="B32" s="322"/>
      <c r="C32" s="30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6"/>
      <c r="S32" s="287"/>
      <c r="T32" s="287"/>
    </row>
    <row r="33" spans="1:22" ht="15.75" x14ac:dyDescent="0.25">
      <c r="A33" s="288" t="s">
        <v>82</v>
      </c>
      <c r="B33" s="323"/>
      <c r="C33" s="305"/>
      <c r="D33" s="289">
        <v>0</v>
      </c>
      <c r="E33" s="289">
        <v>0</v>
      </c>
      <c r="F33" s="289">
        <v>0</v>
      </c>
      <c r="G33" s="289">
        <v>0</v>
      </c>
      <c r="H33" s="289">
        <v>7.33</v>
      </c>
      <c r="I33" s="289">
        <v>0</v>
      </c>
      <c r="J33" s="289">
        <v>0</v>
      </c>
      <c r="K33" s="289">
        <v>16.5</v>
      </c>
      <c r="L33" s="289">
        <v>0</v>
      </c>
      <c r="M33" s="289">
        <v>0</v>
      </c>
      <c r="N33" s="289">
        <v>0</v>
      </c>
      <c r="O33" s="289">
        <v>0</v>
      </c>
      <c r="P33" s="289">
        <v>0</v>
      </c>
      <c r="Q33" s="289">
        <v>0</v>
      </c>
      <c r="R33" s="290">
        <f>SUM(D33,E33,F33,G33,H33,I33,J33,K33,L33,M33,N33,O33,P33,Q33)</f>
        <v>23.83</v>
      </c>
      <c r="S33" s="289">
        <v>27.3</v>
      </c>
      <c r="T33" s="289">
        <v>14.175000000000001</v>
      </c>
      <c r="U33" s="323"/>
      <c r="V33" s="305"/>
    </row>
    <row r="34" spans="1:22" ht="15.75" x14ac:dyDescent="0.25">
      <c r="A34" s="291" t="s">
        <v>84</v>
      </c>
      <c r="B34" s="324"/>
      <c r="C34" s="305"/>
      <c r="D34" s="292">
        <v>0</v>
      </c>
      <c r="E34" s="292">
        <v>0</v>
      </c>
      <c r="F34" s="292">
        <v>0</v>
      </c>
      <c r="G34" s="292">
        <v>0</v>
      </c>
      <c r="H34" s="292">
        <v>0</v>
      </c>
      <c r="I34" s="292">
        <v>0</v>
      </c>
      <c r="J34" s="292">
        <v>0</v>
      </c>
      <c r="K34" s="292">
        <v>0</v>
      </c>
      <c r="L34" s="292">
        <v>0</v>
      </c>
      <c r="M34" s="292">
        <v>0</v>
      </c>
      <c r="N34" s="292">
        <v>0</v>
      </c>
      <c r="O34" s="292">
        <v>0</v>
      </c>
      <c r="P34" s="292">
        <v>0</v>
      </c>
      <c r="Q34" s="292">
        <v>0</v>
      </c>
      <c r="R34" s="293">
        <f>SUM(D34,E34,F34,G34,H34,I34,J34,K34,L34,M34,N34,O34,P34,Q34)</f>
        <v>0</v>
      </c>
      <c r="S34" s="292">
        <v>48.015000000000001</v>
      </c>
      <c r="T34" s="292">
        <v>0</v>
      </c>
    </row>
    <row r="35" spans="1:22" ht="15.75" x14ac:dyDescent="0.25">
      <c r="A35" s="288" t="s">
        <v>86</v>
      </c>
      <c r="B35" s="323"/>
      <c r="C35" s="305"/>
      <c r="D35" s="289">
        <v>0</v>
      </c>
      <c r="E35" s="289">
        <v>0</v>
      </c>
      <c r="F35" s="289">
        <v>0</v>
      </c>
      <c r="G35" s="289">
        <v>0</v>
      </c>
      <c r="H35" s="289">
        <v>0</v>
      </c>
      <c r="I35" s="289">
        <v>0</v>
      </c>
      <c r="J35" s="289">
        <v>0</v>
      </c>
      <c r="K35" s="289">
        <v>0</v>
      </c>
      <c r="L35" s="289">
        <v>0</v>
      </c>
      <c r="M35" s="289">
        <v>0</v>
      </c>
      <c r="N35" s="289">
        <v>0</v>
      </c>
      <c r="O35" s="289">
        <v>0</v>
      </c>
      <c r="P35" s="289">
        <v>0</v>
      </c>
      <c r="Q35" s="289">
        <v>0</v>
      </c>
      <c r="R35" s="290">
        <f>SUM(D35,E35,F35,G35,H35,I35,J35,K35,L35,M35,N35,O35,P35,Q35)</f>
        <v>0</v>
      </c>
      <c r="S35" s="289">
        <v>27.5</v>
      </c>
      <c r="T35" s="289">
        <v>25.5</v>
      </c>
    </row>
    <row r="36" spans="1:22" ht="15.75" x14ac:dyDescent="0.25">
      <c r="A36" s="291" t="s">
        <v>87</v>
      </c>
      <c r="B36" s="324"/>
      <c r="C36" s="305"/>
      <c r="D36" s="292">
        <v>0</v>
      </c>
      <c r="E36" s="292">
        <v>0</v>
      </c>
      <c r="F36" s="292">
        <v>0</v>
      </c>
      <c r="G36" s="292">
        <v>0</v>
      </c>
      <c r="H36" s="292">
        <v>8</v>
      </c>
      <c r="I36" s="292">
        <v>0</v>
      </c>
      <c r="J36" s="292">
        <v>0</v>
      </c>
      <c r="K36" s="292">
        <v>0</v>
      </c>
      <c r="L36" s="292">
        <v>0</v>
      </c>
      <c r="M36" s="292">
        <v>0</v>
      </c>
      <c r="N36" s="292">
        <v>0</v>
      </c>
      <c r="O36" s="292">
        <v>0</v>
      </c>
      <c r="P36" s="292">
        <v>0</v>
      </c>
      <c r="Q36" s="292">
        <v>0</v>
      </c>
      <c r="R36" s="293">
        <f>SUM(D36,E36,F36,G36,H36,I36,J36,K36,L36,M36,N36,O36,P36,Q36)</f>
        <v>8</v>
      </c>
      <c r="S36" s="292">
        <v>0</v>
      </c>
      <c r="T36" s="292">
        <v>0</v>
      </c>
    </row>
    <row r="37" spans="1:22" ht="15.75" x14ac:dyDescent="0.25">
      <c r="A37" s="294" t="s">
        <v>12</v>
      </c>
      <c r="B37" s="325"/>
      <c r="C37" s="305"/>
      <c r="D37" s="295">
        <f t="shared" ref="D37:T37" si="4">SUM(D33,D34,D35,D36)</f>
        <v>0</v>
      </c>
      <c r="E37" s="295">
        <f t="shared" si="4"/>
        <v>0</v>
      </c>
      <c r="F37" s="295">
        <f t="shared" si="4"/>
        <v>0</v>
      </c>
      <c r="G37" s="295">
        <f t="shared" si="4"/>
        <v>0</v>
      </c>
      <c r="H37" s="295">
        <f t="shared" si="4"/>
        <v>15.33</v>
      </c>
      <c r="I37" s="295">
        <f t="shared" si="4"/>
        <v>0</v>
      </c>
      <c r="J37" s="295">
        <f t="shared" si="4"/>
        <v>0</v>
      </c>
      <c r="K37" s="295">
        <f t="shared" si="4"/>
        <v>16.5</v>
      </c>
      <c r="L37" s="295">
        <f t="shared" si="4"/>
        <v>0</v>
      </c>
      <c r="M37" s="295">
        <f t="shared" si="4"/>
        <v>0</v>
      </c>
      <c r="N37" s="295">
        <f t="shared" si="4"/>
        <v>0</v>
      </c>
      <c r="O37" s="295">
        <f t="shared" si="4"/>
        <v>0</v>
      </c>
      <c r="P37" s="295">
        <f t="shared" si="4"/>
        <v>0</v>
      </c>
      <c r="Q37" s="295">
        <f t="shared" si="4"/>
        <v>0</v>
      </c>
      <c r="R37" s="296">
        <f t="shared" si="4"/>
        <v>31.83</v>
      </c>
      <c r="S37" s="292">
        <f t="shared" si="4"/>
        <v>102.815</v>
      </c>
      <c r="T37" s="292">
        <f t="shared" si="4"/>
        <v>39.674999999999997</v>
      </c>
    </row>
    <row r="39" spans="1:22" ht="15.75" x14ac:dyDescent="0.25">
      <c r="A39" s="284" t="s">
        <v>27</v>
      </c>
      <c r="B39" s="322"/>
      <c r="C39" s="30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6"/>
      <c r="S39" s="287"/>
      <c r="T39" s="287"/>
    </row>
    <row r="40" spans="1:22" ht="15.75" x14ac:dyDescent="0.25">
      <c r="A40" s="288" t="s">
        <v>100</v>
      </c>
      <c r="B40" s="323"/>
      <c r="C40" s="305"/>
      <c r="D40" s="289">
        <v>0</v>
      </c>
      <c r="E40" s="289">
        <v>0</v>
      </c>
      <c r="F40" s="289">
        <v>0</v>
      </c>
      <c r="G40" s="289">
        <v>0</v>
      </c>
      <c r="H40" s="289">
        <v>0</v>
      </c>
      <c r="I40" s="289">
        <v>0</v>
      </c>
      <c r="J40" s="289">
        <v>0</v>
      </c>
      <c r="K40" s="289">
        <v>0</v>
      </c>
      <c r="L40" s="289">
        <v>0</v>
      </c>
      <c r="M40" s="289">
        <v>0</v>
      </c>
      <c r="N40" s="289">
        <v>0</v>
      </c>
      <c r="O40" s="289">
        <v>0</v>
      </c>
      <c r="P40" s="289">
        <v>0</v>
      </c>
      <c r="Q40" s="289">
        <v>0</v>
      </c>
      <c r="R40" s="290">
        <f>SUM(D40,E40,F40,G40,H40,I40,J40,K40,L40,M40,N40,O40,P40,Q40)</f>
        <v>0</v>
      </c>
      <c r="S40" s="289">
        <v>63.15</v>
      </c>
      <c r="T40" s="289">
        <v>0</v>
      </c>
      <c r="U40" s="323"/>
      <c r="V40" s="305"/>
    </row>
    <row r="41" spans="1:22" ht="15.75" x14ac:dyDescent="0.25">
      <c r="A41" s="294" t="s">
        <v>12</v>
      </c>
      <c r="B41" s="325"/>
      <c r="C41" s="305"/>
      <c r="D41" s="295">
        <f t="shared" ref="D41:T41" si="5">D40</f>
        <v>0</v>
      </c>
      <c r="E41" s="295">
        <f t="shared" si="5"/>
        <v>0</v>
      </c>
      <c r="F41" s="295">
        <f t="shared" si="5"/>
        <v>0</v>
      </c>
      <c r="G41" s="295">
        <f t="shared" si="5"/>
        <v>0</v>
      </c>
      <c r="H41" s="295">
        <f t="shared" si="5"/>
        <v>0</v>
      </c>
      <c r="I41" s="295">
        <f t="shared" si="5"/>
        <v>0</v>
      </c>
      <c r="J41" s="295">
        <f t="shared" si="5"/>
        <v>0</v>
      </c>
      <c r="K41" s="295">
        <f t="shared" si="5"/>
        <v>0</v>
      </c>
      <c r="L41" s="295">
        <f t="shared" si="5"/>
        <v>0</v>
      </c>
      <c r="M41" s="295">
        <f t="shared" si="5"/>
        <v>0</v>
      </c>
      <c r="N41" s="295">
        <f t="shared" si="5"/>
        <v>0</v>
      </c>
      <c r="O41" s="295">
        <f t="shared" si="5"/>
        <v>0</v>
      </c>
      <c r="P41" s="295">
        <f t="shared" si="5"/>
        <v>0</v>
      </c>
      <c r="Q41" s="295">
        <f t="shared" si="5"/>
        <v>0</v>
      </c>
      <c r="R41" s="296">
        <f t="shared" si="5"/>
        <v>0</v>
      </c>
      <c r="S41" s="292">
        <f t="shared" si="5"/>
        <v>63.15</v>
      </c>
      <c r="T41" s="292">
        <f t="shared" si="5"/>
        <v>0</v>
      </c>
    </row>
    <row r="43" spans="1:22" ht="15.75" x14ac:dyDescent="0.25">
      <c r="A43" s="284" t="s">
        <v>101</v>
      </c>
      <c r="B43" s="322"/>
      <c r="C43" s="30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6"/>
      <c r="S43" s="287"/>
      <c r="T43" s="287"/>
    </row>
    <row r="44" spans="1:22" ht="15.75" x14ac:dyDescent="0.25">
      <c r="A44" s="288" t="s">
        <v>103</v>
      </c>
      <c r="B44" s="323"/>
      <c r="C44" s="305"/>
      <c r="D44" s="289">
        <v>0</v>
      </c>
      <c r="E44" s="289">
        <v>0</v>
      </c>
      <c r="F44" s="289">
        <v>0</v>
      </c>
      <c r="G44" s="289">
        <v>0</v>
      </c>
      <c r="H44" s="289">
        <v>0</v>
      </c>
      <c r="I44" s="289">
        <v>0</v>
      </c>
      <c r="J44" s="289">
        <v>0</v>
      </c>
      <c r="K44" s="289">
        <v>149.72</v>
      </c>
      <c r="L44" s="289">
        <v>0</v>
      </c>
      <c r="M44" s="289">
        <v>0</v>
      </c>
      <c r="N44" s="289">
        <v>0</v>
      </c>
      <c r="O44" s="289">
        <v>0</v>
      </c>
      <c r="P44" s="289">
        <v>0</v>
      </c>
      <c r="Q44" s="289">
        <v>0</v>
      </c>
      <c r="R44" s="290">
        <f>SUM(D44,E44,F44,G44,H44,I44,J44,K44,L44,M44,N44,O44,P44,Q44)</f>
        <v>149.72</v>
      </c>
      <c r="S44" s="289">
        <v>251.995</v>
      </c>
      <c r="T44" s="289">
        <v>99.4</v>
      </c>
      <c r="U44" s="323"/>
      <c r="V44" s="305"/>
    </row>
    <row r="45" spans="1:22" ht="15.75" x14ac:dyDescent="0.25">
      <c r="A45" s="294" t="s">
        <v>12</v>
      </c>
      <c r="B45" s="325"/>
      <c r="C45" s="305"/>
      <c r="D45" s="295">
        <f t="shared" ref="D45:T45" si="6">D44</f>
        <v>0</v>
      </c>
      <c r="E45" s="295">
        <f t="shared" si="6"/>
        <v>0</v>
      </c>
      <c r="F45" s="295">
        <f t="shared" si="6"/>
        <v>0</v>
      </c>
      <c r="G45" s="295">
        <f t="shared" si="6"/>
        <v>0</v>
      </c>
      <c r="H45" s="295">
        <f t="shared" si="6"/>
        <v>0</v>
      </c>
      <c r="I45" s="295">
        <f t="shared" si="6"/>
        <v>0</v>
      </c>
      <c r="J45" s="295">
        <f t="shared" si="6"/>
        <v>0</v>
      </c>
      <c r="K45" s="295">
        <f t="shared" si="6"/>
        <v>149.72</v>
      </c>
      <c r="L45" s="295">
        <f t="shared" si="6"/>
        <v>0</v>
      </c>
      <c r="M45" s="295">
        <f t="shared" si="6"/>
        <v>0</v>
      </c>
      <c r="N45" s="295">
        <f t="shared" si="6"/>
        <v>0</v>
      </c>
      <c r="O45" s="295">
        <f t="shared" si="6"/>
        <v>0</v>
      </c>
      <c r="P45" s="295">
        <f t="shared" si="6"/>
        <v>0</v>
      </c>
      <c r="Q45" s="295">
        <f t="shared" si="6"/>
        <v>0</v>
      </c>
      <c r="R45" s="296">
        <f t="shared" si="6"/>
        <v>149.72</v>
      </c>
      <c r="S45" s="292">
        <f t="shared" si="6"/>
        <v>251.995</v>
      </c>
      <c r="T45" s="292">
        <f t="shared" si="6"/>
        <v>99.4</v>
      </c>
    </row>
    <row r="47" spans="1:22" ht="15.75" x14ac:dyDescent="0.25">
      <c r="A47" s="284" t="s">
        <v>105</v>
      </c>
      <c r="B47" s="322"/>
      <c r="C47" s="30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6"/>
      <c r="S47" s="287"/>
      <c r="T47" s="287"/>
    </row>
    <row r="48" spans="1:22" ht="15.75" x14ac:dyDescent="0.25">
      <c r="A48" s="288" t="s">
        <v>107</v>
      </c>
      <c r="B48" s="323"/>
      <c r="C48" s="305"/>
      <c r="D48" s="289">
        <v>0</v>
      </c>
      <c r="E48" s="289">
        <v>0</v>
      </c>
      <c r="F48" s="289">
        <v>0</v>
      </c>
      <c r="G48" s="289">
        <v>0</v>
      </c>
      <c r="H48" s="289">
        <v>0</v>
      </c>
      <c r="I48" s="289">
        <v>0</v>
      </c>
      <c r="J48" s="289">
        <v>35.003</v>
      </c>
      <c r="K48" s="289">
        <v>0</v>
      </c>
      <c r="L48" s="289">
        <v>0</v>
      </c>
      <c r="M48" s="289">
        <v>0</v>
      </c>
      <c r="N48" s="289">
        <v>0</v>
      </c>
      <c r="O48" s="289">
        <v>0</v>
      </c>
      <c r="P48" s="289">
        <v>0</v>
      </c>
      <c r="Q48" s="289">
        <v>0</v>
      </c>
      <c r="R48" s="290">
        <f>SUM(D48,E48,F48,G48,H48,I48,J48,K48,L48,M48,N48,O48,P48,Q48)</f>
        <v>35.003</v>
      </c>
      <c r="S48" s="289">
        <v>33.351999999999997</v>
      </c>
      <c r="T48" s="289">
        <v>0</v>
      </c>
      <c r="U48" s="323"/>
      <c r="V48" s="305"/>
    </row>
    <row r="49" spans="1:22" ht="15.75" x14ac:dyDescent="0.25">
      <c r="A49" s="291" t="s">
        <v>108</v>
      </c>
      <c r="B49" s="324"/>
      <c r="C49" s="305"/>
      <c r="D49" s="292">
        <v>0</v>
      </c>
      <c r="E49" s="292">
        <v>0</v>
      </c>
      <c r="F49" s="292">
        <v>0</v>
      </c>
      <c r="G49" s="292">
        <v>0</v>
      </c>
      <c r="H49" s="292">
        <v>0</v>
      </c>
      <c r="I49" s="292">
        <v>0</v>
      </c>
      <c r="J49" s="292">
        <v>0</v>
      </c>
      <c r="K49" s="292">
        <v>0</v>
      </c>
      <c r="L49" s="292">
        <v>0</v>
      </c>
      <c r="M49" s="292">
        <v>0</v>
      </c>
      <c r="N49" s="292">
        <v>0</v>
      </c>
      <c r="O49" s="292">
        <v>0</v>
      </c>
      <c r="P49" s="292">
        <v>0</v>
      </c>
      <c r="Q49" s="292">
        <v>0</v>
      </c>
      <c r="R49" s="293">
        <f>SUM(D49,E49,F49,G49,H49,I49,J49,K49,L49,M49,N49,O49,P49,Q49)</f>
        <v>0</v>
      </c>
      <c r="S49" s="292">
        <v>0</v>
      </c>
      <c r="T49" s="292">
        <v>75.787999999999997</v>
      </c>
    </row>
    <row r="50" spans="1:22" ht="15.75" x14ac:dyDescent="0.25">
      <c r="A50" s="294" t="s">
        <v>12</v>
      </c>
      <c r="B50" s="325"/>
      <c r="C50" s="305"/>
      <c r="D50" s="295">
        <f t="shared" ref="D50:T50" si="7">SUM(D48,D49)</f>
        <v>0</v>
      </c>
      <c r="E50" s="295">
        <f t="shared" si="7"/>
        <v>0</v>
      </c>
      <c r="F50" s="295">
        <f t="shared" si="7"/>
        <v>0</v>
      </c>
      <c r="G50" s="295">
        <f t="shared" si="7"/>
        <v>0</v>
      </c>
      <c r="H50" s="295">
        <f t="shared" si="7"/>
        <v>0</v>
      </c>
      <c r="I50" s="295">
        <f t="shared" si="7"/>
        <v>0</v>
      </c>
      <c r="J50" s="295">
        <f t="shared" si="7"/>
        <v>35.003</v>
      </c>
      <c r="K50" s="295">
        <f t="shared" si="7"/>
        <v>0</v>
      </c>
      <c r="L50" s="295">
        <f t="shared" si="7"/>
        <v>0</v>
      </c>
      <c r="M50" s="295">
        <f t="shared" si="7"/>
        <v>0</v>
      </c>
      <c r="N50" s="295">
        <f t="shared" si="7"/>
        <v>0</v>
      </c>
      <c r="O50" s="295">
        <f t="shared" si="7"/>
        <v>0</v>
      </c>
      <c r="P50" s="295">
        <f t="shared" si="7"/>
        <v>0</v>
      </c>
      <c r="Q50" s="295">
        <f t="shared" si="7"/>
        <v>0</v>
      </c>
      <c r="R50" s="296">
        <f t="shared" si="7"/>
        <v>35.003</v>
      </c>
      <c r="S50" s="292">
        <f t="shared" si="7"/>
        <v>33.351999999999997</v>
      </c>
      <c r="T50" s="292">
        <f t="shared" si="7"/>
        <v>75.787999999999997</v>
      </c>
    </row>
    <row r="52" spans="1:22" ht="15.75" x14ac:dyDescent="0.25">
      <c r="A52" s="284" t="s">
        <v>32</v>
      </c>
      <c r="B52" s="322"/>
      <c r="C52" s="30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6"/>
      <c r="S52" s="287"/>
      <c r="T52" s="287"/>
    </row>
    <row r="53" spans="1:22" ht="15.75" x14ac:dyDescent="0.25">
      <c r="A53" s="288" t="s">
        <v>33</v>
      </c>
      <c r="B53" s="323"/>
      <c r="C53" s="305"/>
      <c r="D53" s="289">
        <v>0</v>
      </c>
      <c r="E53" s="289">
        <v>0</v>
      </c>
      <c r="F53" s="289">
        <v>0</v>
      </c>
      <c r="G53" s="289">
        <v>0</v>
      </c>
      <c r="H53" s="289">
        <v>0</v>
      </c>
      <c r="I53" s="289">
        <v>0</v>
      </c>
      <c r="J53" s="289">
        <v>0</v>
      </c>
      <c r="K53" s="289">
        <v>30.515000000000001</v>
      </c>
      <c r="L53" s="289">
        <v>0</v>
      </c>
      <c r="M53" s="289">
        <v>0</v>
      </c>
      <c r="N53" s="289">
        <v>0</v>
      </c>
      <c r="O53" s="289">
        <v>0</v>
      </c>
      <c r="P53" s="289">
        <v>0</v>
      </c>
      <c r="Q53" s="289">
        <v>0</v>
      </c>
      <c r="R53" s="290">
        <f>SUM(D53,E53,F53,G53,H53,I53,J53,K53,L53,M53,N53,O53,P53,Q53)</f>
        <v>30.515000000000001</v>
      </c>
      <c r="S53" s="289">
        <v>46.283999999999999</v>
      </c>
      <c r="T53" s="289">
        <v>35.841000000000001</v>
      </c>
      <c r="U53" s="323"/>
      <c r="V53" s="305"/>
    </row>
    <row r="54" spans="1:22" ht="15.75" x14ac:dyDescent="0.25">
      <c r="A54" s="291" t="s">
        <v>113</v>
      </c>
      <c r="B54" s="324"/>
      <c r="C54" s="305"/>
      <c r="D54" s="292">
        <v>0</v>
      </c>
      <c r="E54" s="292">
        <v>0</v>
      </c>
      <c r="F54" s="292">
        <v>0</v>
      </c>
      <c r="G54" s="292">
        <v>0</v>
      </c>
      <c r="H54" s="292">
        <v>0</v>
      </c>
      <c r="I54" s="292">
        <v>0</v>
      </c>
      <c r="J54" s="292">
        <v>0</v>
      </c>
      <c r="K54" s="292">
        <v>0</v>
      </c>
      <c r="L54" s="292">
        <v>0</v>
      </c>
      <c r="M54" s="292">
        <v>0</v>
      </c>
      <c r="N54" s="292">
        <v>0</v>
      </c>
      <c r="O54" s="292">
        <v>0</v>
      </c>
      <c r="P54" s="292">
        <v>0</v>
      </c>
      <c r="Q54" s="292">
        <v>0</v>
      </c>
      <c r="R54" s="293">
        <f>SUM(D54,E54,F54,G54,H54,I54,J54,K54,L54,M54,N54,O54,P54,Q54)</f>
        <v>0</v>
      </c>
      <c r="S54" s="292">
        <v>163.893</v>
      </c>
      <c r="T54" s="292">
        <v>128.69800000000001</v>
      </c>
    </row>
    <row r="55" spans="1:22" ht="15.75" x14ac:dyDescent="0.25">
      <c r="A55" s="294" t="s">
        <v>12</v>
      </c>
      <c r="B55" s="325"/>
      <c r="C55" s="305"/>
      <c r="D55" s="295">
        <f t="shared" ref="D55:T55" si="8">SUM(D53,D54)</f>
        <v>0</v>
      </c>
      <c r="E55" s="295">
        <f t="shared" si="8"/>
        <v>0</v>
      </c>
      <c r="F55" s="295">
        <f t="shared" si="8"/>
        <v>0</v>
      </c>
      <c r="G55" s="295">
        <f t="shared" si="8"/>
        <v>0</v>
      </c>
      <c r="H55" s="295">
        <f t="shared" si="8"/>
        <v>0</v>
      </c>
      <c r="I55" s="295">
        <f t="shared" si="8"/>
        <v>0</v>
      </c>
      <c r="J55" s="295">
        <f t="shared" si="8"/>
        <v>0</v>
      </c>
      <c r="K55" s="295">
        <f t="shared" si="8"/>
        <v>30.515000000000001</v>
      </c>
      <c r="L55" s="295">
        <f t="shared" si="8"/>
        <v>0</v>
      </c>
      <c r="M55" s="295">
        <f t="shared" si="8"/>
        <v>0</v>
      </c>
      <c r="N55" s="295">
        <f t="shared" si="8"/>
        <v>0</v>
      </c>
      <c r="O55" s="295">
        <f t="shared" si="8"/>
        <v>0</v>
      </c>
      <c r="P55" s="295">
        <f t="shared" si="8"/>
        <v>0</v>
      </c>
      <c r="Q55" s="295">
        <f t="shared" si="8"/>
        <v>0</v>
      </c>
      <c r="R55" s="296">
        <f t="shared" si="8"/>
        <v>30.515000000000001</v>
      </c>
      <c r="S55" s="292">
        <f t="shared" si="8"/>
        <v>210.17699999999999</v>
      </c>
      <c r="T55" s="292">
        <f t="shared" si="8"/>
        <v>164.53900000000002</v>
      </c>
    </row>
    <row r="57" spans="1:22" ht="33.950000000000003" customHeight="1" x14ac:dyDescent="0.25">
      <c r="A57" s="297" t="s">
        <v>122</v>
      </c>
      <c r="B57" s="326"/>
      <c r="C57" s="305"/>
      <c r="D57" s="298">
        <f t="shared" ref="D57:T57" si="9">SUM(D14,D19,D25,D30,D37,D41,D45,D50,D55)</f>
        <v>435.01700000000005</v>
      </c>
      <c r="E57" s="298">
        <f t="shared" si="9"/>
        <v>0</v>
      </c>
      <c r="F57" s="298">
        <f t="shared" si="9"/>
        <v>0</v>
      </c>
      <c r="G57" s="298">
        <f t="shared" si="9"/>
        <v>0</v>
      </c>
      <c r="H57" s="298">
        <f t="shared" si="9"/>
        <v>148.33000000000001</v>
      </c>
      <c r="I57" s="298">
        <f t="shared" si="9"/>
        <v>0</v>
      </c>
      <c r="J57" s="298">
        <f t="shared" si="9"/>
        <v>158.23399999999998</v>
      </c>
      <c r="K57" s="298">
        <f t="shared" si="9"/>
        <v>293.935</v>
      </c>
      <c r="L57" s="298">
        <f t="shared" si="9"/>
        <v>0</v>
      </c>
      <c r="M57" s="298">
        <f t="shared" si="9"/>
        <v>0</v>
      </c>
      <c r="N57" s="298">
        <f t="shared" si="9"/>
        <v>0</v>
      </c>
      <c r="O57" s="298">
        <f t="shared" si="9"/>
        <v>0</v>
      </c>
      <c r="P57" s="298">
        <f t="shared" si="9"/>
        <v>0</v>
      </c>
      <c r="Q57" s="298">
        <f t="shared" si="9"/>
        <v>0</v>
      </c>
      <c r="R57" s="298">
        <f t="shared" si="9"/>
        <v>1035.5160000000003</v>
      </c>
      <c r="S57" s="298">
        <f t="shared" si="9"/>
        <v>1503.039</v>
      </c>
      <c r="T57" s="299">
        <f t="shared" si="9"/>
        <v>1287.6559999999999</v>
      </c>
    </row>
    <row r="59" spans="1:22" x14ac:dyDescent="0.25">
      <c r="A59" s="300" t="s">
        <v>45</v>
      </c>
      <c r="B59" s="327"/>
      <c r="C59" s="305"/>
      <c r="D59" s="301">
        <v>580.43299999999999</v>
      </c>
      <c r="E59" s="301">
        <v>0</v>
      </c>
      <c r="F59" s="301">
        <v>0</v>
      </c>
      <c r="G59" s="301">
        <v>0</v>
      </c>
      <c r="H59" s="301">
        <v>472.43</v>
      </c>
      <c r="I59" s="301">
        <v>0</v>
      </c>
      <c r="J59" s="301">
        <v>77.769000000000005</v>
      </c>
      <c r="K59" s="301">
        <v>323.52</v>
      </c>
      <c r="L59" s="301">
        <v>0</v>
      </c>
      <c r="M59" s="301">
        <v>0</v>
      </c>
      <c r="N59" s="301">
        <v>0</v>
      </c>
      <c r="O59" s="301">
        <v>0</v>
      </c>
      <c r="P59" s="301">
        <v>0</v>
      </c>
      <c r="Q59" s="301">
        <v>48.887</v>
      </c>
      <c r="S59" s="302" t="s">
        <v>123</v>
      </c>
      <c r="T59" s="302" t="s">
        <v>123</v>
      </c>
    </row>
    <row r="60" spans="1:22" s="336" customFormat="1" x14ac:dyDescent="0.25">
      <c r="A60" s="332" t="s">
        <v>124</v>
      </c>
      <c r="B60" s="333"/>
      <c r="C60" s="334"/>
      <c r="D60" s="335">
        <f t="shared" ref="D60:Q60" si="10">IF(OR(D59=0,D59="-"),"-",IF(D57="-",(0-D59)/D59,(D57-D59)/D59))</f>
        <v>-0.25053020762086226</v>
      </c>
      <c r="E60" s="335" t="str">
        <f t="shared" si="10"/>
        <v>-</v>
      </c>
      <c r="F60" s="335" t="str">
        <f t="shared" si="10"/>
        <v>-</v>
      </c>
      <c r="G60" s="335" t="str">
        <f t="shared" si="10"/>
        <v>-</v>
      </c>
      <c r="H60" s="335">
        <f t="shared" si="10"/>
        <v>-0.68602755963846496</v>
      </c>
      <c r="I60" s="335" t="str">
        <f t="shared" si="10"/>
        <v>-</v>
      </c>
      <c r="J60" s="335">
        <f t="shared" si="10"/>
        <v>1.0346667695354186</v>
      </c>
      <c r="K60" s="335">
        <f t="shared" si="10"/>
        <v>-9.1447205736894105E-2</v>
      </c>
      <c r="L60" s="335" t="str">
        <f t="shared" si="10"/>
        <v>-</v>
      </c>
      <c r="M60" s="335" t="str">
        <f t="shared" si="10"/>
        <v>-</v>
      </c>
      <c r="N60" s="335" t="str">
        <f t="shared" si="10"/>
        <v>-</v>
      </c>
      <c r="O60" s="335" t="str">
        <f t="shared" si="10"/>
        <v>-</v>
      </c>
      <c r="P60" s="335" t="str">
        <f t="shared" si="10"/>
        <v>-</v>
      </c>
      <c r="Q60" s="335">
        <f t="shared" si="10"/>
        <v>-1</v>
      </c>
      <c r="S60" s="337" t="s">
        <v>125</v>
      </c>
      <c r="T60" s="337" t="s">
        <v>126</v>
      </c>
    </row>
    <row r="61" spans="1:22" x14ac:dyDescent="0.25">
      <c r="A61" s="300" t="s">
        <v>46</v>
      </c>
      <c r="B61" s="327"/>
      <c r="C61" s="305"/>
      <c r="D61" s="301">
        <v>466.96699999999998</v>
      </c>
      <c r="E61" s="301">
        <v>0</v>
      </c>
      <c r="F61" s="301">
        <v>0</v>
      </c>
      <c r="G61" s="301">
        <v>0</v>
      </c>
      <c r="H61" s="301">
        <v>338.22500000000002</v>
      </c>
      <c r="I61" s="301">
        <v>0</v>
      </c>
      <c r="J61" s="301">
        <v>80.108000000000004</v>
      </c>
      <c r="K61" s="301">
        <v>363.51799999999997</v>
      </c>
      <c r="L61" s="301">
        <v>0</v>
      </c>
      <c r="M61" s="301">
        <v>0</v>
      </c>
      <c r="N61" s="301">
        <v>0</v>
      </c>
      <c r="O61" s="301">
        <v>0</v>
      </c>
      <c r="P61" s="301">
        <v>0</v>
      </c>
      <c r="Q61" s="301">
        <v>38.838000000000001</v>
      </c>
      <c r="S61" s="303">
        <f>IF(OR(S57=0,S57="-"),"-",IF(R57="-",(0-S57)/S57,(R57-S57)/S57))</f>
        <v>-0.3110518090348951</v>
      </c>
      <c r="T61" s="303">
        <f>IF(OR(T57=0,T57="-"),"-",IF(S57="-",(0-T57)/T57,(S57-T57)/T57))</f>
        <v>0.16726750001553214</v>
      </c>
    </row>
    <row r="62" spans="1:22" s="336" customFormat="1" x14ac:dyDescent="0.25">
      <c r="A62" s="335" t="s">
        <v>127</v>
      </c>
      <c r="B62" s="333"/>
      <c r="C62" s="334"/>
      <c r="D62" s="335">
        <f t="shared" ref="D62:Q62" si="11">IF(OR(D61=0,D61="-"),"-",IF(D59="-",(0-D61)/D61,(D59-D61)/D61))</f>
        <v>0.24298505033546269</v>
      </c>
      <c r="E62" s="335" t="str">
        <f t="shared" si="11"/>
        <v>-</v>
      </c>
      <c r="F62" s="335" t="str">
        <f t="shared" si="11"/>
        <v>-</v>
      </c>
      <c r="G62" s="335" t="str">
        <f t="shared" si="11"/>
        <v>-</v>
      </c>
      <c r="H62" s="335">
        <f t="shared" si="11"/>
        <v>0.39679207628058238</v>
      </c>
      <c r="I62" s="335" t="str">
        <f t="shared" si="11"/>
        <v>-</v>
      </c>
      <c r="J62" s="335">
        <f t="shared" si="11"/>
        <v>-2.9198082588505498E-2</v>
      </c>
      <c r="K62" s="335">
        <f t="shared" si="11"/>
        <v>-0.11003031486748935</v>
      </c>
      <c r="L62" s="335" t="str">
        <f t="shared" si="11"/>
        <v>-</v>
      </c>
      <c r="M62" s="335" t="str">
        <f t="shared" si="11"/>
        <v>-</v>
      </c>
      <c r="N62" s="335" t="str">
        <f t="shared" si="11"/>
        <v>-</v>
      </c>
      <c r="O62" s="335" t="str">
        <f t="shared" si="11"/>
        <v>-</v>
      </c>
      <c r="P62" s="335" t="str">
        <f t="shared" si="11"/>
        <v>-</v>
      </c>
      <c r="Q62" s="335">
        <f t="shared" si="11"/>
        <v>0.25874143879705441</v>
      </c>
    </row>
  </sheetData>
  <sheetProtection formatCells="0" formatColumns="0" formatRows="0" insertColumns="0" insertRows="0" insertHyperlinks="0" deleteColumns="0" deleteRows="0" sort="0" autoFilter="0" pivotTables="0"/>
  <mergeCells count="76">
    <mergeCell ref="B57:C57"/>
    <mergeCell ref="B59:C59"/>
    <mergeCell ref="B60:C60"/>
    <mergeCell ref="B61:C61"/>
    <mergeCell ref="B62:C62"/>
    <mergeCell ref="B52:C52"/>
    <mergeCell ref="U53:V53"/>
    <mergeCell ref="B53:C53"/>
    <mergeCell ref="B54:C54"/>
    <mergeCell ref="B55:C55"/>
    <mergeCell ref="B47:C47"/>
    <mergeCell ref="U48:V48"/>
    <mergeCell ref="B48:C48"/>
    <mergeCell ref="B49:C49"/>
    <mergeCell ref="B50:C50"/>
    <mergeCell ref="B41:C41"/>
    <mergeCell ref="B43:C43"/>
    <mergeCell ref="U44:V44"/>
    <mergeCell ref="B44:C44"/>
    <mergeCell ref="B45:C45"/>
    <mergeCell ref="B36:C36"/>
    <mergeCell ref="B37:C37"/>
    <mergeCell ref="B39:C39"/>
    <mergeCell ref="U40:V40"/>
    <mergeCell ref="B40:C40"/>
    <mergeCell ref="B32:C32"/>
    <mergeCell ref="U33:V33"/>
    <mergeCell ref="B33:C33"/>
    <mergeCell ref="B34:C34"/>
    <mergeCell ref="B35:C35"/>
    <mergeCell ref="B27:C27"/>
    <mergeCell ref="U28:V28"/>
    <mergeCell ref="B28:C28"/>
    <mergeCell ref="B29:C29"/>
    <mergeCell ref="B30:C30"/>
    <mergeCell ref="U22:V22"/>
    <mergeCell ref="B22:C22"/>
    <mergeCell ref="B23:C23"/>
    <mergeCell ref="B24:C24"/>
    <mergeCell ref="B25:C25"/>
    <mergeCell ref="U17:V17"/>
    <mergeCell ref="B17:C17"/>
    <mergeCell ref="B18:C18"/>
    <mergeCell ref="B19:C19"/>
    <mergeCell ref="B21:C21"/>
    <mergeCell ref="B11:C11"/>
    <mergeCell ref="B12:C12"/>
    <mergeCell ref="B13:C13"/>
    <mergeCell ref="B14:C14"/>
    <mergeCell ref="B16:C16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R1" sqref="R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18" width="10.7109375" customWidth="1"/>
  </cols>
  <sheetData>
    <row r="1" spans="1:18" ht="23.25" x14ac:dyDescent="0.25">
      <c r="A1" s="304" t="s">
        <v>36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38" t="s">
        <v>1</v>
      </c>
    </row>
    <row r="2" spans="1:18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3"/>
    </row>
    <row r="3" spans="1:18" ht="18" x14ac:dyDescent="0.25">
      <c r="A3" s="306" t="s">
        <v>37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3"/>
    </row>
    <row r="5" spans="1:18" ht="18.75" x14ac:dyDescent="0.25">
      <c r="A5" s="34"/>
      <c r="B5" s="34"/>
      <c r="C5" s="307" t="s">
        <v>38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</row>
    <row r="6" spans="1:18" ht="16.5" x14ac:dyDescent="0.25">
      <c r="A6" s="312" t="s">
        <v>8</v>
      </c>
      <c r="B6" s="305"/>
      <c r="C6" s="313" t="s">
        <v>39</v>
      </c>
      <c r="D6" s="314"/>
      <c r="E6" s="314" t="s">
        <v>40</v>
      </c>
      <c r="F6" s="314"/>
      <c r="G6" s="314" t="s">
        <v>41</v>
      </c>
      <c r="H6" s="314"/>
      <c r="I6" s="314" t="s">
        <v>42</v>
      </c>
      <c r="J6" s="314"/>
      <c r="K6" s="314" t="s">
        <v>43</v>
      </c>
      <c r="L6" s="314"/>
      <c r="M6" s="314" t="s">
        <v>44</v>
      </c>
      <c r="N6" s="314"/>
      <c r="O6" s="314" t="s">
        <v>45</v>
      </c>
      <c r="P6" s="314"/>
      <c r="Q6" s="314" t="s">
        <v>46</v>
      </c>
      <c r="R6" s="314"/>
    </row>
    <row r="7" spans="1:18" x14ac:dyDescent="0.25">
      <c r="A7" s="305"/>
      <c r="B7" s="305"/>
      <c r="C7" s="315" t="s">
        <v>47</v>
      </c>
      <c r="D7" s="316"/>
      <c r="E7" s="316"/>
      <c r="F7" s="316"/>
      <c r="G7" s="316"/>
      <c r="H7" s="316"/>
      <c r="I7" s="316"/>
      <c r="J7" s="316"/>
      <c r="K7" s="316" t="s">
        <v>48</v>
      </c>
      <c r="L7" s="316"/>
      <c r="M7" s="316"/>
      <c r="N7" s="316"/>
      <c r="O7" s="316"/>
      <c r="P7" s="316"/>
      <c r="Q7" s="316"/>
      <c r="R7" s="316"/>
    </row>
    <row r="8" spans="1:18" x14ac:dyDescent="0.25">
      <c r="A8" s="305"/>
      <c r="B8" s="305"/>
      <c r="C8" s="315" t="s">
        <v>49</v>
      </c>
      <c r="D8" s="316"/>
      <c r="E8" s="316" t="s">
        <v>50</v>
      </c>
      <c r="F8" s="316"/>
      <c r="G8" s="316" t="s">
        <v>51</v>
      </c>
      <c r="H8" s="316"/>
      <c r="I8" s="316" t="s">
        <v>52</v>
      </c>
      <c r="J8" s="316"/>
      <c r="K8" s="316" t="s">
        <v>53</v>
      </c>
      <c r="L8" s="316"/>
      <c r="M8" s="316"/>
      <c r="N8" s="316"/>
      <c r="O8" s="316"/>
      <c r="P8" s="316"/>
      <c r="Q8" s="316"/>
      <c r="R8" s="316"/>
    </row>
    <row r="9" spans="1:18" x14ac:dyDescent="0.25">
      <c r="A9" s="305"/>
      <c r="B9" s="305"/>
      <c r="C9" s="317" t="s">
        <v>47</v>
      </c>
      <c r="D9" s="318"/>
      <c r="E9" s="318"/>
      <c r="F9" s="318"/>
      <c r="G9" s="318"/>
      <c r="H9" s="318"/>
      <c r="I9" s="318"/>
      <c r="J9" s="318"/>
      <c r="K9" s="318" t="s">
        <v>48</v>
      </c>
      <c r="L9" s="318"/>
      <c r="M9" s="318"/>
      <c r="N9" s="318"/>
      <c r="O9" s="318"/>
      <c r="P9" s="318"/>
      <c r="Q9" s="318"/>
      <c r="R9" s="318"/>
    </row>
    <row r="10" spans="1:18" x14ac:dyDescent="0.25">
      <c r="A10" s="311" t="s">
        <v>10</v>
      </c>
      <c r="B10" s="305"/>
      <c r="C10" s="35"/>
      <c r="D10" s="36"/>
      <c r="E10" s="35"/>
      <c r="F10" s="36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7"/>
    </row>
    <row r="11" spans="1:18" x14ac:dyDescent="0.25">
      <c r="A11" s="38" t="s">
        <v>11</v>
      </c>
      <c r="B11" s="39"/>
      <c r="C11" s="40">
        <v>0</v>
      </c>
      <c r="D11" s="41"/>
      <c r="E11" s="40">
        <v>0</v>
      </c>
      <c r="F11" s="41"/>
      <c r="G11" s="40">
        <v>0</v>
      </c>
      <c r="H11" s="41"/>
      <c r="I11" s="40">
        <v>0</v>
      </c>
      <c r="J11" s="41"/>
      <c r="K11" s="40">
        <v>2899.1550000000002</v>
      </c>
      <c r="L11" s="41"/>
      <c r="M11" s="40">
        <f>SUM(C11,E11,G11,I11,K11)</f>
        <v>2899.1550000000002</v>
      </c>
      <c r="N11" s="41"/>
      <c r="O11" s="40">
        <v>2787.1979999999999</v>
      </c>
      <c r="P11" s="41"/>
      <c r="Q11" s="40">
        <v>2640.8719999999998</v>
      </c>
      <c r="R11" s="42"/>
    </row>
    <row r="12" spans="1:18" x14ac:dyDescent="0.25">
      <c r="A12" s="43" t="s">
        <v>12</v>
      </c>
      <c r="B12" s="44"/>
      <c r="C12" s="45">
        <f>C11</f>
        <v>0</v>
      </c>
      <c r="D12" s="46"/>
      <c r="E12" s="45">
        <f>E11</f>
        <v>0</v>
      </c>
      <c r="F12" s="46"/>
      <c r="G12" s="45">
        <f>G11</f>
        <v>0</v>
      </c>
      <c r="H12" s="46"/>
      <c r="I12" s="45">
        <f>I11</f>
        <v>0</v>
      </c>
      <c r="J12" s="46"/>
      <c r="K12" s="45">
        <f>K11</f>
        <v>2899.1550000000002</v>
      </c>
      <c r="L12" s="46"/>
      <c r="M12" s="45">
        <f>K12+I12+G12+E12+C12</f>
        <v>2899.1550000000002</v>
      </c>
      <c r="N12" s="46"/>
      <c r="O12" s="45">
        <f>O11</f>
        <v>2787.1979999999999</v>
      </c>
      <c r="P12" s="46"/>
      <c r="Q12" s="45">
        <f>Q11</f>
        <v>2640.8719999999998</v>
      </c>
      <c r="R12" s="47"/>
    </row>
    <row r="14" spans="1:18" x14ac:dyDescent="0.25">
      <c r="A14" s="311" t="s">
        <v>13</v>
      </c>
      <c r="B14" s="305"/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7"/>
    </row>
    <row r="15" spans="1:18" x14ac:dyDescent="0.25">
      <c r="A15" s="38" t="s">
        <v>14</v>
      </c>
      <c r="B15" s="39"/>
      <c r="C15" s="40">
        <v>0</v>
      </c>
      <c r="D15" s="41"/>
      <c r="E15" s="40">
        <v>0</v>
      </c>
      <c r="F15" s="41"/>
      <c r="G15" s="40">
        <v>0</v>
      </c>
      <c r="H15" s="41"/>
      <c r="I15" s="40">
        <v>0</v>
      </c>
      <c r="J15" s="41"/>
      <c r="K15" s="40">
        <v>0</v>
      </c>
      <c r="L15" s="41"/>
      <c r="M15" s="40">
        <f>SUM(C15,E15,G15,I15,K15)</f>
        <v>0</v>
      </c>
      <c r="N15" s="41"/>
      <c r="O15" s="40">
        <v>0</v>
      </c>
      <c r="P15" s="41"/>
      <c r="Q15" s="40">
        <v>170.905</v>
      </c>
      <c r="R15" s="42"/>
    </row>
    <row r="16" spans="1:18" x14ac:dyDescent="0.25">
      <c r="A16" s="48" t="s">
        <v>15</v>
      </c>
      <c r="B16" s="49"/>
      <c r="C16" s="50">
        <v>5831.759</v>
      </c>
      <c r="D16" s="51"/>
      <c r="E16" s="50">
        <v>543.12900000000002</v>
      </c>
      <c r="F16" s="51"/>
      <c r="G16" s="50">
        <v>0</v>
      </c>
      <c r="H16" s="51"/>
      <c r="I16" s="50">
        <v>0</v>
      </c>
      <c r="J16" s="51"/>
      <c r="K16" s="50">
        <v>0</v>
      </c>
      <c r="L16" s="51"/>
      <c r="M16" s="50">
        <f>SUM(C16,E16,G16,I16,K16)</f>
        <v>6374.8879999999999</v>
      </c>
      <c r="N16" s="51"/>
      <c r="O16" s="50">
        <v>6922.143</v>
      </c>
      <c r="P16" s="51"/>
      <c r="Q16" s="50">
        <v>7882.4750000000004</v>
      </c>
      <c r="R16" s="52"/>
    </row>
    <row r="17" spans="1:18" x14ac:dyDescent="0.25">
      <c r="A17" s="43" t="s">
        <v>12</v>
      </c>
      <c r="B17" s="44"/>
      <c r="C17" s="45">
        <f>C15+C16</f>
        <v>5831.759</v>
      </c>
      <c r="D17" s="46"/>
      <c r="E17" s="45">
        <f>E15+E16</f>
        <v>543.12900000000002</v>
      </c>
      <c r="F17" s="46"/>
      <c r="G17" s="45">
        <f>G15+G16</f>
        <v>0</v>
      </c>
      <c r="H17" s="46"/>
      <c r="I17" s="45">
        <f>I15+I16</f>
        <v>0</v>
      </c>
      <c r="J17" s="46"/>
      <c r="K17" s="45">
        <f>K15+K16</f>
        <v>0</v>
      </c>
      <c r="L17" s="46"/>
      <c r="M17" s="45">
        <f>K17+I17+G17+E17+C17</f>
        <v>6374.8879999999999</v>
      </c>
      <c r="N17" s="46"/>
      <c r="O17" s="45">
        <f>O15+O16</f>
        <v>6922.143</v>
      </c>
      <c r="P17" s="46"/>
      <c r="Q17" s="45">
        <f>Q15+Q16</f>
        <v>8053.38</v>
      </c>
      <c r="R17" s="47"/>
    </row>
    <row r="19" spans="1:18" x14ac:dyDescent="0.25">
      <c r="A19" s="311" t="s">
        <v>16</v>
      </c>
      <c r="B19" s="305"/>
      <c r="C19" s="35"/>
      <c r="D19" s="36"/>
      <c r="E19" s="35"/>
      <c r="F19" s="36"/>
      <c r="G19" s="35"/>
      <c r="H19" s="36"/>
      <c r="I19" s="35"/>
      <c r="J19" s="36"/>
      <c r="K19" s="35"/>
      <c r="L19" s="36"/>
      <c r="M19" s="35"/>
      <c r="N19" s="36"/>
      <c r="O19" s="35"/>
      <c r="P19" s="36"/>
      <c r="Q19" s="35"/>
      <c r="R19" s="37"/>
    </row>
    <row r="20" spans="1:18" x14ac:dyDescent="0.25">
      <c r="A20" s="38" t="s">
        <v>17</v>
      </c>
      <c r="B20" s="39"/>
      <c r="C20" s="40">
        <v>0</v>
      </c>
      <c r="D20" s="41"/>
      <c r="E20" s="40">
        <v>0</v>
      </c>
      <c r="F20" s="41"/>
      <c r="G20" s="40">
        <v>0</v>
      </c>
      <c r="H20" s="41"/>
      <c r="I20" s="40">
        <v>1357.7</v>
      </c>
      <c r="J20" s="41"/>
      <c r="K20" s="40">
        <v>0</v>
      </c>
      <c r="L20" s="41"/>
      <c r="M20" s="40">
        <f>SUM(C20,E20,G20,I20,K20)</f>
        <v>1357.7</v>
      </c>
      <c r="N20" s="41"/>
      <c r="O20" s="40">
        <v>1313.8</v>
      </c>
      <c r="P20" s="41"/>
      <c r="Q20" s="40">
        <v>1429.5</v>
      </c>
      <c r="R20" s="42"/>
    </row>
    <row r="21" spans="1:18" x14ac:dyDescent="0.25">
      <c r="A21" s="48" t="s">
        <v>18</v>
      </c>
      <c r="B21" s="49"/>
      <c r="C21" s="50">
        <v>0</v>
      </c>
      <c r="D21" s="51"/>
      <c r="E21" s="50">
        <v>892</v>
      </c>
      <c r="F21" s="51"/>
      <c r="G21" s="50">
        <v>0</v>
      </c>
      <c r="H21" s="51"/>
      <c r="I21" s="50">
        <v>0</v>
      </c>
      <c r="J21" s="51"/>
      <c r="K21" s="50">
        <v>0</v>
      </c>
      <c r="L21" s="51"/>
      <c r="M21" s="50">
        <f>SUM(C21,E21,G21,I21,K21)</f>
        <v>892</v>
      </c>
      <c r="N21" s="51"/>
      <c r="O21" s="50">
        <v>906</v>
      </c>
      <c r="P21" s="51"/>
      <c r="Q21" s="50">
        <v>855.7</v>
      </c>
      <c r="R21" s="52"/>
    </row>
    <row r="22" spans="1:18" x14ac:dyDescent="0.25">
      <c r="A22" s="43" t="s">
        <v>12</v>
      </c>
      <c r="B22" s="44"/>
      <c r="C22" s="45">
        <f>C20+C21</f>
        <v>0</v>
      </c>
      <c r="D22" s="46"/>
      <c r="E22" s="45">
        <f>E20+E21</f>
        <v>892</v>
      </c>
      <c r="F22" s="46"/>
      <c r="G22" s="45">
        <f>G20+G21</f>
        <v>0</v>
      </c>
      <c r="H22" s="46"/>
      <c r="I22" s="45">
        <f>I20+I21</f>
        <v>1357.7</v>
      </c>
      <c r="J22" s="46"/>
      <c r="K22" s="45">
        <f>K20+K21</f>
        <v>0</v>
      </c>
      <c r="L22" s="46"/>
      <c r="M22" s="45">
        <f>K22+I22+G22+E22+C22</f>
        <v>2249.6999999999998</v>
      </c>
      <c r="N22" s="46"/>
      <c r="O22" s="45">
        <f>O20+O21</f>
        <v>2219.8000000000002</v>
      </c>
      <c r="P22" s="46"/>
      <c r="Q22" s="45">
        <f>Q20+Q21</f>
        <v>2285.1999999999998</v>
      </c>
      <c r="R22" s="47"/>
    </row>
    <row r="24" spans="1:18" x14ac:dyDescent="0.25">
      <c r="A24" s="311" t="s">
        <v>19</v>
      </c>
      <c r="B24" s="305"/>
      <c r="C24" s="35"/>
      <c r="D24" s="36"/>
      <c r="E24" s="35"/>
      <c r="F24" s="36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7"/>
    </row>
    <row r="25" spans="1:18" x14ac:dyDescent="0.25">
      <c r="A25" s="38" t="s">
        <v>20</v>
      </c>
      <c r="B25" s="39"/>
      <c r="C25" s="40">
        <v>249.4</v>
      </c>
      <c r="D25" s="41"/>
      <c r="E25" s="40">
        <v>65.5</v>
      </c>
      <c r="F25" s="41"/>
      <c r="G25" s="40">
        <v>0</v>
      </c>
      <c r="H25" s="41"/>
      <c r="I25" s="40">
        <v>0</v>
      </c>
      <c r="J25" s="41"/>
      <c r="K25" s="40">
        <v>0</v>
      </c>
      <c r="L25" s="41"/>
      <c r="M25" s="40">
        <f t="shared" ref="M25:M31" si="0">SUM(C25,E25,G25,I25,K25)</f>
        <v>314.89999999999998</v>
      </c>
      <c r="N25" s="41"/>
      <c r="O25" s="40">
        <v>299.7</v>
      </c>
      <c r="P25" s="41"/>
      <c r="Q25" s="40">
        <v>334.7</v>
      </c>
      <c r="R25" s="42"/>
    </row>
    <row r="26" spans="1:18" x14ac:dyDescent="0.25">
      <c r="A26" s="48" t="s">
        <v>21</v>
      </c>
      <c r="B26" s="49"/>
      <c r="C26" s="50">
        <v>1062.8320000000001</v>
      </c>
      <c r="D26" s="51"/>
      <c r="E26" s="50">
        <v>150.489</v>
      </c>
      <c r="F26" s="51"/>
      <c r="G26" s="50">
        <v>0</v>
      </c>
      <c r="H26" s="51"/>
      <c r="I26" s="50">
        <v>0</v>
      </c>
      <c r="J26" s="51"/>
      <c r="K26" s="50">
        <v>0</v>
      </c>
      <c r="L26" s="51"/>
      <c r="M26" s="50">
        <f t="shared" si="0"/>
        <v>1213.3210000000001</v>
      </c>
      <c r="N26" s="51"/>
      <c r="O26" s="50">
        <v>1560.7919999999999</v>
      </c>
      <c r="P26" s="51"/>
      <c r="Q26" s="50">
        <v>1324.971</v>
      </c>
      <c r="R26" s="52"/>
    </row>
    <row r="27" spans="1:18" x14ac:dyDescent="0.25">
      <c r="A27" s="38" t="s">
        <v>22</v>
      </c>
      <c r="B27" s="39"/>
      <c r="C27" s="40">
        <v>192.55</v>
      </c>
      <c r="D27" s="41"/>
      <c r="E27" s="40">
        <v>4285.7139999999999</v>
      </c>
      <c r="F27" s="41"/>
      <c r="G27" s="40">
        <v>658.24699999999996</v>
      </c>
      <c r="H27" s="41"/>
      <c r="I27" s="40">
        <v>94.299000000000007</v>
      </c>
      <c r="J27" s="41"/>
      <c r="K27" s="40">
        <v>148.33000000000001</v>
      </c>
      <c r="L27" s="41"/>
      <c r="M27" s="40">
        <f t="shared" si="0"/>
        <v>5379.14</v>
      </c>
      <c r="N27" s="41"/>
      <c r="O27" s="40">
        <v>6136</v>
      </c>
      <c r="P27" s="41"/>
      <c r="Q27" s="40">
        <v>5869</v>
      </c>
      <c r="R27" s="42"/>
    </row>
    <row r="28" spans="1:18" x14ac:dyDescent="0.25">
      <c r="A28" s="48" t="s">
        <v>23</v>
      </c>
      <c r="B28" s="49"/>
      <c r="C28" s="50">
        <v>0</v>
      </c>
      <c r="D28" s="51"/>
      <c r="E28" s="50">
        <v>0</v>
      </c>
      <c r="F28" s="51"/>
      <c r="G28" s="50">
        <v>80.900000000000006</v>
      </c>
      <c r="H28" s="51"/>
      <c r="I28" s="50">
        <v>171</v>
      </c>
      <c r="J28" s="51"/>
      <c r="K28" s="50">
        <v>0</v>
      </c>
      <c r="L28" s="51"/>
      <c r="M28" s="50">
        <f t="shared" si="0"/>
        <v>251.9</v>
      </c>
      <c r="N28" s="51"/>
      <c r="O28" s="50">
        <v>359.64499999999998</v>
      </c>
      <c r="P28" s="51"/>
      <c r="Q28" s="50">
        <v>324.03800000000001</v>
      </c>
      <c r="R28" s="52"/>
    </row>
    <row r="29" spans="1:18" x14ac:dyDescent="0.25">
      <c r="A29" s="38" t="s">
        <v>24</v>
      </c>
      <c r="B29" s="39"/>
      <c r="C29" s="40">
        <v>0</v>
      </c>
      <c r="D29" s="41"/>
      <c r="E29" s="40">
        <v>0</v>
      </c>
      <c r="F29" s="41"/>
      <c r="G29" s="40">
        <v>0</v>
      </c>
      <c r="H29" s="41"/>
      <c r="I29" s="40">
        <v>0</v>
      </c>
      <c r="J29" s="41"/>
      <c r="K29" s="40">
        <v>331.17899999999997</v>
      </c>
      <c r="L29" s="41"/>
      <c r="M29" s="40">
        <f t="shared" si="0"/>
        <v>331.17899999999997</v>
      </c>
      <c r="N29" s="41"/>
      <c r="O29" s="40">
        <v>535.78899999999999</v>
      </c>
      <c r="P29" s="41"/>
      <c r="Q29" s="40">
        <v>459.15100000000001</v>
      </c>
      <c r="R29" s="42"/>
    </row>
    <row r="30" spans="1:18" x14ac:dyDescent="0.25">
      <c r="A30" s="48" t="s">
        <v>25</v>
      </c>
      <c r="B30" s="49"/>
      <c r="C30" s="50">
        <v>0</v>
      </c>
      <c r="D30" s="51"/>
      <c r="E30" s="50">
        <v>0</v>
      </c>
      <c r="F30" s="51"/>
      <c r="G30" s="50">
        <v>0</v>
      </c>
      <c r="H30" s="51"/>
      <c r="I30" s="50">
        <v>0</v>
      </c>
      <c r="J30" s="51"/>
      <c r="K30" s="50">
        <v>239.68199999999999</v>
      </c>
      <c r="L30" s="51"/>
      <c r="M30" s="50">
        <f t="shared" si="0"/>
        <v>239.68199999999999</v>
      </c>
      <c r="N30" s="51"/>
      <c r="O30" s="50">
        <v>306.82</v>
      </c>
      <c r="P30" s="51"/>
      <c r="Q30" s="50">
        <v>324.06700000000001</v>
      </c>
      <c r="R30" s="52"/>
    </row>
    <row r="31" spans="1:18" x14ac:dyDescent="0.25">
      <c r="A31" s="38" t="s">
        <v>26</v>
      </c>
      <c r="B31" s="39"/>
      <c r="C31" s="40">
        <v>650</v>
      </c>
      <c r="D31" s="41"/>
      <c r="E31" s="40">
        <v>0</v>
      </c>
      <c r="F31" s="41"/>
      <c r="G31" s="40">
        <v>0</v>
      </c>
      <c r="H31" s="41"/>
      <c r="I31" s="40">
        <v>0</v>
      </c>
      <c r="J31" s="41"/>
      <c r="K31" s="40">
        <v>0</v>
      </c>
      <c r="L31" s="41"/>
      <c r="M31" s="40">
        <f t="shared" si="0"/>
        <v>650</v>
      </c>
      <c r="N31" s="41"/>
      <c r="O31" s="40">
        <v>983.14400000000001</v>
      </c>
      <c r="P31" s="41"/>
      <c r="Q31" s="40">
        <v>738.596</v>
      </c>
      <c r="R31" s="42"/>
    </row>
    <row r="32" spans="1:18" x14ac:dyDescent="0.25">
      <c r="A32" s="43" t="s">
        <v>12</v>
      </c>
      <c r="B32" s="44"/>
      <c r="C32" s="45">
        <f>C25+C26+C27+C28+C29+C30+C31</f>
        <v>2154.7820000000002</v>
      </c>
      <c r="D32" s="46"/>
      <c r="E32" s="45">
        <f>E25+E26+E27+E28+E29+E30+E31</f>
        <v>4501.7029999999995</v>
      </c>
      <c r="F32" s="46"/>
      <c r="G32" s="45">
        <f>G25+G26+G27+G28+G29+G30+G31</f>
        <v>739.14699999999993</v>
      </c>
      <c r="H32" s="46"/>
      <c r="I32" s="45">
        <f>I25+I26+I27+I28+I29+I30+I31</f>
        <v>265.29899999999998</v>
      </c>
      <c r="J32" s="46"/>
      <c r="K32" s="45">
        <f>K25+K26+K27+K28+K29+K30+K31</f>
        <v>719.19100000000003</v>
      </c>
      <c r="L32" s="46"/>
      <c r="M32" s="45">
        <f>K32+I32+G32+E32+C32</f>
        <v>8380.1219999999994</v>
      </c>
      <c r="N32" s="46"/>
      <c r="O32" s="45">
        <f>O25+O26+O27+O28+O29+O30+O31</f>
        <v>10181.890000000001</v>
      </c>
      <c r="P32" s="46"/>
      <c r="Q32" s="45">
        <f>Q25+Q26+Q27+Q28+Q29+Q30+Q31</f>
        <v>9374.5229999999992</v>
      </c>
      <c r="R32" s="47"/>
    </row>
    <row r="34" spans="1:18" x14ac:dyDescent="0.25">
      <c r="A34" s="311" t="s">
        <v>27</v>
      </c>
      <c r="B34" s="305"/>
      <c r="C34" s="35"/>
      <c r="D34" s="36"/>
      <c r="E34" s="35"/>
      <c r="F34" s="36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7"/>
    </row>
    <row r="35" spans="1:18" x14ac:dyDescent="0.25">
      <c r="A35" s="38" t="s">
        <v>28</v>
      </c>
      <c r="B35" s="39"/>
      <c r="C35" s="40">
        <v>17</v>
      </c>
      <c r="D35" s="41"/>
      <c r="E35" s="40">
        <v>393</v>
      </c>
      <c r="F35" s="41"/>
      <c r="G35" s="40">
        <v>580</v>
      </c>
      <c r="H35" s="41"/>
      <c r="I35" s="40">
        <v>0</v>
      </c>
      <c r="J35" s="41"/>
      <c r="K35" s="40">
        <v>0</v>
      </c>
      <c r="L35" s="41"/>
      <c r="M35" s="40">
        <f>SUM(C35,E35,G35,I35,K35)</f>
        <v>990</v>
      </c>
      <c r="N35" s="41"/>
      <c r="O35" s="40">
        <v>778.24199999999996</v>
      </c>
      <c r="P35" s="41"/>
      <c r="Q35" s="40">
        <v>804.26</v>
      </c>
      <c r="R35" s="42"/>
    </row>
    <row r="36" spans="1:18" x14ac:dyDescent="0.25">
      <c r="A36" s="48" t="s">
        <v>29</v>
      </c>
      <c r="B36" s="49"/>
      <c r="C36" s="50">
        <v>545.08900000000006</v>
      </c>
      <c r="D36" s="51"/>
      <c r="E36" s="50">
        <v>708.79700000000003</v>
      </c>
      <c r="F36" s="51"/>
      <c r="G36" s="50">
        <v>338.53</v>
      </c>
      <c r="H36" s="51"/>
      <c r="I36" s="50">
        <v>259.548</v>
      </c>
      <c r="J36" s="51"/>
      <c r="K36" s="50">
        <v>0</v>
      </c>
      <c r="L36" s="51"/>
      <c r="M36" s="50">
        <f>SUM(C36,E36,G36,I36,K36)</f>
        <v>1851.9639999999999</v>
      </c>
      <c r="N36" s="51"/>
      <c r="O36" s="50">
        <v>1661.18</v>
      </c>
      <c r="P36" s="51"/>
      <c r="Q36" s="50">
        <v>1460.508</v>
      </c>
      <c r="R36" s="52"/>
    </row>
    <row r="37" spans="1:18" x14ac:dyDescent="0.25">
      <c r="A37" s="38" t="s">
        <v>30</v>
      </c>
      <c r="B37" s="39"/>
      <c r="C37" s="40">
        <v>0</v>
      </c>
      <c r="D37" s="41"/>
      <c r="E37" s="40">
        <v>0</v>
      </c>
      <c r="F37" s="41"/>
      <c r="G37" s="40">
        <v>878</v>
      </c>
      <c r="H37" s="41"/>
      <c r="I37" s="40">
        <v>0</v>
      </c>
      <c r="J37" s="41"/>
      <c r="K37" s="40">
        <v>0</v>
      </c>
      <c r="L37" s="41"/>
      <c r="M37" s="40">
        <f>SUM(C37,E37,G37,I37,K37)</f>
        <v>878</v>
      </c>
      <c r="N37" s="41"/>
      <c r="O37" s="40">
        <v>726</v>
      </c>
      <c r="P37" s="41"/>
      <c r="Q37" s="40">
        <v>851</v>
      </c>
      <c r="R37" s="42"/>
    </row>
    <row r="38" spans="1:18" x14ac:dyDescent="0.25">
      <c r="A38" s="48" t="s">
        <v>31</v>
      </c>
      <c r="B38" s="49"/>
      <c r="C38" s="50">
        <v>293.10399999999998</v>
      </c>
      <c r="D38" s="51"/>
      <c r="E38" s="50">
        <v>244.55199999999999</v>
      </c>
      <c r="F38" s="51"/>
      <c r="G38" s="50">
        <v>0</v>
      </c>
      <c r="H38" s="51"/>
      <c r="I38" s="50">
        <v>0</v>
      </c>
      <c r="J38" s="51"/>
      <c r="K38" s="50">
        <v>0</v>
      </c>
      <c r="L38" s="51"/>
      <c r="M38" s="50">
        <f>SUM(C38,E38,G38,I38,K38)</f>
        <v>537.65599999999995</v>
      </c>
      <c r="N38" s="51"/>
      <c r="O38" s="50">
        <v>287.27699999999999</v>
      </c>
      <c r="P38" s="51"/>
      <c r="Q38" s="50">
        <v>460.17500000000001</v>
      </c>
      <c r="R38" s="52"/>
    </row>
    <row r="39" spans="1:18" x14ac:dyDescent="0.25">
      <c r="A39" s="43" t="s">
        <v>12</v>
      </c>
      <c r="B39" s="44"/>
      <c r="C39" s="45">
        <f>C35+C36+C37+C38</f>
        <v>855.19299999999998</v>
      </c>
      <c r="D39" s="46"/>
      <c r="E39" s="45">
        <f>E35+E36+E37+E38</f>
        <v>1346.3489999999999</v>
      </c>
      <c r="F39" s="46"/>
      <c r="G39" s="45">
        <f>G35+G36+G37+G38</f>
        <v>1796.53</v>
      </c>
      <c r="H39" s="46"/>
      <c r="I39" s="45">
        <f>I35+I36+I37+I38</f>
        <v>259.548</v>
      </c>
      <c r="J39" s="46"/>
      <c r="K39" s="45">
        <f>K35+K36+K37+K38</f>
        <v>0</v>
      </c>
      <c r="L39" s="46"/>
      <c r="M39" s="45">
        <f>K39+I39+G39+E39+C39</f>
        <v>4257.62</v>
      </c>
      <c r="N39" s="46"/>
      <c r="O39" s="45">
        <f>O35+O36+O37+O38</f>
        <v>3452.6990000000001</v>
      </c>
      <c r="P39" s="46"/>
      <c r="Q39" s="45">
        <f>Q35+Q36+Q37+Q38</f>
        <v>3575.9430000000002</v>
      </c>
      <c r="R39" s="47"/>
    </row>
    <row r="41" spans="1:18" x14ac:dyDescent="0.25">
      <c r="A41" s="311" t="s">
        <v>32</v>
      </c>
      <c r="B41" s="305"/>
      <c r="C41" s="35"/>
      <c r="D41" s="36"/>
      <c r="E41" s="35"/>
      <c r="F41" s="36"/>
      <c r="G41" s="35"/>
      <c r="H41" s="36"/>
      <c r="I41" s="35"/>
      <c r="J41" s="36"/>
      <c r="K41" s="35"/>
      <c r="L41" s="36"/>
      <c r="M41" s="35"/>
      <c r="N41" s="36"/>
      <c r="O41" s="35"/>
      <c r="P41" s="36"/>
      <c r="Q41" s="35"/>
      <c r="R41" s="37"/>
    </row>
    <row r="42" spans="1:18" x14ac:dyDescent="0.25">
      <c r="A42" s="38" t="s">
        <v>33</v>
      </c>
      <c r="B42" s="39"/>
      <c r="C42" s="40">
        <v>516.63400000000001</v>
      </c>
      <c r="D42" s="41"/>
      <c r="E42" s="40">
        <v>0</v>
      </c>
      <c r="F42" s="41"/>
      <c r="G42" s="40">
        <v>0</v>
      </c>
      <c r="H42" s="41"/>
      <c r="I42" s="40">
        <v>0</v>
      </c>
      <c r="J42" s="41"/>
      <c r="K42" s="40">
        <v>0</v>
      </c>
      <c r="L42" s="41"/>
      <c r="M42" s="40">
        <f>SUM(C42,E42,G42,I42,K42)</f>
        <v>516.63400000000001</v>
      </c>
      <c r="N42" s="41"/>
      <c r="O42" s="40">
        <v>482.29</v>
      </c>
      <c r="P42" s="41"/>
      <c r="Q42" s="40">
        <v>470.78500000000003</v>
      </c>
      <c r="R42" s="42"/>
    </row>
    <row r="43" spans="1:18" x14ac:dyDescent="0.25">
      <c r="A43" s="48" t="s">
        <v>34</v>
      </c>
      <c r="B43" s="49"/>
      <c r="C43" s="50">
        <v>0</v>
      </c>
      <c r="D43" s="51"/>
      <c r="E43" s="50">
        <v>0</v>
      </c>
      <c r="F43" s="51"/>
      <c r="G43" s="50">
        <v>0</v>
      </c>
      <c r="H43" s="51"/>
      <c r="I43" s="50">
        <v>0</v>
      </c>
      <c r="J43" s="51"/>
      <c r="K43" s="50">
        <v>70</v>
      </c>
      <c r="L43" s="51"/>
      <c r="M43" s="50">
        <f>SUM(C43,E43,G43,I43,K43)</f>
        <v>70</v>
      </c>
      <c r="N43" s="51"/>
      <c r="O43" s="50">
        <v>48.887</v>
      </c>
      <c r="P43" s="51"/>
      <c r="Q43" s="50">
        <v>38.838000000000001</v>
      </c>
      <c r="R43" s="52"/>
    </row>
    <row r="44" spans="1:18" x14ac:dyDescent="0.25">
      <c r="A44" s="43" t="s">
        <v>12</v>
      </c>
      <c r="B44" s="44"/>
      <c r="C44" s="45">
        <f>C42+C43</f>
        <v>516.63400000000001</v>
      </c>
      <c r="D44" s="46"/>
      <c r="E44" s="45">
        <f>E42+E43</f>
        <v>0</v>
      </c>
      <c r="F44" s="46"/>
      <c r="G44" s="45">
        <f>G42+G43</f>
        <v>0</v>
      </c>
      <c r="H44" s="46"/>
      <c r="I44" s="45">
        <f>I42+I43</f>
        <v>0</v>
      </c>
      <c r="J44" s="46"/>
      <c r="K44" s="45">
        <f>K42+K43</f>
        <v>70</v>
      </c>
      <c r="L44" s="46"/>
      <c r="M44" s="45">
        <f>K44+I44+G44+E44+C44</f>
        <v>586.63400000000001</v>
      </c>
      <c r="N44" s="46"/>
      <c r="O44" s="45">
        <f>O42+O43</f>
        <v>531.17700000000002</v>
      </c>
      <c r="P44" s="46"/>
      <c r="Q44" s="45">
        <f>Q42+Q43</f>
        <v>509.62300000000005</v>
      </c>
      <c r="R44" s="47"/>
    </row>
    <row r="46" spans="1:18" ht="18" x14ac:dyDescent="0.25">
      <c r="A46" s="53" t="s">
        <v>35</v>
      </c>
      <c r="B46" s="54"/>
      <c r="C46" s="55">
        <f>C12+C17+C22+C32+C39+C44</f>
        <v>9358.3680000000004</v>
      </c>
      <c r="D46" s="56"/>
      <c r="E46" s="55">
        <f>E12+E17+E22+E32+E39+E44</f>
        <v>7283.1809999999996</v>
      </c>
      <c r="F46" s="56"/>
      <c r="G46" s="55">
        <f>G12+G17+G22+G32+G39+G44</f>
        <v>2535.6769999999997</v>
      </c>
      <c r="H46" s="56"/>
      <c r="I46" s="55">
        <f>I12+I17+I22+I32+I39+I44</f>
        <v>1882.547</v>
      </c>
      <c r="J46" s="56"/>
      <c r="K46" s="55">
        <f>K12+K17+K22+K32+K39+K44</f>
        <v>3688.3460000000005</v>
      </c>
      <c r="L46" s="56"/>
      <c r="M46" s="55">
        <f>K46+I46+G46+E46+C46</f>
        <v>24748.118999999999</v>
      </c>
      <c r="N46" s="56"/>
      <c r="O46" s="55">
        <f>O12+O17+O22+O32+O39+O44</f>
        <v>26094.907000000003</v>
      </c>
      <c r="P46" s="56"/>
      <c r="Q46" s="55">
        <f>Q12+Q17+Q22+Q32+Q39+Q44</f>
        <v>26439.540999999997</v>
      </c>
      <c r="R46" s="57"/>
    </row>
  </sheetData>
  <sheetProtection formatCells="0" formatColumns="0" formatRows="0" insertColumns="0" insertRows="0" insertHyperlinks="0" deleteColumns="0" deleteRows="0" sort="0" autoFilter="0" pivotTables="0"/>
  <mergeCells count="43">
    <mergeCell ref="A41:B41"/>
    <mergeCell ref="A10:B10"/>
    <mergeCell ref="A14:B14"/>
    <mergeCell ref="A19:B19"/>
    <mergeCell ref="A24:B24"/>
    <mergeCell ref="A34:B34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R1" sqref="R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18" width="10.7109375" customWidth="1"/>
  </cols>
  <sheetData>
    <row r="1" spans="1:18" ht="23.25" x14ac:dyDescent="0.25">
      <c r="A1" s="304" t="s">
        <v>54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38" t="s">
        <v>1</v>
      </c>
    </row>
    <row r="2" spans="1:18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58"/>
    </row>
    <row r="3" spans="1:18" ht="18" x14ac:dyDescent="0.25">
      <c r="A3" s="306" t="s">
        <v>37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58"/>
    </row>
    <row r="5" spans="1:18" ht="18.75" x14ac:dyDescent="0.25">
      <c r="A5" s="59"/>
      <c r="B5" s="59"/>
      <c r="C5" s="307" t="s">
        <v>38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</row>
    <row r="6" spans="1:18" ht="16.5" x14ac:dyDescent="0.25">
      <c r="A6" s="312" t="s">
        <v>8</v>
      </c>
      <c r="B6" s="305"/>
      <c r="C6" s="313" t="s">
        <v>39</v>
      </c>
      <c r="D6" s="314"/>
      <c r="E6" s="314" t="s">
        <v>40</v>
      </c>
      <c r="F6" s="314"/>
      <c r="G6" s="314" t="s">
        <v>41</v>
      </c>
      <c r="H6" s="314"/>
      <c r="I6" s="314" t="s">
        <v>42</v>
      </c>
      <c r="J6" s="314"/>
      <c r="K6" s="314" t="s">
        <v>43</v>
      </c>
      <c r="L6" s="314"/>
      <c r="M6" s="314" t="s">
        <v>44</v>
      </c>
      <c r="N6" s="314"/>
      <c r="O6" s="314" t="s">
        <v>45</v>
      </c>
      <c r="P6" s="314"/>
      <c r="Q6" s="314" t="s">
        <v>46</v>
      </c>
      <c r="R6" s="314"/>
    </row>
    <row r="7" spans="1:18" x14ac:dyDescent="0.25">
      <c r="A7" s="305"/>
      <c r="B7" s="305"/>
      <c r="C7" s="315" t="s">
        <v>47</v>
      </c>
      <c r="D7" s="316"/>
      <c r="E7" s="316"/>
      <c r="F7" s="316"/>
      <c r="G7" s="316"/>
      <c r="H7" s="316"/>
      <c r="I7" s="316"/>
      <c r="J7" s="316"/>
      <c r="K7" s="316" t="s">
        <v>48</v>
      </c>
      <c r="L7" s="316"/>
      <c r="M7" s="316"/>
      <c r="N7" s="316"/>
      <c r="O7" s="316"/>
      <c r="P7" s="316"/>
      <c r="Q7" s="316"/>
      <c r="R7" s="316"/>
    </row>
    <row r="8" spans="1:18" x14ac:dyDescent="0.25">
      <c r="A8" s="305"/>
      <c r="B8" s="305"/>
      <c r="C8" s="315" t="s">
        <v>49</v>
      </c>
      <c r="D8" s="316"/>
      <c r="E8" s="316" t="s">
        <v>50</v>
      </c>
      <c r="F8" s="316"/>
      <c r="G8" s="316" t="s">
        <v>51</v>
      </c>
      <c r="H8" s="316"/>
      <c r="I8" s="316" t="s">
        <v>52</v>
      </c>
      <c r="J8" s="316"/>
      <c r="K8" s="316" t="s">
        <v>53</v>
      </c>
      <c r="L8" s="316"/>
      <c r="M8" s="316"/>
      <c r="N8" s="316"/>
      <c r="O8" s="316"/>
      <c r="P8" s="316"/>
      <c r="Q8" s="316"/>
      <c r="R8" s="316"/>
    </row>
    <row r="9" spans="1:18" x14ac:dyDescent="0.25">
      <c r="A9" s="305"/>
      <c r="B9" s="305"/>
      <c r="C9" s="317" t="s">
        <v>47</v>
      </c>
      <c r="D9" s="318"/>
      <c r="E9" s="318"/>
      <c r="F9" s="318"/>
      <c r="G9" s="318"/>
      <c r="H9" s="318"/>
      <c r="I9" s="318"/>
      <c r="J9" s="318"/>
      <c r="K9" s="318" t="s">
        <v>48</v>
      </c>
      <c r="L9" s="318"/>
      <c r="M9" s="318"/>
      <c r="N9" s="318"/>
      <c r="O9" s="318"/>
      <c r="P9" s="318"/>
      <c r="Q9" s="318"/>
      <c r="R9" s="318"/>
    </row>
    <row r="10" spans="1:18" x14ac:dyDescent="0.25">
      <c r="A10" s="311" t="s">
        <v>10</v>
      </c>
      <c r="B10" s="305"/>
      <c r="C10" s="60"/>
      <c r="D10" s="61"/>
      <c r="E10" s="60"/>
      <c r="F10" s="61"/>
      <c r="G10" s="60"/>
      <c r="H10" s="61"/>
      <c r="I10" s="60"/>
      <c r="J10" s="61"/>
      <c r="K10" s="60"/>
      <c r="L10" s="61"/>
      <c r="M10" s="60"/>
      <c r="N10" s="61"/>
      <c r="O10" s="60"/>
      <c r="P10" s="61"/>
      <c r="Q10" s="60"/>
      <c r="R10" s="62"/>
    </row>
    <row r="11" spans="1:18" x14ac:dyDescent="0.25">
      <c r="A11" s="63" t="s">
        <v>11</v>
      </c>
      <c r="B11" s="64"/>
      <c r="C11" s="65">
        <v>0</v>
      </c>
      <c r="D11" s="66"/>
      <c r="E11" s="65">
        <v>0</v>
      </c>
      <c r="F11" s="66"/>
      <c r="G11" s="65">
        <v>0</v>
      </c>
      <c r="H11" s="66"/>
      <c r="I11" s="65">
        <v>0</v>
      </c>
      <c r="J11" s="66"/>
      <c r="K11" s="65">
        <v>2881.085</v>
      </c>
      <c r="L11" s="66"/>
      <c r="M11" s="65">
        <f>SUM(C11,E11,G11,I11,K11)</f>
        <v>2881.085</v>
      </c>
      <c r="N11" s="66"/>
      <c r="O11" s="65">
        <v>2769.57</v>
      </c>
      <c r="P11" s="66"/>
      <c r="Q11" s="65">
        <v>2543.8389999999999</v>
      </c>
      <c r="R11" s="67"/>
    </row>
    <row r="12" spans="1:18" x14ac:dyDescent="0.25">
      <c r="A12" s="68" t="s">
        <v>12</v>
      </c>
      <c r="B12" s="69"/>
      <c r="C12" s="70">
        <f>C11</f>
        <v>0</v>
      </c>
      <c r="D12" s="71"/>
      <c r="E12" s="70">
        <f>E11</f>
        <v>0</v>
      </c>
      <c r="F12" s="71"/>
      <c r="G12" s="70">
        <f>G11</f>
        <v>0</v>
      </c>
      <c r="H12" s="71"/>
      <c r="I12" s="70">
        <f>I11</f>
        <v>0</v>
      </c>
      <c r="J12" s="71"/>
      <c r="K12" s="70">
        <f>K11</f>
        <v>2881.085</v>
      </c>
      <c r="L12" s="71"/>
      <c r="M12" s="70">
        <f>K12+I12+G12+E12+C12</f>
        <v>2881.085</v>
      </c>
      <c r="N12" s="71"/>
      <c r="O12" s="70">
        <f>O11</f>
        <v>2769.57</v>
      </c>
      <c r="P12" s="71"/>
      <c r="Q12" s="70">
        <f>Q11</f>
        <v>2543.8389999999999</v>
      </c>
      <c r="R12" s="72"/>
    </row>
    <row r="14" spans="1:18" x14ac:dyDescent="0.25">
      <c r="A14" s="311" t="s">
        <v>13</v>
      </c>
      <c r="B14" s="305"/>
      <c r="C14" s="60"/>
      <c r="D14" s="61"/>
      <c r="E14" s="60"/>
      <c r="F14" s="61"/>
      <c r="G14" s="60"/>
      <c r="H14" s="61"/>
      <c r="I14" s="60"/>
      <c r="J14" s="61"/>
      <c r="K14" s="60"/>
      <c r="L14" s="61"/>
      <c r="M14" s="60"/>
      <c r="N14" s="61"/>
      <c r="O14" s="60"/>
      <c r="P14" s="61"/>
      <c r="Q14" s="60"/>
      <c r="R14" s="62"/>
    </row>
    <row r="15" spans="1:18" x14ac:dyDescent="0.25">
      <c r="A15" s="63" t="s">
        <v>14</v>
      </c>
      <c r="B15" s="64"/>
      <c r="C15" s="65">
        <v>0</v>
      </c>
      <c r="D15" s="66"/>
      <c r="E15" s="65">
        <v>0</v>
      </c>
      <c r="F15" s="66"/>
      <c r="G15" s="65">
        <v>0</v>
      </c>
      <c r="H15" s="66"/>
      <c r="I15" s="65">
        <v>0</v>
      </c>
      <c r="J15" s="66"/>
      <c r="K15" s="65">
        <v>0</v>
      </c>
      <c r="L15" s="66"/>
      <c r="M15" s="65">
        <f>SUM(C15,E15,G15,I15,K15)</f>
        <v>0</v>
      </c>
      <c r="N15" s="66"/>
      <c r="O15" s="65">
        <v>0</v>
      </c>
      <c r="P15" s="66"/>
      <c r="Q15" s="65">
        <v>170.905</v>
      </c>
      <c r="R15" s="67"/>
    </row>
    <row r="16" spans="1:18" x14ac:dyDescent="0.25">
      <c r="A16" s="73" t="s">
        <v>15</v>
      </c>
      <c r="B16" s="74"/>
      <c r="C16" s="75">
        <v>5648.308</v>
      </c>
      <c r="D16" s="76"/>
      <c r="E16" s="75">
        <v>456.13</v>
      </c>
      <c r="F16" s="76"/>
      <c r="G16" s="75">
        <v>0</v>
      </c>
      <c r="H16" s="76"/>
      <c r="I16" s="75">
        <v>0</v>
      </c>
      <c r="J16" s="76"/>
      <c r="K16" s="75">
        <v>0</v>
      </c>
      <c r="L16" s="76"/>
      <c r="M16" s="75">
        <f>SUM(C16,E16,G16,I16,K16)</f>
        <v>6104.4380000000001</v>
      </c>
      <c r="N16" s="76"/>
      <c r="O16" s="75">
        <v>4875.5029999999997</v>
      </c>
      <c r="P16" s="76"/>
      <c r="Q16" s="75">
        <v>6289.3159999999998</v>
      </c>
      <c r="R16" s="77"/>
    </row>
    <row r="17" spans="1:18" x14ac:dyDescent="0.25">
      <c r="A17" s="68" t="s">
        <v>12</v>
      </c>
      <c r="B17" s="69"/>
      <c r="C17" s="70">
        <f>C15+C16</f>
        <v>5648.308</v>
      </c>
      <c r="D17" s="71"/>
      <c r="E17" s="70">
        <f>E15+E16</f>
        <v>456.13</v>
      </c>
      <c r="F17" s="71"/>
      <c r="G17" s="70">
        <f>G15+G16</f>
        <v>0</v>
      </c>
      <c r="H17" s="71"/>
      <c r="I17" s="70">
        <f>I15+I16</f>
        <v>0</v>
      </c>
      <c r="J17" s="71"/>
      <c r="K17" s="70">
        <f>K15+K16</f>
        <v>0</v>
      </c>
      <c r="L17" s="71"/>
      <c r="M17" s="70">
        <f>K17+I17+G17+E17+C17</f>
        <v>6104.4380000000001</v>
      </c>
      <c r="N17" s="71"/>
      <c r="O17" s="70">
        <f>O15+O16</f>
        <v>4875.5029999999997</v>
      </c>
      <c r="P17" s="71"/>
      <c r="Q17" s="70">
        <f>Q15+Q16</f>
        <v>6460.2209999999995</v>
      </c>
      <c r="R17" s="72"/>
    </row>
    <row r="19" spans="1:18" x14ac:dyDescent="0.25">
      <c r="A19" s="311" t="s">
        <v>16</v>
      </c>
      <c r="B19" s="305"/>
      <c r="C19" s="60"/>
      <c r="D19" s="61"/>
      <c r="E19" s="60"/>
      <c r="F19" s="61"/>
      <c r="G19" s="60"/>
      <c r="H19" s="61"/>
      <c r="I19" s="60"/>
      <c r="J19" s="61"/>
      <c r="K19" s="60"/>
      <c r="L19" s="61"/>
      <c r="M19" s="60"/>
      <c r="N19" s="61"/>
      <c r="O19" s="60"/>
      <c r="P19" s="61"/>
      <c r="Q19" s="60"/>
      <c r="R19" s="62"/>
    </row>
    <row r="20" spans="1:18" x14ac:dyDescent="0.25">
      <c r="A20" s="63" t="s">
        <v>17</v>
      </c>
      <c r="B20" s="64"/>
      <c r="C20" s="65">
        <v>0</v>
      </c>
      <c r="D20" s="66"/>
      <c r="E20" s="65">
        <v>0</v>
      </c>
      <c r="F20" s="66"/>
      <c r="G20" s="65">
        <v>0</v>
      </c>
      <c r="H20" s="66"/>
      <c r="I20" s="65">
        <v>1357.7</v>
      </c>
      <c r="J20" s="66"/>
      <c r="K20" s="65">
        <v>0</v>
      </c>
      <c r="L20" s="66"/>
      <c r="M20" s="65">
        <f>SUM(C20,E20,G20,I20,K20)</f>
        <v>1357.7</v>
      </c>
      <c r="N20" s="66"/>
      <c r="O20" s="65">
        <v>1313.8</v>
      </c>
      <c r="P20" s="66"/>
      <c r="Q20" s="65">
        <v>1429.5</v>
      </c>
      <c r="R20" s="67"/>
    </row>
    <row r="21" spans="1:18" x14ac:dyDescent="0.25">
      <c r="A21" s="73" t="s">
        <v>18</v>
      </c>
      <c r="B21" s="74"/>
      <c r="C21" s="75">
        <v>0</v>
      </c>
      <c r="D21" s="76"/>
      <c r="E21" s="75">
        <v>893.2</v>
      </c>
      <c r="F21" s="76"/>
      <c r="G21" s="75">
        <v>0</v>
      </c>
      <c r="H21" s="76"/>
      <c r="I21" s="75">
        <v>0</v>
      </c>
      <c r="J21" s="76"/>
      <c r="K21" s="75">
        <v>0</v>
      </c>
      <c r="L21" s="76"/>
      <c r="M21" s="75">
        <f>SUM(C21,E21,G21,I21,K21)</f>
        <v>893.2</v>
      </c>
      <c r="N21" s="76"/>
      <c r="O21" s="75">
        <v>890</v>
      </c>
      <c r="P21" s="76"/>
      <c r="Q21" s="75">
        <v>855.7</v>
      </c>
      <c r="R21" s="77"/>
    </row>
    <row r="22" spans="1:18" x14ac:dyDescent="0.25">
      <c r="A22" s="68" t="s">
        <v>12</v>
      </c>
      <c r="B22" s="69"/>
      <c r="C22" s="70">
        <f>C20+C21</f>
        <v>0</v>
      </c>
      <c r="D22" s="71"/>
      <c r="E22" s="70">
        <f>E20+E21</f>
        <v>893.2</v>
      </c>
      <c r="F22" s="71"/>
      <c r="G22" s="70">
        <f>G20+G21</f>
        <v>0</v>
      </c>
      <c r="H22" s="71"/>
      <c r="I22" s="70">
        <f>I20+I21</f>
        <v>1357.7</v>
      </c>
      <c r="J22" s="71"/>
      <c r="K22" s="70">
        <f>K20+K21</f>
        <v>0</v>
      </c>
      <c r="L22" s="71"/>
      <c r="M22" s="70">
        <f>K22+I22+G22+E22+C22</f>
        <v>2250.9</v>
      </c>
      <c r="N22" s="71"/>
      <c r="O22" s="70">
        <f>O20+O21</f>
        <v>2203.8000000000002</v>
      </c>
      <c r="P22" s="71"/>
      <c r="Q22" s="70">
        <f>Q20+Q21</f>
        <v>2285.1999999999998</v>
      </c>
      <c r="R22" s="72"/>
    </row>
    <row r="24" spans="1:18" x14ac:dyDescent="0.25">
      <c r="A24" s="311" t="s">
        <v>19</v>
      </c>
      <c r="B24" s="305"/>
      <c r="C24" s="60"/>
      <c r="D24" s="61"/>
      <c r="E24" s="60"/>
      <c r="F24" s="61"/>
      <c r="G24" s="60"/>
      <c r="H24" s="61"/>
      <c r="I24" s="60"/>
      <c r="J24" s="61"/>
      <c r="K24" s="60"/>
      <c r="L24" s="61"/>
      <c r="M24" s="60"/>
      <c r="N24" s="61"/>
      <c r="O24" s="60"/>
      <c r="P24" s="61"/>
      <c r="Q24" s="60"/>
      <c r="R24" s="62"/>
    </row>
    <row r="25" spans="1:18" x14ac:dyDescent="0.25">
      <c r="A25" s="63" t="s">
        <v>20</v>
      </c>
      <c r="B25" s="64"/>
      <c r="C25" s="65">
        <v>325.55500000000001</v>
      </c>
      <c r="D25" s="66"/>
      <c r="E25" s="65">
        <v>73.792000000000002</v>
      </c>
      <c r="F25" s="66"/>
      <c r="G25" s="65">
        <v>0</v>
      </c>
      <c r="H25" s="66"/>
      <c r="I25" s="65">
        <v>0</v>
      </c>
      <c r="J25" s="66"/>
      <c r="K25" s="65">
        <v>0</v>
      </c>
      <c r="L25" s="66"/>
      <c r="M25" s="65">
        <f t="shared" ref="M25:M31" si="0">SUM(C25,E25,G25,I25,K25)</f>
        <v>399.34699999999998</v>
      </c>
      <c r="N25" s="66"/>
      <c r="O25" s="65">
        <v>327.77</v>
      </c>
      <c r="P25" s="66"/>
      <c r="Q25" s="65">
        <v>252.40700000000001</v>
      </c>
      <c r="R25" s="67"/>
    </row>
    <row r="26" spans="1:18" x14ac:dyDescent="0.25">
      <c r="A26" s="73" t="s">
        <v>21</v>
      </c>
      <c r="B26" s="74"/>
      <c r="C26" s="75">
        <v>1102.154</v>
      </c>
      <c r="D26" s="76"/>
      <c r="E26" s="75">
        <v>61.061</v>
      </c>
      <c r="F26" s="76"/>
      <c r="G26" s="75">
        <v>0</v>
      </c>
      <c r="H26" s="76"/>
      <c r="I26" s="75">
        <v>0</v>
      </c>
      <c r="J26" s="76"/>
      <c r="K26" s="75">
        <v>0</v>
      </c>
      <c r="L26" s="76"/>
      <c r="M26" s="75">
        <f t="shared" si="0"/>
        <v>1163.2149999999999</v>
      </c>
      <c r="N26" s="76"/>
      <c r="O26" s="75">
        <v>1409.0029999999999</v>
      </c>
      <c r="P26" s="76"/>
      <c r="Q26" s="75">
        <v>909.24</v>
      </c>
      <c r="R26" s="77"/>
    </row>
    <row r="27" spans="1:18" x14ac:dyDescent="0.25">
      <c r="A27" s="63" t="s">
        <v>22</v>
      </c>
      <c r="B27" s="64"/>
      <c r="C27" s="65">
        <v>192.55</v>
      </c>
      <c r="D27" s="66"/>
      <c r="E27" s="65">
        <v>4323.8739999999998</v>
      </c>
      <c r="F27" s="66"/>
      <c r="G27" s="65">
        <v>658.24699999999996</v>
      </c>
      <c r="H27" s="66"/>
      <c r="I27" s="65">
        <v>94.299000000000007</v>
      </c>
      <c r="J27" s="66"/>
      <c r="K27" s="65">
        <v>148.33000000000001</v>
      </c>
      <c r="L27" s="66"/>
      <c r="M27" s="65">
        <f t="shared" si="0"/>
        <v>5417.3</v>
      </c>
      <c r="N27" s="66"/>
      <c r="O27" s="65">
        <v>5994.81</v>
      </c>
      <c r="P27" s="66"/>
      <c r="Q27" s="65">
        <v>5737.63</v>
      </c>
      <c r="R27" s="67"/>
    </row>
    <row r="28" spans="1:18" x14ac:dyDescent="0.25">
      <c r="A28" s="73" t="s">
        <v>23</v>
      </c>
      <c r="B28" s="74"/>
      <c r="C28" s="75">
        <v>0</v>
      </c>
      <c r="D28" s="76"/>
      <c r="E28" s="75">
        <v>0</v>
      </c>
      <c r="F28" s="76"/>
      <c r="G28" s="75">
        <v>80.900000000000006</v>
      </c>
      <c r="H28" s="76"/>
      <c r="I28" s="75">
        <v>197.57300000000001</v>
      </c>
      <c r="J28" s="76"/>
      <c r="K28" s="75">
        <v>0</v>
      </c>
      <c r="L28" s="76"/>
      <c r="M28" s="75">
        <f t="shared" si="0"/>
        <v>278.47300000000001</v>
      </c>
      <c r="N28" s="76"/>
      <c r="O28" s="75">
        <v>303.32499999999999</v>
      </c>
      <c r="P28" s="76"/>
      <c r="Q28" s="75">
        <v>347.70499999999998</v>
      </c>
      <c r="R28" s="77"/>
    </row>
    <row r="29" spans="1:18" x14ac:dyDescent="0.25">
      <c r="A29" s="63" t="s">
        <v>24</v>
      </c>
      <c r="B29" s="64"/>
      <c r="C29" s="65">
        <v>0</v>
      </c>
      <c r="D29" s="66"/>
      <c r="E29" s="65">
        <v>0</v>
      </c>
      <c r="F29" s="66"/>
      <c r="G29" s="65">
        <v>0</v>
      </c>
      <c r="H29" s="66"/>
      <c r="I29" s="65">
        <v>0</v>
      </c>
      <c r="J29" s="66"/>
      <c r="K29" s="65">
        <v>342.40499999999997</v>
      </c>
      <c r="L29" s="66"/>
      <c r="M29" s="65">
        <f t="shared" si="0"/>
        <v>342.40499999999997</v>
      </c>
      <c r="N29" s="66"/>
      <c r="O29" s="65">
        <v>383.68799999999999</v>
      </c>
      <c r="P29" s="66"/>
      <c r="Q29" s="65">
        <v>369.66899999999998</v>
      </c>
      <c r="R29" s="67"/>
    </row>
    <row r="30" spans="1:18" x14ac:dyDescent="0.25">
      <c r="A30" s="73" t="s">
        <v>25</v>
      </c>
      <c r="B30" s="74"/>
      <c r="C30" s="75">
        <v>0</v>
      </c>
      <c r="D30" s="76"/>
      <c r="E30" s="75">
        <v>0</v>
      </c>
      <c r="F30" s="76"/>
      <c r="G30" s="75">
        <v>0</v>
      </c>
      <c r="H30" s="76"/>
      <c r="I30" s="75">
        <v>0</v>
      </c>
      <c r="J30" s="76"/>
      <c r="K30" s="75">
        <v>293.935</v>
      </c>
      <c r="L30" s="76"/>
      <c r="M30" s="75">
        <f t="shared" si="0"/>
        <v>293.935</v>
      </c>
      <c r="N30" s="76"/>
      <c r="O30" s="75">
        <v>323.52</v>
      </c>
      <c r="P30" s="76"/>
      <c r="Q30" s="75">
        <v>363.51799999999997</v>
      </c>
      <c r="R30" s="77"/>
    </row>
    <row r="31" spans="1:18" x14ac:dyDescent="0.25">
      <c r="A31" s="63" t="s">
        <v>26</v>
      </c>
      <c r="B31" s="64"/>
      <c r="C31" s="65">
        <v>667.64800000000002</v>
      </c>
      <c r="D31" s="66"/>
      <c r="E31" s="65">
        <v>0</v>
      </c>
      <c r="F31" s="66"/>
      <c r="G31" s="65">
        <v>0</v>
      </c>
      <c r="H31" s="66"/>
      <c r="I31" s="65">
        <v>0</v>
      </c>
      <c r="J31" s="66"/>
      <c r="K31" s="65">
        <v>0</v>
      </c>
      <c r="L31" s="66"/>
      <c r="M31" s="65">
        <f t="shared" si="0"/>
        <v>667.64800000000002</v>
      </c>
      <c r="N31" s="66"/>
      <c r="O31" s="65">
        <v>988.16399999999999</v>
      </c>
      <c r="P31" s="66"/>
      <c r="Q31" s="65">
        <v>831.26800000000003</v>
      </c>
      <c r="R31" s="67"/>
    </row>
    <row r="32" spans="1:18" x14ac:dyDescent="0.25">
      <c r="A32" s="68" t="s">
        <v>12</v>
      </c>
      <c r="B32" s="69"/>
      <c r="C32" s="70">
        <f>C25+C26+C27+C28+C29+C30+C31</f>
        <v>2287.9070000000002</v>
      </c>
      <c r="D32" s="71"/>
      <c r="E32" s="70">
        <f>E25+E26+E27+E28+E29+E30+E31</f>
        <v>4458.7269999999999</v>
      </c>
      <c r="F32" s="71"/>
      <c r="G32" s="70">
        <f>G25+G26+G27+G28+G29+G30+G31</f>
        <v>739.14699999999993</v>
      </c>
      <c r="H32" s="71"/>
      <c r="I32" s="70">
        <f>I25+I26+I27+I28+I29+I30+I31</f>
        <v>291.87200000000001</v>
      </c>
      <c r="J32" s="71"/>
      <c r="K32" s="70">
        <f>K25+K26+K27+K28+K29+K30+K31</f>
        <v>784.67000000000007</v>
      </c>
      <c r="L32" s="71"/>
      <c r="M32" s="70">
        <f>K32+I32+G32+E32+C32</f>
        <v>8562.3230000000003</v>
      </c>
      <c r="N32" s="71"/>
      <c r="O32" s="70">
        <f>O25+O26+O27+O28+O29+O30+O31</f>
        <v>9730.2800000000007</v>
      </c>
      <c r="P32" s="71"/>
      <c r="Q32" s="70">
        <f>Q25+Q26+Q27+Q28+Q29+Q30+Q31</f>
        <v>8811.4369999999999</v>
      </c>
      <c r="R32" s="72"/>
    </row>
    <row r="34" spans="1:18" x14ac:dyDescent="0.25">
      <c r="A34" s="311" t="s">
        <v>27</v>
      </c>
      <c r="B34" s="305"/>
      <c r="C34" s="60"/>
      <c r="D34" s="61"/>
      <c r="E34" s="60"/>
      <c r="F34" s="61"/>
      <c r="G34" s="60"/>
      <c r="H34" s="61"/>
      <c r="I34" s="60"/>
      <c r="J34" s="61"/>
      <c r="K34" s="60"/>
      <c r="L34" s="61"/>
      <c r="M34" s="60"/>
      <c r="N34" s="61"/>
      <c r="O34" s="60"/>
      <c r="P34" s="61"/>
      <c r="Q34" s="60"/>
      <c r="R34" s="62"/>
    </row>
    <row r="35" spans="1:18" x14ac:dyDescent="0.25">
      <c r="A35" s="63" t="s">
        <v>28</v>
      </c>
      <c r="B35" s="64"/>
      <c r="C35" s="65">
        <v>17</v>
      </c>
      <c r="D35" s="66"/>
      <c r="E35" s="65">
        <v>393</v>
      </c>
      <c r="F35" s="66"/>
      <c r="G35" s="65">
        <v>580</v>
      </c>
      <c r="H35" s="66"/>
      <c r="I35" s="65">
        <v>0</v>
      </c>
      <c r="J35" s="66"/>
      <c r="K35" s="65">
        <v>0</v>
      </c>
      <c r="L35" s="66"/>
      <c r="M35" s="65">
        <f>SUM(C35,E35,G35,I35,K35)</f>
        <v>990</v>
      </c>
      <c r="N35" s="66"/>
      <c r="O35" s="65">
        <v>778.24199999999996</v>
      </c>
      <c r="P35" s="66"/>
      <c r="Q35" s="65">
        <v>804.26</v>
      </c>
      <c r="R35" s="67"/>
    </row>
    <row r="36" spans="1:18" x14ac:dyDescent="0.25">
      <c r="A36" s="73" t="s">
        <v>29</v>
      </c>
      <c r="B36" s="74"/>
      <c r="C36" s="75">
        <v>588.02499999999998</v>
      </c>
      <c r="D36" s="76"/>
      <c r="E36" s="75">
        <v>745.55799999999999</v>
      </c>
      <c r="F36" s="76"/>
      <c r="G36" s="75">
        <v>231.96700000000001</v>
      </c>
      <c r="H36" s="76"/>
      <c r="I36" s="75">
        <v>294.88099999999997</v>
      </c>
      <c r="J36" s="76"/>
      <c r="K36" s="75">
        <v>0</v>
      </c>
      <c r="L36" s="76"/>
      <c r="M36" s="75">
        <f>SUM(C36,E36,G36,I36,K36)</f>
        <v>1860.431</v>
      </c>
      <c r="N36" s="76"/>
      <c r="O36" s="75">
        <v>1754.3009999999999</v>
      </c>
      <c r="P36" s="76"/>
      <c r="Q36" s="75">
        <v>1264.173</v>
      </c>
      <c r="R36" s="77"/>
    </row>
    <row r="37" spans="1:18" x14ac:dyDescent="0.25">
      <c r="A37" s="63" t="s">
        <v>30</v>
      </c>
      <c r="B37" s="64"/>
      <c r="C37" s="65">
        <v>0</v>
      </c>
      <c r="D37" s="66"/>
      <c r="E37" s="65">
        <v>0</v>
      </c>
      <c r="F37" s="66"/>
      <c r="G37" s="65">
        <v>878</v>
      </c>
      <c r="H37" s="66"/>
      <c r="I37" s="65">
        <v>0</v>
      </c>
      <c r="J37" s="66"/>
      <c r="K37" s="65">
        <v>0</v>
      </c>
      <c r="L37" s="66"/>
      <c r="M37" s="65">
        <f>SUM(C37,E37,G37,I37,K37)</f>
        <v>878</v>
      </c>
      <c r="N37" s="66"/>
      <c r="O37" s="65">
        <v>726</v>
      </c>
      <c r="P37" s="66"/>
      <c r="Q37" s="65">
        <v>628</v>
      </c>
      <c r="R37" s="67"/>
    </row>
    <row r="38" spans="1:18" x14ac:dyDescent="0.25">
      <c r="A38" s="73" t="s">
        <v>31</v>
      </c>
      <c r="B38" s="74"/>
      <c r="C38" s="75">
        <v>241.751</v>
      </c>
      <c r="D38" s="76"/>
      <c r="E38" s="75">
        <v>163.83099999999999</v>
      </c>
      <c r="F38" s="76"/>
      <c r="G38" s="75">
        <v>0</v>
      </c>
      <c r="H38" s="76"/>
      <c r="I38" s="75">
        <v>0</v>
      </c>
      <c r="J38" s="76"/>
      <c r="K38" s="75">
        <v>0</v>
      </c>
      <c r="L38" s="76"/>
      <c r="M38" s="75">
        <f>SUM(C38,E38,G38,I38,K38)</f>
        <v>405.58199999999999</v>
      </c>
      <c r="N38" s="76"/>
      <c r="O38" s="75">
        <v>286.27600000000001</v>
      </c>
      <c r="P38" s="76"/>
      <c r="Q38" s="75">
        <v>459.50599999999997</v>
      </c>
      <c r="R38" s="77"/>
    </row>
    <row r="39" spans="1:18" x14ac:dyDescent="0.25">
      <c r="A39" s="68" t="s">
        <v>12</v>
      </c>
      <c r="B39" s="69"/>
      <c r="C39" s="70">
        <f>C35+C36+C37+C38</f>
        <v>846.77599999999995</v>
      </c>
      <c r="D39" s="71"/>
      <c r="E39" s="70">
        <f>E35+E36+E37+E38</f>
        <v>1302.3889999999999</v>
      </c>
      <c r="F39" s="71"/>
      <c r="G39" s="70">
        <f>G35+G36+G37+G38</f>
        <v>1689.9670000000001</v>
      </c>
      <c r="H39" s="71"/>
      <c r="I39" s="70">
        <f>I35+I36+I37+I38</f>
        <v>294.88099999999997</v>
      </c>
      <c r="J39" s="71"/>
      <c r="K39" s="70">
        <f>K35+K36+K37+K38</f>
        <v>0</v>
      </c>
      <c r="L39" s="71"/>
      <c r="M39" s="70">
        <f>K39+I39+G39+E39+C39</f>
        <v>4134.0129999999999</v>
      </c>
      <c r="N39" s="71"/>
      <c r="O39" s="70">
        <f>O35+O36+O37+O38</f>
        <v>3544.8189999999995</v>
      </c>
      <c r="P39" s="71"/>
      <c r="Q39" s="70">
        <f>Q35+Q36+Q37+Q38</f>
        <v>3155.9389999999999</v>
      </c>
      <c r="R39" s="72"/>
    </row>
    <row r="41" spans="1:18" x14ac:dyDescent="0.25">
      <c r="A41" s="311" t="s">
        <v>32</v>
      </c>
      <c r="B41" s="305"/>
      <c r="C41" s="60"/>
      <c r="D41" s="61"/>
      <c r="E41" s="60"/>
      <c r="F41" s="61"/>
      <c r="G41" s="60"/>
      <c r="H41" s="61"/>
      <c r="I41" s="60"/>
      <c r="J41" s="61"/>
      <c r="K41" s="60"/>
      <c r="L41" s="61"/>
      <c r="M41" s="60"/>
      <c r="N41" s="61"/>
      <c r="O41" s="60"/>
      <c r="P41" s="61"/>
      <c r="Q41" s="60"/>
      <c r="R41" s="62"/>
    </row>
    <row r="42" spans="1:18" x14ac:dyDescent="0.25">
      <c r="A42" s="63" t="s">
        <v>33</v>
      </c>
      <c r="B42" s="64"/>
      <c r="C42" s="65">
        <v>575.81600000000003</v>
      </c>
      <c r="D42" s="66"/>
      <c r="E42" s="65">
        <v>0</v>
      </c>
      <c r="F42" s="66"/>
      <c r="G42" s="65">
        <v>0</v>
      </c>
      <c r="H42" s="66"/>
      <c r="I42" s="65">
        <v>0</v>
      </c>
      <c r="J42" s="66"/>
      <c r="K42" s="65">
        <v>0</v>
      </c>
      <c r="L42" s="66"/>
      <c r="M42" s="65">
        <f>SUM(C42,E42,G42,I42,K42)</f>
        <v>575.81600000000003</v>
      </c>
      <c r="N42" s="66"/>
      <c r="O42" s="65">
        <v>536.86</v>
      </c>
      <c r="P42" s="66"/>
      <c r="Q42" s="65">
        <v>518.80700000000002</v>
      </c>
      <c r="R42" s="67"/>
    </row>
    <row r="43" spans="1:18" x14ac:dyDescent="0.25">
      <c r="A43" s="73" t="s">
        <v>34</v>
      </c>
      <c r="B43" s="74"/>
      <c r="C43" s="75">
        <v>0</v>
      </c>
      <c r="D43" s="76"/>
      <c r="E43" s="75">
        <v>0</v>
      </c>
      <c r="F43" s="76"/>
      <c r="G43" s="75">
        <v>0</v>
      </c>
      <c r="H43" s="76"/>
      <c r="I43" s="75">
        <v>0</v>
      </c>
      <c r="J43" s="76"/>
      <c r="K43" s="75">
        <v>0</v>
      </c>
      <c r="L43" s="76"/>
      <c r="M43" s="75">
        <f>SUM(C43,E43,G43,I43,K43)</f>
        <v>0</v>
      </c>
      <c r="N43" s="76"/>
      <c r="O43" s="75">
        <v>48.887</v>
      </c>
      <c r="P43" s="76"/>
      <c r="Q43" s="75">
        <v>38.838000000000001</v>
      </c>
      <c r="R43" s="77"/>
    </row>
    <row r="44" spans="1:18" x14ac:dyDescent="0.25">
      <c r="A44" s="68" t="s">
        <v>12</v>
      </c>
      <c r="B44" s="69"/>
      <c r="C44" s="70">
        <f>C42+C43</f>
        <v>575.81600000000003</v>
      </c>
      <c r="D44" s="71"/>
      <c r="E44" s="70">
        <f>E42+E43</f>
        <v>0</v>
      </c>
      <c r="F44" s="71"/>
      <c r="G44" s="70">
        <f>G42+G43</f>
        <v>0</v>
      </c>
      <c r="H44" s="71"/>
      <c r="I44" s="70">
        <f>I42+I43</f>
        <v>0</v>
      </c>
      <c r="J44" s="71"/>
      <c r="K44" s="70">
        <f>K42+K43</f>
        <v>0</v>
      </c>
      <c r="L44" s="71"/>
      <c r="M44" s="70">
        <f>K44+I44+G44+E44+C44</f>
        <v>575.81600000000003</v>
      </c>
      <c r="N44" s="71"/>
      <c r="O44" s="70">
        <f>O42+O43</f>
        <v>585.74700000000007</v>
      </c>
      <c r="P44" s="71"/>
      <c r="Q44" s="70">
        <f>Q42+Q43</f>
        <v>557.64499999999998</v>
      </c>
      <c r="R44" s="72"/>
    </row>
    <row r="46" spans="1:18" ht="18" x14ac:dyDescent="0.25">
      <c r="A46" s="78" t="s">
        <v>35</v>
      </c>
      <c r="B46" s="79"/>
      <c r="C46" s="80">
        <f>C12+C17+C22+C32+C39+C44</f>
        <v>9358.8070000000007</v>
      </c>
      <c r="D46" s="81"/>
      <c r="E46" s="80">
        <f>E12+E17+E22+E32+E39+E44</f>
        <v>7110.4459999999999</v>
      </c>
      <c r="F46" s="81"/>
      <c r="G46" s="80">
        <f>G12+G17+G22+G32+G39+G44</f>
        <v>2429.114</v>
      </c>
      <c r="H46" s="81"/>
      <c r="I46" s="80">
        <f>I12+I17+I22+I32+I39+I44</f>
        <v>1944.453</v>
      </c>
      <c r="J46" s="81"/>
      <c r="K46" s="80">
        <f>K12+K17+K22+K32+K39+K44</f>
        <v>3665.7550000000001</v>
      </c>
      <c r="L46" s="81"/>
      <c r="M46" s="80">
        <f>K46+I46+G46+E46+C46</f>
        <v>24508.575000000001</v>
      </c>
      <c r="N46" s="81"/>
      <c r="O46" s="80">
        <f>O12+O17+O22+O32+O39+O44</f>
        <v>23709.718999999997</v>
      </c>
      <c r="P46" s="81"/>
      <c r="Q46" s="80">
        <f>Q12+Q17+Q22+Q32+Q39+Q44</f>
        <v>23814.280999999999</v>
      </c>
      <c r="R46" s="82"/>
    </row>
  </sheetData>
  <sheetProtection formatCells="0" formatColumns="0" formatRows="0" insertColumns="0" insertRows="0" insertHyperlinks="0" deleteColumns="0" deleteRows="0" sort="0" autoFilter="0" pivotTables="0"/>
  <mergeCells count="43">
    <mergeCell ref="A41:B41"/>
    <mergeCell ref="A10:B10"/>
    <mergeCell ref="A14:B14"/>
    <mergeCell ref="A19:B19"/>
    <mergeCell ref="A24:B24"/>
    <mergeCell ref="A34:B34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R1" sqref="R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18" width="10.7109375" customWidth="1"/>
  </cols>
  <sheetData>
    <row r="1" spans="1:18" ht="23.25" x14ac:dyDescent="0.25">
      <c r="A1" s="304" t="s">
        <v>55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38" t="s">
        <v>1</v>
      </c>
    </row>
    <row r="2" spans="1:18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83"/>
    </row>
    <row r="3" spans="1:18" ht="18" x14ac:dyDescent="0.25">
      <c r="A3" s="306" t="s">
        <v>37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83"/>
    </row>
    <row r="5" spans="1:18" ht="18.75" x14ac:dyDescent="0.25">
      <c r="A5" s="84"/>
      <c r="B5" s="84"/>
      <c r="C5" s="307" t="s">
        <v>38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</row>
    <row r="6" spans="1:18" ht="16.5" x14ac:dyDescent="0.25">
      <c r="A6" s="312" t="s">
        <v>8</v>
      </c>
      <c r="B6" s="305"/>
      <c r="C6" s="313" t="s">
        <v>39</v>
      </c>
      <c r="D6" s="314"/>
      <c r="E6" s="314" t="s">
        <v>40</v>
      </c>
      <c r="F6" s="314"/>
      <c r="G6" s="314" t="s">
        <v>41</v>
      </c>
      <c r="H6" s="314"/>
      <c r="I6" s="314" t="s">
        <v>42</v>
      </c>
      <c r="J6" s="314"/>
      <c r="K6" s="314" t="s">
        <v>43</v>
      </c>
      <c r="L6" s="314"/>
      <c r="M6" s="314" t="s">
        <v>44</v>
      </c>
      <c r="N6" s="314"/>
      <c r="O6" s="314" t="s">
        <v>45</v>
      </c>
      <c r="P6" s="314"/>
      <c r="Q6" s="314" t="s">
        <v>46</v>
      </c>
      <c r="R6" s="314"/>
    </row>
    <row r="7" spans="1:18" x14ac:dyDescent="0.25">
      <c r="A7" s="305"/>
      <c r="B7" s="305"/>
      <c r="C7" s="315" t="s">
        <v>47</v>
      </c>
      <c r="D7" s="316"/>
      <c r="E7" s="316"/>
      <c r="F7" s="316"/>
      <c r="G7" s="316"/>
      <c r="H7" s="316"/>
      <c r="I7" s="316"/>
      <c r="J7" s="316"/>
      <c r="K7" s="316" t="s">
        <v>48</v>
      </c>
      <c r="L7" s="316"/>
      <c r="M7" s="316"/>
      <c r="N7" s="316"/>
      <c r="O7" s="316"/>
      <c r="P7" s="316"/>
      <c r="Q7" s="316"/>
      <c r="R7" s="316"/>
    </row>
    <row r="8" spans="1:18" x14ac:dyDescent="0.25">
      <c r="A8" s="305"/>
      <c r="B8" s="305"/>
      <c r="C8" s="315" t="s">
        <v>49</v>
      </c>
      <c r="D8" s="316"/>
      <c r="E8" s="316" t="s">
        <v>50</v>
      </c>
      <c r="F8" s="316"/>
      <c r="G8" s="316" t="s">
        <v>51</v>
      </c>
      <c r="H8" s="316"/>
      <c r="I8" s="316" t="s">
        <v>52</v>
      </c>
      <c r="J8" s="316"/>
      <c r="K8" s="316" t="s">
        <v>53</v>
      </c>
      <c r="L8" s="316"/>
      <c r="M8" s="316"/>
      <c r="N8" s="316"/>
      <c r="O8" s="316"/>
      <c r="P8" s="316"/>
      <c r="Q8" s="316"/>
      <c r="R8" s="316"/>
    </row>
    <row r="9" spans="1:18" x14ac:dyDescent="0.25">
      <c r="A9" s="305"/>
      <c r="B9" s="305"/>
      <c r="C9" s="317" t="s">
        <v>47</v>
      </c>
      <c r="D9" s="318"/>
      <c r="E9" s="318"/>
      <c r="F9" s="318"/>
      <c r="G9" s="318"/>
      <c r="H9" s="318"/>
      <c r="I9" s="318"/>
      <c r="J9" s="318"/>
      <c r="K9" s="318" t="s">
        <v>48</v>
      </c>
      <c r="L9" s="318"/>
      <c r="M9" s="318"/>
      <c r="N9" s="318"/>
      <c r="O9" s="318"/>
      <c r="P9" s="318"/>
      <c r="Q9" s="318"/>
      <c r="R9" s="318"/>
    </row>
    <row r="10" spans="1:18" x14ac:dyDescent="0.25">
      <c r="A10" s="311" t="s">
        <v>10</v>
      </c>
      <c r="B10" s="305"/>
      <c r="C10" s="85"/>
      <c r="D10" s="86"/>
      <c r="E10" s="85"/>
      <c r="F10" s="86"/>
      <c r="G10" s="85"/>
      <c r="H10" s="86"/>
      <c r="I10" s="85"/>
      <c r="J10" s="86"/>
      <c r="K10" s="85"/>
      <c r="L10" s="86"/>
      <c r="M10" s="85"/>
      <c r="N10" s="86"/>
      <c r="O10" s="85"/>
      <c r="P10" s="86"/>
      <c r="Q10" s="85"/>
      <c r="R10" s="87"/>
    </row>
    <row r="11" spans="1:18" x14ac:dyDescent="0.25">
      <c r="A11" s="88" t="s">
        <v>11</v>
      </c>
      <c r="B11" s="89"/>
      <c r="C11" s="90">
        <v>0</v>
      </c>
      <c r="D11" s="91"/>
      <c r="E11" s="90">
        <v>0</v>
      </c>
      <c r="F11" s="91"/>
      <c r="G11" s="90">
        <v>0</v>
      </c>
      <c r="H11" s="91"/>
      <c r="I11" s="90">
        <v>0</v>
      </c>
      <c r="J11" s="91"/>
      <c r="K11" s="90">
        <v>2446.0680000000002</v>
      </c>
      <c r="L11" s="91"/>
      <c r="M11" s="90">
        <f>SUM(C11,E11,G11,I11,K11)</f>
        <v>2446.0680000000002</v>
      </c>
      <c r="N11" s="91"/>
      <c r="O11" s="90">
        <v>2189.1370000000002</v>
      </c>
      <c r="P11" s="91"/>
      <c r="Q11" s="90">
        <v>2076.8719999999998</v>
      </c>
      <c r="R11" s="92"/>
    </row>
    <row r="12" spans="1:18" x14ac:dyDescent="0.25">
      <c r="A12" s="93" t="s">
        <v>12</v>
      </c>
      <c r="B12" s="94"/>
      <c r="C12" s="95">
        <f>C11</f>
        <v>0</v>
      </c>
      <c r="D12" s="96"/>
      <c r="E12" s="95">
        <f>E11</f>
        <v>0</v>
      </c>
      <c r="F12" s="96"/>
      <c r="G12" s="95">
        <f>G11</f>
        <v>0</v>
      </c>
      <c r="H12" s="96"/>
      <c r="I12" s="95">
        <f>I11</f>
        <v>0</v>
      </c>
      <c r="J12" s="96"/>
      <c r="K12" s="95">
        <f>K11</f>
        <v>2446.0680000000002</v>
      </c>
      <c r="L12" s="96"/>
      <c r="M12" s="95">
        <f>K12+I12+G12+E12+C12</f>
        <v>2446.0680000000002</v>
      </c>
      <c r="N12" s="96"/>
      <c r="O12" s="95">
        <f>O11</f>
        <v>2189.1370000000002</v>
      </c>
      <c r="P12" s="96"/>
      <c r="Q12" s="95">
        <f>Q11</f>
        <v>2076.8719999999998</v>
      </c>
      <c r="R12" s="97"/>
    </row>
    <row r="14" spans="1:18" x14ac:dyDescent="0.25">
      <c r="A14" s="311" t="s">
        <v>13</v>
      </c>
      <c r="B14" s="305"/>
      <c r="C14" s="85"/>
      <c r="D14" s="86"/>
      <c r="E14" s="85"/>
      <c r="F14" s="86"/>
      <c r="G14" s="85"/>
      <c r="H14" s="86"/>
      <c r="I14" s="85"/>
      <c r="J14" s="86"/>
      <c r="K14" s="85"/>
      <c r="L14" s="86"/>
      <c r="M14" s="85"/>
      <c r="N14" s="86"/>
      <c r="O14" s="85"/>
      <c r="P14" s="86"/>
      <c r="Q14" s="85"/>
      <c r="R14" s="87"/>
    </row>
    <row r="15" spans="1:18" x14ac:dyDescent="0.25">
      <c r="A15" s="88" t="s">
        <v>14</v>
      </c>
      <c r="B15" s="89"/>
      <c r="C15" s="90">
        <v>0</v>
      </c>
      <c r="D15" s="91"/>
      <c r="E15" s="90">
        <v>0</v>
      </c>
      <c r="F15" s="91"/>
      <c r="G15" s="90">
        <v>0</v>
      </c>
      <c r="H15" s="91"/>
      <c r="I15" s="90">
        <v>0</v>
      </c>
      <c r="J15" s="91"/>
      <c r="K15" s="90">
        <v>0</v>
      </c>
      <c r="L15" s="91"/>
      <c r="M15" s="90">
        <f>SUM(C15,E15,G15,I15,K15)</f>
        <v>0</v>
      </c>
      <c r="N15" s="91"/>
      <c r="O15" s="90">
        <v>0</v>
      </c>
      <c r="P15" s="91"/>
      <c r="Q15" s="90">
        <v>170.905</v>
      </c>
      <c r="R15" s="92"/>
    </row>
    <row r="16" spans="1:18" x14ac:dyDescent="0.25">
      <c r="A16" s="98" t="s">
        <v>15</v>
      </c>
      <c r="B16" s="99"/>
      <c r="C16" s="100">
        <v>5648.308</v>
      </c>
      <c r="D16" s="101"/>
      <c r="E16" s="100">
        <v>456.13</v>
      </c>
      <c r="F16" s="101"/>
      <c r="G16" s="100">
        <v>0</v>
      </c>
      <c r="H16" s="101"/>
      <c r="I16" s="100">
        <v>0</v>
      </c>
      <c r="J16" s="101"/>
      <c r="K16" s="100">
        <v>0</v>
      </c>
      <c r="L16" s="101"/>
      <c r="M16" s="100">
        <f>SUM(C16,E16,G16,I16,K16)</f>
        <v>6104.4380000000001</v>
      </c>
      <c r="N16" s="101"/>
      <c r="O16" s="100">
        <v>4875.5029999999997</v>
      </c>
      <c r="P16" s="101"/>
      <c r="Q16" s="100">
        <v>6289.3159999999998</v>
      </c>
      <c r="R16" s="102"/>
    </row>
    <row r="17" spans="1:18" x14ac:dyDescent="0.25">
      <c r="A17" s="93" t="s">
        <v>12</v>
      </c>
      <c r="B17" s="94"/>
      <c r="C17" s="95">
        <f>C15+C16</f>
        <v>5648.308</v>
      </c>
      <c r="D17" s="96"/>
      <c r="E17" s="95">
        <f>E15+E16</f>
        <v>456.13</v>
      </c>
      <c r="F17" s="96"/>
      <c r="G17" s="95">
        <f>G15+G16</f>
        <v>0</v>
      </c>
      <c r="H17" s="96"/>
      <c r="I17" s="95">
        <f>I15+I16</f>
        <v>0</v>
      </c>
      <c r="J17" s="96"/>
      <c r="K17" s="95">
        <f>K15+K16</f>
        <v>0</v>
      </c>
      <c r="L17" s="96"/>
      <c r="M17" s="95">
        <f>K17+I17+G17+E17+C17</f>
        <v>6104.4380000000001</v>
      </c>
      <c r="N17" s="96"/>
      <c r="O17" s="95">
        <f>O15+O16</f>
        <v>4875.5029999999997</v>
      </c>
      <c r="P17" s="96"/>
      <c r="Q17" s="95">
        <f>Q15+Q16</f>
        <v>6460.2209999999995</v>
      </c>
      <c r="R17" s="97"/>
    </row>
    <row r="19" spans="1:18" x14ac:dyDescent="0.25">
      <c r="A19" s="311" t="s">
        <v>16</v>
      </c>
      <c r="B19" s="305"/>
      <c r="C19" s="85"/>
      <c r="D19" s="86"/>
      <c r="E19" s="85"/>
      <c r="F19" s="86"/>
      <c r="G19" s="85"/>
      <c r="H19" s="86"/>
      <c r="I19" s="85"/>
      <c r="J19" s="86"/>
      <c r="K19" s="85"/>
      <c r="L19" s="86"/>
      <c r="M19" s="85"/>
      <c r="N19" s="86"/>
      <c r="O19" s="85"/>
      <c r="P19" s="86"/>
      <c r="Q19" s="85"/>
      <c r="R19" s="87"/>
    </row>
    <row r="20" spans="1:18" x14ac:dyDescent="0.25">
      <c r="A20" s="88" t="s">
        <v>17</v>
      </c>
      <c r="B20" s="89"/>
      <c r="C20" s="90">
        <v>0</v>
      </c>
      <c r="D20" s="91"/>
      <c r="E20" s="90">
        <v>0</v>
      </c>
      <c r="F20" s="91"/>
      <c r="G20" s="90">
        <v>0</v>
      </c>
      <c r="H20" s="91"/>
      <c r="I20" s="90">
        <v>1357.7</v>
      </c>
      <c r="J20" s="91"/>
      <c r="K20" s="90">
        <v>0</v>
      </c>
      <c r="L20" s="91"/>
      <c r="M20" s="90">
        <f>SUM(C20,E20,G20,I20,K20)</f>
        <v>1357.7</v>
      </c>
      <c r="N20" s="91"/>
      <c r="O20" s="90">
        <v>1313.8</v>
      </c>
      <c r="P20" s="91"/>
      <c r="Q20" s="90">
        <v>1429.5</v>
      </c>
      <c r="R20" s="92"/>
    </row>
    <row r="21" spans="1:18" x14ac:dyDescent="0.25">
      <c r="A21" s="93" t="s">
        <v>12</v>
      </c>
      <c r="B21" s="94"/>
      <c r="C21" s="95">
        <f>C20</f>
        <v>0</v>
      </c>
      <c r="D21" s="96"/>
      <c r="E21" s="95">
        <f>E20</f>
        <v>0</v>
      </c>
      <c r="F21" s="96"/>
      <c r="G21" s="95">
        <f>G20</f>
        <v>0</v>
      </c>
      <c r="H21" s="96"/>
      <c r="I21" s="95">
        <f>I20</f>
        <v>1357.7</v>
      </c>
      <c r="J21" s="96"/>
      <c r="K21" s="95">
        <f>K20</f>
        <v>0</v>
      </c>
      <c r="L21" s="96"/>
      <c r="M21" s="95">
        <f>K21+I21+G21+E21+C21</f>
        <v>1357.7</v>
      </c>
      <c r="N21" s="96"/>
      <c r="O21" s="95">
        <f>O20</f>
        <v>1313.8</v>
      </c>
      <c r="P21" s="96"/>
      <c r="Q21" s="95">
        <f>Q20</f>
        <v>1429.5</v>
      </c>
      <c r="R21" s="97"/>
    </row>
    <row r="23" spans="1:18" x14ac:dyDescent="0.25">
      <c r="A23" s="311" t="s">
        <v>19</v>
      </c>
      <c r="B23" s="305"/>
      <c r="C23" s="85"/>
      <c r="D23" s="86"/>
      <c r="E23" s="85"/>
      <c r="F23" s="86"/>
      <c r="G23" s="85"/>
      <c r="H23" s="86"/>
      <c r="I23" s="85"/>
      <c r="J23" s="86"/>
      <c r="K23" s="85"/>
      <c r="L23" s="86"/>
      <c r="M23" s="85"/>
      <c r="N23" s="86"/>
      <c r="O23" s="85"/>
      <c r="P23" s="86"/>
      <c r="Q23" s="85"/>
      <c r="R23" s="87"/>
    </row>
    <row r="24" spans="1:18" x14ac:dyDescent="0.25">
      <c r="A24" s="88" t="s">
        <v>20</v>
      </c>
      <c r="B24" s="89"/>
      <c r="C24" s="90">
        <v>0.94099999999999995</v>
      </c>
      <c r="D24" s="91"/>
      <c r="E24" s="90">
        <v>0</v>
      </c>
      <c r="F24" s="91"/>
      <c r="G24" s="90">
        <v>0</v>
      </c>
      <c r="H24" s="91"/>
      <c r="I24" s="90">
        <v>0</v>
      </c>
      <c r="J24" s="91"/>
      <c r="K24" s="90">
        <v>0</v>
      </c>
      <c r="L24" s="91"/>
      <c r="M24" s="90">
        <f t="shared" ref="M24:M29" si="0">SUM(C24,E24,G24,I24,K24)</f>
        <v>0.94099999999999995</v>
      </c>
      <c r="N24" s="91"/>
      <c r="O24" s="90">
        <v>0.53700000000000003</v>
      </c>
      <c r="P24" s="91"/>
      <c r="Q24" s="90">
        <v>0</v>
      </c>
      <c r="R24" s="92"/>
    </row>
    <row r="25" spans="1:18" x14ac:dyDescent="0.25">
      <c r="A25" s="98" t="s">
        <v>21</v>
      </c>
      <c r="B25" s="99"/>
      <c r="C25" s="100">
        <v>329.459</v>
      </c>
      <c r="D25" s="101"/>
      <c r="E25" s="100">
        <v>29.904</v>
      </c>
      <c r="F25" s="101"/>
      <c r="G25" s="100">
        <v>0</v>
      </c>
      <c r="H25" s="101"/>
      <c r="I25" s="100">
        <v>0</v>
      </c>
      <c r="J25" s="101"/>
      <c r="K25" s="100">
        <v>0</v>
      </c>
      <c r="L25" s="101"/>
      <c r="M25" s="100">
        <f t="shared" si="0"/>
        <v>359.363</v>
      </c>
      <c r="N25" s="101"/>
      <c r="O25" s="100">
        <v>378.11900000000003</v>
      </c>
      <c r="P25" s="101"/>
      <c r="Q25" s="100">
        <v>394.065</v>
      </c>
      <c r="R25" s="102"/>
    </row>
    <row r="26" spans="1:18" x14ac:dyDescent="0.25">
      <c r="A26" s="88" t="s">
        <v>22</v>
      </c>
      <c r="B26" s="89"/>
      <c r="C26" s="90">
        <v>0</v>
      </c>
      <c r="D26" s="91"/>
      <c r="E26" s="90">
        <v>3922.33</v>
      </c>
      <c r="F26" s="91"/>
      <c r="G26" s="90">
        <v>0</v>
      </c>
      <c r="H26" s="91"/>
      <c r="I26" s="90">
        <v>0</v>
      </c>
      <c r="J26" s="91"/>
      <c r="K26" s="90">
        <v>0</v>
      </c>
      <c r="L26" s="91"/>
      <c r="M26" s="90">
        <f t="shared" si="0"/>
        <v>3922.33</v>
      </c>
      <c r="N26" s="91"/>
      <c r="O26" s="90">
        <v>3947.1840000000002</v>
      </c>
      <c r="P26" s="91"/>
      <c r="Q26" s="90">
        <v>3911</v>
      </c>
      <c r="R26" s="92"/>
    </row>
    <row r="27" spans="1:18" x14ac:dyDescent="0.25">
      <c r="A27" s="98" t="s">
        <v>23</v>
      </c>
      <c r="B27" s="99"/>
      <c r="C27" s="100">
        <v>0</v>
      </c>
      <c r="D27" s="101"/>
      <c r="E27" s="100">
        <v>0</v>
      </c>
      <c r="F27" s="101"/>
      <c r="G27" s="100">
        <v>0</v>
      </c>
      <c r="H27" s="101"/>
      <c r="I27" s="100">
        <v>197.57300000000001</v>
      </c>
      <c r="J27" s="101"/>
      <c r="K27" s="100">
        <v>0</v>
      </c>
      <c r="L27" s="101"/>
      <c r="M27" s="100">
        <f t="shared" si="0"/>
        <v>197.57300000000001</v>
      </c>
      <c r="N27" s="101"/>
      <c r="O27" s="100">
        <v>214.92500000000001</v>
      </c>
      <c r="P27" s="101"/>
      <c r="Q27" s="100">
        <v>286.005</v>
      </c>
      <c r="R27" s="102"/>
    </row>
    <row r="28" spans="1:18" x14ac:dyDescent="0.25">
      <c r="A28" s="88" t="s">
        <v>24</v>
      </c>
      <c r="B28" s="89"/>
      <c r="C28" s="90">
        <v>0</v>
      </c>
      <c r="D28" s="91"/>
      <c r="E28" s="90">
        <v>0</v>
      </c>
      <c r="F28" s="91"/>
      <c r="G28" s="90">
        <v>0</v>
      </c>
      <c r="H28" s="91"/>
      <c r="I28" s="90">
        <v>0</v>
      </c>
      <c r="J28" s="91"/>
      <c r="K28" s="90">
        <v>184.17099999999999</v>
      </c>
      <c r="L28" s="91"/>
      <c r="M28" s="90">
        <f t="shared" si="0"/>
        <v>184.17099999999999</v>
      </c>
      <c r="N28" s="91"/>
      <c r="O28" s="90">
        <v>305.91899999999998</v>
      </c>
      <c r="P28" s="91"/>
      <c r="Q28" s="90">
        <v>289.56099999999998</v>
      </c>
      <c r="R28" s="92"/>
    </row>
    <row r="29" spans="1:18" x14ac:dyDescent="0.25">
      <c r="A29" s="98" t="s">
        <v>26</v>
      </c>
      <c r="B29" s="99"/>
      <c r="C29" s="100">
        <v>667.14800000000002</v>
      </c>
      <c r="D29" s="101"/>
      <c r="E29" s="100">
        <v>0</v>
      </c>
      <c r="F29" s="101"/>
      <c r="G29" s="100">
        <v>0</v>
      </c>
      <c r="H29" s="101"/>
      <c r="I29" s="100">
        <v>0</v>
      </c>
      <c r="J29" s="101"/>
      <c r="K29" s="100">
        <v>0</v>
      </c>
      <c r="L29" s="101"/>
      <c r="M29" s="100">
        <f t="shared" si="0"/>
        <v>667.14800000000002</v>
      </c>
      <c r="N29" s="101"/>
      <c r="O29" s="100">
        <v>971.86400000000003</v>
      </c>
      <c r="P29" s="101"/>
      <c r="Q29" s="100">
        <v>824.16800000000001</v>
      </c>
      <c r="R29" s="102"/>
    </row>
    <row r="30" spans="1:18" x14ac:dyDescent="0.25">
      <c r="A30" s="93" t="s">
        <v>12</v>
      </c>
      <c r="B30" s="94"/>
      <c r="C30" s="95">
        <f>C24+C25+C26+C27+C28+C29</f>
        <v>997.548</v>
      </c>
      <c r="D30" s="96"/>
      <c r="E30" s="95">
        <f>E24+E25+E26+E27+E28+E29</f>
        <v>3952.2339999999999</v>
      </c>
      <c r="F30" s="96"/>
      <c r="G30" s="95">
        <f>G24+G25+G26+G27+G28+G29</f>
        <v>0</v>
      </c>
      <c r="H30" s="96"/>
      <c r="I30" s="95">
        <f>I24+I25+I26+I27+I28+I29</f>
        <v>197.57300000000001</v>
      </c>
      <c r="J30" s="96"/>
      <c r="K30" s="95">
        <f>K24+K25+K26+K27+K28+K29</f>
        <v>184.17099999999999</v>
      </c>
      <c r="L30" s="96"/>
      <c r="M30" s="95">
        <f>K30+I30+G30+E30+C30</f>
        <v>5331.5259999999998</v>
      </c>
      <c r="N30" s="96"/>
      <c r="O30" s="95">
        <f>O24+O25+O26+O27+O28+O29</f>
        <v>5818.5480000000007</v>
      </c>
      <c r="P30" s="96"/>
      <c r="Q30" s="95">
        <f>Q24+Q25+Q26+Q27+Q28+Q29</f>
        <v>5704.7989999999991</v>
      </c>
      <c r="R30" s="97"/>
    </row>
    <row r="32" spans="1:18" x14ac:dyDescent="0.25">
      <c r="A32" s="311" t="s">
        <v>27</v>
      </c>
      <c r="B32" s="305"/>
      <c r="C32" s="85"/>
      <c r="D32" s="86"/>
      <c r="E32" s="85"/>
      <c r="F32" s="86"/>
      <c r="G32" s="85"/>
      <c r="H32" s="86"/>
      <c r="I32" s="85"/>
      <c r="J32" s="86"/>
      <c r="K32" s="85"/>
      <c r="L32" s="86"/>
      <c r="M32" s="85"/>
      <c r="N32" s="86"/>
      <c r="O32" s="85"/>
      <c r="P32" s="86"/>
      <c r="Q32" s="85"/>
      <c r="R32" s="87"/>
    </row>
    <row r="33" spans="1:18" x14ac:dyDescent="0.25">
      <c r="A33" s="88" t="s">
        <v>28</v>
      </c>
      <c r="B33" s="89"/>
      <c r="C33" s="90">
        <v>17</v>
      </c>
      <c r="D33" s="91"/>
      <c r="E33" s="90">
        <v>393</v>
      </c>
      <c r="F33" s="91"/>
      <c r="G33" s="90">
        <v>256</v>
      </c>
      <c r="H33" s="91"/>
      <c r="I33" s="90">
        <v>0</v>
      </c>
      <c r="J33" s="91"/>
      <c r="K33" s="90">
        <v>0</v>
      </c>
      <c r="L33" s="91"/>
      <c r="M33" s="90">
        <f>SUM(C33,E33,G33,I33,K33)</f>
        <v>666</v>
      </c>
      <c r="N33" s="91"/>
      <c r="O33" s="90">
        <v>519.49199999999996</v>
      </c>
      <c r="P33" s="91"/>
      <c r="Q33" s="90">
        <v>641</v>
      </c>
      <c r="R33" s="92"/>
    </row>
    <row r="34" spans="1:18" x14ac:dyDescent="0.25">
      <c r="A34" s="98" t="s">
        <v>29</v>
      </c>
      <c r="B34" s="99"/>
      <c r="C34" s="100">
        <v>548.09500000000003</v>
      </c>
      <c r="D34" s="101"/>
      <c r="E34" s="100">
        <v>317.59300000000002</v>
      </c>
      <c r="F34" s="101"/>
      <c r="G34" s="100">
        <v>7.5220000000000002</v>
      </c>
      <c r="H34" s="101"/>
      <c r="I34" s="100">
        <v>0.114</v>
      </c>
      <c r="J34" s="101"/>
      <c r="K34" s="100">
        <v>0</v>
      </c>
      <c r="L34" s="101"/>
      <c r="M34" s="100">
        <f>SUM(C34,E34,G34,I34,K34)</f>
        <v>873.32400000000018</v>
      </c>
      <c r="N34" s="101"/>
      <c r="O34" s="100">
        <v>524.779</v>
      </c>
      <c r="P34" s="101"/>
      <c r="Q34" s="100">
        <v>254.99299999999999</v>
      </c>
      <c r="R34" s="102"/>
    </row>
    <row r="35" spans="1:18" x14ac:dyDescent="0.25">
      <c r="A35" s="88" t="s">
        <v>30</v>
      </c>
      <c r="B35" s="89"/>
      <c r="C35" s="90">
        <v>0</v>
      </c>
      <c r="D35" s="91"/>
      <c r="E35" s="90">
        <v>0</v>
      </c>
      <c r="F35" s="91"/>
      <c r="G35" s="90">
        <v>878</v>
      </c>
      <c r="H35" s="91"/>
      <c r="I35" s="90">
        <v>0</v>
      </c>
      <c r="J35" s="91"/>
      <c r="K35" s="90">
        <v>0</v>
      </c>
      <c r="L35" s="91"/>
      <c r="M35" s="90">
        <f>SUM(C35,E35,G35,I35,K35)</f>
        <v>878</v>
      </c>
      <c r="N35" s="91"/>
      <c r="O35" s="90">
        <v>726</v>
      </c>
      <c r="P35" s="91"/>
      <c r="Q35" s="90">
        <v>628</v>
      </c>
      <c r="R35" s="92"/>
    </row>
    <row r="36" spans="1:18" x14ac:dyDescent="0.25">
      <c r="A36" s="98" t="s">
        <v>31</v>
      </c>
      <c r="B36" s="99"/>
      <c r="C36" s="100">
        <v>60.097999999999999</v>
      </c>
      <c r="D36" s="101"/>
      <c r="E36" s="100">
        <v>0</v>
      </c>
      <c r="F36" s="101"/>
      <c r="G36" s="100">
        <v>0</v>
      </c>
      <c r="H36" s="101"/>
      <c r="I36" s="100">
        <v>0</v>
      </c>
      <c r="J36" s="101"/>
      <c r="K36" s="100">
        <v>0</v>
      </c>
      <c r="L36" s="101"/>
      <c r="M36" s="100">
        <f>SUM(C36,E36,G36,I36,K36)</f>
        <v>60.097999999999999</v>
      </c>
      <c r="N36" s="101"/>
      <c r="O36" s="100">
        <v>35.393999999999998</v>
      </c>
      <c r="P36" s="101"/>
      <c r="Q36" s="100">
        <v>62.567</v>
      </c>
      <c r="R36" s="102"/>
    </row>
    <row r="37" spans="1:18" x14ac:dyDescent="0.25">
      <c r="A37" s="93" t="s">
        <v>12</v>
      </c>
      <c r="B37" s="94"/>
      <c r="C37" s="95">
        <f>C33+C34+C35+C36</f>
        <v>625.19299999999998</v>
      </c>
      <c r="D37" s="96"/>
      <c r="E37" s="95">
        <f>E33+E34+E35+E36</f>
        <v>710.59300000000007</v>
      </c>
      <c r="F37" s="96"/>
      <c r="G37" s="95">
        <f>G33+G34+G35+G36</f>
        <v>1141.5219999999999</v>
      </c>
      <c r="H37" s="96"/>
      <c r="I37" s="95">
        <f>I33+I34+I35+I36</f>
        <v>0.114</v>
      </c>
      <c r="J37" s="96"/>
      <c r="K37" s="95">
        <f>K33+K34+K35+K36</f>
        <v>0</v>
      </c>
      <c r="L37" s="96"/>
      <c r="M37" s="95">
        <f>K37+I37+G37+E37+C37</f>
        <v>2477.422</v>
      </c>
      <c r="N37" s="96"/>
      <c r="O37" s="95">
        <f>O33+O34+O35+O36</f>
        <v>1805.665</v>
      </c>
      <c r="P37" s="96"/>
      <c r="Q37" s="95">
        <f>Q33+Q34+Q35+Q36</f>
        <v>1586.56</v>
      </c>
      <c r="R37" s="97"/>
    </row>
    <row r="39" spans="1:18" x14ac:dyDescent="0.25">
      <c r="A39" s="311" t="s">
        <v>32</v>
      </c>
      <c r="B39" s="305"/>
      <c r="C39" s="85"/>
      <c r="D39" s="86"/>
      <c r="E39" s="85"/>
      <c r="F39" s="86"/>
      <c r="G39" s="85"/>
      <c r="H39" s="86"/>
      <c r="I39" s="85"/>
      <c r="J39" s="86"/>
      <c r="K39" s="85"/>
      <c r="L39" s="86"/>
      <c r="M39" s="85"/>
      <c r="N39" s="86"/>
      <c r="O39" s="85"/>
      <c r="P39" s="86"/>
      <c r="Q39" s="85"/>
      <c r="R39" s="87"/>
    </row>
    <row r="40" spans="1:18" x14ac:dyDescent="0.25">
      <c r="A40" s="88" t="s">
        <v>33</v>
      </c>
      <c r="B40" s="89"/>
      <c r="C40" s="90">
        <v>575.81600000000003</v>
      </c>
      <c r="D40" s="91"/>
      <c r="E40" s="90">
        <v>0</v>
      </c>
      <c r="F40" s="91"/>
      <c r="G40" s="90">
        <v>0</v>
      </c>
      <c r="H40" s="91"/>
      <c r="I40" s="90">
        <v>0</v>
      </c>
      <c r="J40" s="91"/>
      <c r="K40" s="90">
        <v>0</v>
      </c>
      <c r="L40" s="91"/>
      <c r="M40" s="90">
        <f>SUM(C40,E40,G40,I40,K40)</f>
        <v>575.81600000000003</v>
      </c>
      <c r="N40" s="91"/>
      <c r="O40" s="90">
        <v>536.86</v>
      </c>
      <c r="P40" s="91"/>
      <c r="Q40" s="90">
        <v>518.80700000000002</v>
      </c>
      <c r="R40" s="92"/>
    </row>
    <row r="41" spans="1:18" x14ac:dyDescent="0.25">
      <c r="A41" s="93" t="s">
        <v>12</v>
      </c>
      <c r="B41" s="94"/>
      <c r="C41" s="95">
        <f>C40</f>
        <v>575.81600000000003</v>
      </c>
      <c r="D41" s="96"/>
      <c r="E41" s="95">
        <f>E40</f>
        <v>0</v>
      </c>
      <c r="F41" s="96"/>
      <c r="G41" s="95">
        <f>G40</f>
        <v>0</v>
      </c>
      <c r="H41" s="96"/>
      <c r="I41" s="95">
        <f>I40</f>
        <v>0</v>
      </c>
      <c r="J41" s="96"/>
      <c r="K41" s="95">
        <f>K40</f>
        <v>0</v>
      </c>
      <c r="L41" s="96"/>
      <c r="M41" s="95">
        <f>K41+I41+G41+E41+C41</f>
        <v>575.81600000000003</v>
      </c>
      <c r="N41" s="96"/>
      <c r="O41" s="95">
        <f>O40</f>
        <v>536.86</v>
      </c>
      <c r="P41" s="96"/>
      <c r="Q41" s="95">
        <f>Q40</f>
        <v>518.80700000000002</v>
      </c>
      <c r="R41" s="97"/>
    </row>
    <row r="43" spans="1:18" ht="18" x14ac:dyDescent="0.25">
      <c r="A43" s="103" t="s">
        <v>35</v>
      </c>
      <c r="B43" s="104"/>
      <c r="C43" s="105">
        <f>C12+C17+C21+C30+C37+C41</f>
        <v>7846.8649999999998</v>
      </c>
      <c r="D43" s="106"/>
      <c r="E43" s="105">
        <f>E12+E17+E21+E30+E37+E41</f>
        <v>5118.9569999999994</v>
      </c>
      <c r="F43" s="106"/>
      <c r="G43" s="105">
        <f>G12+G17+G21+G30+G37+G41</f>
        <v>1141.5219999999999</v>
      </c>
      <c r="H43" s="106"/>
      <c r="I43" s="105">
        <f>I12+I17+I21+I30+I37+I41</f>
        <v>1555.3870000000002</v>
      </c>
      <c r="J43" s="106"/>
      <c r="K43" s="105">
        <f>K12+K17+K21+K30+K37+K41</f>
        <v>2630.239</v>
      </c>
      <c r="L43" s="106"/>
      <c r="M43" s="105">
        <f>K43+I43+G43+E43+C43</f>
        <v>18292.97</v>
      </c>
      <c r="N43" s="106"/>
      <c r="O43" s="105">
        <f>O12+O17+O21+O30+O37+O41</f>
        <v>16539.512999999999</v>
      </c>
      <c r="P43" s="106"/>
      <c r="Q43" s="105">
        <f>Q12+Q17+Q21+Q30+Q37+Q41</f>
        <v>17776.758999999998</v>
      </c>
      <c r="R43" s="107"/>
    </row>
  </sheetData>
  <sheetProtection formatCells="0" formatColumns="0" formatRows="0" insertColumns="0" insertRows="0" insertHyperlinks="0" deleteColumns="0" deleteRows="0" sort="0" autoFilter="0" pivotTables="0"/>
  <mergeCells count="43">
    <mergeCell ref="A39:B39"/>
    <mergeCell ref="A10:B10"/>
    <mergeCell ref="A14:B14"/>
    <mergeCell ref="A19:B19"/>
    <mergeCell ref="A23:B23"/>
    <mergeCell ref="A32:B32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R1" sqref="R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18" width="10.7109375" customWidth="1"/>
  </cols>
  <sheetData>
    <row r="1" spans="1:18" ht="23.25" x14ac:dyDescent="0.25">
      <c r="A1" s="304" t="s">
        <v>56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38" t="s">
        <v>1</v>
      </c>
    </row>
    <row r="2" spans="1:18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108"/>
    </row>
    <row r="3" spans="1:18" ht="18" x14ac:dyDescent="0.25">
      <c r="A3" s="306" t="s">
        <v>37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108"/>
    </row>
    <row r="5" spans="1:18" ht="18.75" x14ac:dyDescent="0.25">
      <c r="A5" s="109"/>
      <c r="B5" s="109"/>
      <c r="C5" s="307" t="s">
        <v>38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</row>
    <row r="6" spans="1:18" ht="16.5" x14ac:dyDescent="0.25">
      <c r="A6" s="312" t="s">
        <v>8</v>
      </c>
      <c r="B6" s="305"/>
      <c r="C6" s="313" t="s">
        <v>39</v>
      </c>
      <c r="D6" s="314"/>
      <c r="E6" s="314" t="s">
        <v>40</v>
      </c>
      <c r="F6" s="314"/>
      <c r="G6" s="314" t="s">
        <v>41</v>
      </c>
      <c r="H6" s="314"/>
      <c r="I6" s="314" t="s">
        <v>42</v>
      </c>
      <c r="J6" s="314"/>
      <c r="K6" s="314" t="s">
        <v>43</v>
      </c>
      <c r="L6" s="314"/>
      <c r="M6" s="314" t="s">
        <v>44</v>
      </c>
      <c r="N6" s="314"/>
      <c r="O6" s="314" t="s">
        <v>45</v>
      </c>
      <c r="P6" s="314"/>
      <c r="Q6" s="314" t="s">
        <v>46</v>
      </c>
      <c r="R6" s="314"/>
    </row>
    <row r="7" spans="1:18" x14ac:dyDescent="0.25">
      <c r="A7" s="305"/>
      <c r="B7" s="305"/>
      <c r="C7" s="315" t="s">
        <v>47</v>
      </c>
      <c r="D7" s="316"/>
      <c r="E7" s="316"/>
      <c r="F7" s="316"/>
      <c r="G7" s="316"/>
      <c r="H7" s="316"/>
      <c r="I7" s="316"/>
      <c r="J7" s="316"/>
      <c r="K7" s="316" t="s">
        <v>48</v>
      </c>
      <c r="L7" s="316"/>
      <c r="M7" s="316"/>
      <c r="N7" s="316"/>
      <c r="O7" s="316"/>
      <c r="P7" s="316"/>
      <c r="Q7" s="316"/>
      <c r="R7" s="316"/>
    </row>
    <row r="8" spans="1:18" x14ac:dyDescent="0.25">
      <c r="A8" s="305"/>
      <c r="B8" s="305"/>
      <c r="C8" s="315" t="s">
        <v>49</v>
      </c>
      <c r="D8" s="316"/>
      <c r="E8" s="316" t="s">
        <v>50</v>
      </c>
      <c r="F8" s="316"/>
      <c r="G8" s="316" t="s">
        <v>51</v>
      </c>
      <c r="H8" s="316"/>
      <c r="I8" s="316" t="s">
        <v>52</v>
      </c>
      <c r="J8" s="316"/>
      <c r="K8" s="316" t="s">
        <v>53</v>
      </c>
      <c r="L8" s="316"/>
      <c r="M8" s="316"/>
      <c r="N8" s="316"/>
      <c r="O8" s="316"/>
      <c r="P8" s="316"/>
      <c r="Q8" s="316"/>
      <c r="R8" s="316"/>
    </row>
    <row r="9" spans="1:18" x14ac:dyDescent="0.25">
      <c r="A9" s="305"/>
      <c r="B9" s="305"/>
      <c r="C9" s="317" t="s">
        <v>47</v>
      </c>
      <c r="D9" s="318"/>
      <c r="E9" s="318"/>
      <c r="F9" s="318"/>
      <c r="G9" s="318"/>
      <c r="H9" s="318"/>
      <c r="I9" s="318"/>
      <c r="J9" s="318"/>
      <c r="K9" s="318" t="s">
        <v>48</v>
      </c>
      <c r="L9" s="318"/>
      <c r="M9" s="318"/>
      <c r="N9" s="318"/>
      <c r="O9" s="318"/>
      <c r="P9" s="318"/>
      <c r="Q9" s="318"/>
      <c r="R9" s="318"/>
    </row>
    <row r="10" spans="1:18" x14ac:dyDescent="0.25">
      <c r="A10" s="311" t="s">
        <v>10</v>
      </c>
      <c r="B10" s="305"/>
      <c r="C10" s="110"/>
      <c r="D10" s="111"/>
      <c r="E10" s="110"/>
      <c r="F10" s="111"/>
      <c r="G10" s="110"/>
      <c r="H10" s="111"/>
      <c r="I10" s="110"/>
      <c r="J10" s="111"/>
      <c r="K10" s="110"/>
      <c r="L10" s="111"/>
      <c r="M10" s="110"/>
      <c r="N10" s="111"/>
      <c r="O10" s="110"/>
      <c r="P10" s="111"/>
      <c r="Q10" s="110"/>
      <c r="R10" s="112"/>
    </row>
    <row r="11" spans="1:18" x14ac:dyDescent="0.25">
      <c r="A11" s="113" t="s">
        <v>11</v>
      </c>
      <c r="B11" s="114"/>
      <c r="C11" s="115">
        <v>0</v>
      </c>
      <c r="D11" s="116"/>
      <c r="E11" s="115">
        <v>0</v>
      </c>
      <c r="F11" s="116"/>
      <c r="G11" s="115">
        <v>0</v>
      </c>
      <c r="H11" s="116"/>
      <c r="I11" s="115">
        <v>0</v>
      </c>
      <c r="J11" s="116"/>
      <c r="K11" s="115">
        <v>435.017</v>
      </c>
      <c r="L11" s="116"/>
      <c r="M11" s="115">
        <f>SUM(C11,E11,G11,I11,K11)</f>
        <v>435.017</v>
      </c>
      <c r="N11" s="116"/>
      <c r="O11" s="115">
        <v>580.43299999999999</v>
      </c>
      <c r="P11" s="116"/>
      <c r="Q11" s="115">
        <v>466.96699999999998</v>
      </c>
      <c r="R11" s="117"/>
    </row>
    <row r="12" spans="1:18" x14ac:dyDescent="0.25">
      <c r="A12" s="118" t="s">
        <v>12</v>
      </c>
      <c r="B12" s="119"/>
      <c r="C12" s="120">
        <f>C11</f>
        <v>0</v>
      </c>
      <c r="D12" s="121"/>
      <c r="E12" s="120">
        <f>E11</f>
        <v>0</v>
      </c>
      <c r="F12" s="121"/>
      <c r="G12" s="120">
        <f>G11</f>
        <v>0</v>
      </c>
      <c r="H12" s="121"/>
      <c r="I12" s="120">
        <f>I11</f>
        <v>0</v>
      </c>
      <c r="J12" s="121"/>
      <c r="K12" s="120">
        <f>K11</f>
        <v>435.017</v>
      </c>
      <c r="L12" s="121"/>
      <c r="M12" s="120">
        <f>K12+I12+G12+E12+C12</f>
        <v>435.017</v>
      </c>
      <c r="N12" s="121"/>
      <c r="O12" s="120">
        <f>O11</f>
        <v>580.43299999999999</v>
      </c>
      <c r="P12" s="121"/>
      <c r="Q12" s="120">
        <f>Q11</f>
        <v>466.96699999999998</v>
      </c>
      <c r="R12" s="122"/>
    </row>
    <row r="14" spans="1:18" x14ac:dyDescent="0.25">
      <c r="A14" s="311" t="s">
        <v>16</v>
      </c>
      <c r="B14" s="305"/>
      <c r="C14" s="110"/>
      <c r="D14" s="111"/>
      <c r="E14" s="110"/>
      <c r="F14" s="111"/>
      <c r="G14" s="110"/>
      <c r="H14" s="111"/>
      <c r="I14" s="110"/>
      <c r="J14" s="111"/>
      <c r="K14" s="110"/>
      <c r="L14" s="111"/>
      <c r="M14" s="110"/>
      <c r="N14" s="111"/>
      <c r="O14" s="110"/>
      <c r="P14" s="111"/>
      <c r="Q14" s="110"/>
      <c r="R14" s="112"/>
    </row>
    <row r="15" spans="1:18" x14ac:dyDescent="0.25">
      <c r="A15" s="113" t="s">
        <v>18</v>
      </c>
      <c r="B15" s="114"/>
      <c r="C15" s="115">
        <v>0</v>
      </c>
      <c r="D15" s="116"/>
      <c r="E15" s="115">
        <v>893.2</v>
      </c>
      <c r="F15" s="116"/>
      <c r="G15" s="115">
        <v>0</v>
      </c>
      <c r="H15" s="116"/>
      <c r="I15" s="115">
        <v>0</v>
      </c>
      <c r="J15" s="116"/>
      <c r="K15" s="115">
        <v>0</v>
      </c>
      <c r="L15" s="116"/>
      <c r="M15" s="115">
        <f>SUM(C15,E15,G15,I15,K15)</f>
        <v>893.2</v>
      </c>
      <c r="N15" s="116"/>
      <c r="O15" s="115">
        <v>890</v>
      </c>
      <c r="P15" s="116"/>
      <c r="Q15" s="115">
        <v>855.7</v>
      </c>
      <c r="R15" s="117"/>
    </row>
    <row r="16" spans="1:18" x14ac:dyDescent="0.25">
      <c r="A16" s="118" t="s">
        <v>12</v>
      </c>
      <c r="B16" s="119"/>
      <c r="C16" s="120">
        <f>C15</f>
        <v>0</v>
      </c>
      <c r="D16" s="121"/>
      <c r="E16" s="120">
        <f>E15</f>
        <v>893.2</v>
      </c>
      <c r="F16" s="121"/>
      <c r="G16" s="120">
        <f>G15</f>
        <v>0</v>
      </c>
      <c r="H16" s="121"/>
      <c r="I16" s="120">
        <f>I15</f>
        <v>0</v>
      </c>
      <c r="J16" s="121"/>
      <c r="K16" s="120">
        <f>K15</f>
        <v>0</v>
      </c>
      <c r="L16" s="121"/>
      <c r="M16" s="120">
        <f>K16+I16+G16+E16+C16</f>
        <v>893.2</v>
      </c>
      <c r="N16" s="121"/>
      <c r="O16" s="120">
        <f>O15</f>
        <v>890</v>
      </c>
      <c r="P16" s="121"/>
      <c r="Q16" s="120">
        <f>Q15</f>
        <v>855.7</v>
      </c>
      <c r="R16" s="122"/>
    </row>
    <row r="18" spans="1:18" x14ac:dyDescent="0.25">
      <c r="A18" s="311" t="s">
        <v>19</v>
      </c>
      <c r="B18" s="305"/>
      <c r="C18" s="110"/>
      <c r="D18" s="111"/>
      <c r="E18" s="110"/>
      <c r="F18" s="111"/>
      <c r="G18" s="110"/>
      <c r="H18" s="111"/>
      <c r="I18" s="110"/>
      <c r="J18" s="111"/>
      <c r="K18" s="110"/>
      <c r="L18" s="111"/>
      <c r="M18" s="110"/>
      <c r="N18" s="111"/>
      <c r="O18" s="110"/>
      <c r="P18" s="111"/>
      <c r="Q18" s="110"/>
      <c r="R18" s="112"/>
    </row>
    <row r="19" spans="1:18" x14ac:dyDescent="0.25">
      <c r="A19" s="113" t="s">
        <v>20</v>
      </c>
      <c r="B19" s="114"/>
      <c r="C19" s="115">
        <v>324.61399999999998</v>
      </c>
      <c r="D19" s="116"/>
      <c r="E19" s="115">
        <v>73.792000000000002</v>
      </c>
      <c r="F19" s="116"/>
      <c r="G19" s="115">
        <v>0</v>
      </c>
      <c r="H19" s="116"/>
      <c r="I19" s="115">
        <v>0</v>
      </c>
      <c r="J19" s="116"/>
      <c r="K19" s="115">
        <v>0</v>
      </c>
      <c r="L19" s="116"/>
      <c r="M19" s="115">
        <f t="shared" ref="M19:M25" si="0">SUM(C19,E19,G19,I19,K19)</f>
        <v>398.40599999999995</v>
      </c>
      <c r="N19" s="116"/>
      <c r="O19" s="115">
        <v>327.233</v>
      </c>
      <c r="P19" s="116"/>
      <c r="Q19" s="115">
        <v>252.40700000000001</v>
      </c>
      <c r="R19" s="117"/>
    </row>
    <row r="20" spans="1:18" x14ac:dyDescent="0.25">
      <c r="A20" s="123" t="s">
        <v>21</v>
      </c>
      <c r="B20" s="124"/>
      <c r="C20" s="125">
        <v>772.69500000000005</v>
      </c>
      <c r="D20" s="126"/>
      <c r="E20" s="125">
        <v>31.157</v>
      </c>
      <c r="F20" s="126"/>
      <c r="G20" s="125">
        <v>0</v>
      </c>
      <c r="H20" s="126"/>
      <c r="I20" s="125">
        <v>0</v>
      </c>
      <c r="J20" s="126"/>
      <c r="K20" s="125">
        <v>0</v>
      </c>
      <c r="L20" s="126"/>
      <c r="M20" s="125">
        <f t="shared" si="0"/>
        <v>803.85200000000009</v>
      </c>
      <c r="N20" s="126"/>
      <c r="O20" s="125">
        <v>1030.884</v>
      </c>
      <c r="P20" s="126"/>
      <c r="Q20" s="125">
        <v>515.17499999999995</v>
      </c>
      <c r="R20" s="127"/>
    </row>
    <row r="21" spans="1:18" x14ac:dyDescent="0.25">
      <c r="A21" s="113" t="s">
        <v>22</v>
      </c>
      <c r="B21" s="114"/>
      <c r="C21" s="115">
        <v>192.55</v>
      </c>
      <c r="D21" s="116"/>
      <c r="E21" s="115">
        <v>401.54399999999998</v>
      </c>
      <c r="F21" s="116"/>
      <c r="G21" s="115">
        <v>658.24699999999996</v>
      </c>
      <c r="H21" s="116"/>
      <c r="I21" s="115">
        <v>94.299000000000007</v>
      </c>
      <c r="J21" s="116"/>
      <c r="K21" s="115">
        <v>148.33000000000001</v>
      </c>
      <c r="L21" s="116"/>
      <c r="M21" s="115">
        <f t="shared" si="0"/>
        <v>1494.9699999999998</v>
      </c>
      <c r="N21" s="116"/>
      <c r="O21" s="115">
        <v>2047.626</v>
      </c>
      <c r="P21" s="116"/>
      <c r="Q21" s="115">
        <v>1826.63</v>
      </c>
      <c r="R21" s="117"/>
    </row>
    <row r="22" spans="1:18" x14ac:dyDescent="0.25">
      <c r="A22" s="123" t="s">
        <v>23</v>
      </c>
      <c r="B22" s="124"/>
      <c r="C22" s="125">
        <v>0</v>
      </c>
      <c r="D22" s="126"/>
      <c r="E22" s="125">
        <v>0</v>
      </c>
      <c r="F22" s="126"/>
      <c r="G22" s="125">
        <v>80.900000000000006</v>
      </c>
      <c r="H22" s="126"/>
      <c r="I22" s="125">
        <v>0</v>
      </c>
      <c r="J22" s="126"/>
      <c r="K22" s="125">
        <v>0</v>
      </c>
      <c r="L22" s="126"/>
      <c r="M22" s="125">
        <f t="shared" si="0"/>
        <v>80.900000000000006</v>
      </c>
      <c r="N22" s="126"/>
      <c r="O22" s="125">
        <v>88.4</v>
      </c>
      <c r="P22" s="126"/>
      <c r="Q22" s="125">
        <v>61.7</v>
      </c>
      <c r="R22" s="127"/>
    </row>
    <row r="23" spans="1:18" x14ac:dyDescent="0.25">
      <c r="A23" s="113" t="s">
        <v>24</v>
      </c>
      <c r="B23" s="114"/>
      <c r="C23" s="115">
        <v>0</v>
      </c>
      <c r="D23" s="116"/>
      <c r="E23" s="115">
        <v>0</v>
      </c>
      <c r="F23" s="116"/>
      <c r="G23" s="115">
        <v>0</v>
      </c>
      <c r="H23" s="116"/>
      <c r="I23" s="115">
        <v>0</v>
      </c>
      <c r="J23" s="116"/>
      <c r="K23" s="115">
        <v>158.23400000000001</v>
      </c>
      <c r="L23" s="116"/>
      <c r="M23" s="115">
        <f t="shared" si="0"/>
        <v>158.23400000000001</v>
      </c>
      <c r="N23" s="116"/>
      <c r="O23" s="115">
        <v>77.769000000000005</v>
      </c>
      <c r="P23" s="116"/>
      <c r="Q23" s="115">
        <v>80.108000000000004</v>
      </c>
      <c r="R23" s="117"/>
    </row>
    <row r="24" spans="1:18" x14ac:dyDescent="0.25">
      <c r="A24" s="123" t="s">
        <v>25</v>
      </c>
      <c r="B24" s="124"/>
      <c r="C24" s="125">
        <v>0</v>
      </c>
      <c r="D24" s="126"/>
      <c r="E24" s="125">
        <v>0</v>
      </c>
      <c r="F24" s="126"/>
      <c r="G24" s="125">
        <v>0</v>
      </c>
      <c r="H24" s="126"/>
      <c r="I24" s="125">
        <v>0</v>
      </c>
      <c r="J24" s="126"/>
      <c r="K24" s="125">
        <v>293.935</v>
      </c>
      <c r="L24" s="126"/>
      <c r="M24" s="125">
        <f t="shared" si="0"/>
        <v>293.935</v>
      </c>
      <c r="N24" s="126"/>
      <c r="O24" s="125">
        <v>323.52</v>
      </c>
      <c r="P24" s="126"/>
      <c r="Q24" s="125">
        <v>363.51799999999997</v>
      </c>
      <c r="R24" s="127"/>
    </row>
    <row r="25" spans="1:18" x14ac:dyDescent="0.25">
      <c r="A25" s="113" t="s">
        <v>26</v>
      </c>
      <c r="B25" s="114"/>
      <c r="C25" s="115">
        <v>0.5</v>
      </c>
      <c r="D25" s="116"/>
      <c r="E25" s="115">
        <v>0</v>
      </c>
      <c r="F25" s="116"/>
      <c r="G25" s="115">
        <v>0</v>
      </c>
      <c r="H25" s="116"/>
      <c r="I25" s="115">
        <v>0</v>
      </c>
      <c r="J25" s="116"/>
      <c r="K25" s="115">
        <v>0</v>
      </c>
      <c r="L25" s="116"/>
      <c r="M25" s="115">
        <f t="shared" si="0"/>
        <v>0.5</v>
      </c>
      <c r="N25" s="116"/>
      <c r="O25" s="115">
        <v>16.3</v>
      </c>
      <c r="P25" s="116"/>
      <c r="Q25" s="115">
        <v>7.1</v>
      </c>
      <c r="R25" s="117"/>
    </row>
    <row r="26" spans="1:18" x14ac:dyDescent="0.25">
      <c r="A26" s="118" t="s">
        <v>12</v>
      </c>
      <c r="B26" s="119"/>
      <c r="C26" s="120">
        <f>C19+C20+C21+C22+C23+C24+C25</f>
        <v>1290.3589999999999</v>
      </c>
      <c r="D26" s="121"/>
      <c r="E26" s="120">
        <f>E19+E20+E21+E22+E23+E24+E25</f>
        <v>506.49299999999999</v>
      </c>
      <c r="F26" s="121"/>
      <c r="G26" s="120">
        <f>G19+G20+G21+G22+G23+G24+G25</f>
        <v>739.14699999999993</v>
      </c>
      <c r="H26" s="121"/>
      <c r="I26" s="120">
        <f>I19+I20+I21+I22+I23+I24+I25</f>
        <v>94.299000000000007</v>
      </c>
      <c r="J26" s="121"/>
      <c r="K26" s="120">
        <f>K19+K20+K21+K22+K23+K24+K25</f>
        <v>600.49900000000002</v>
      </c>
      <c r="L26" s="121"/>
      <c r="M26" s="120">
        <f>K26+I26+G26+E26+C26</f>
        <v>3230.7969999999996</v>
      </c>
      <c r="N26" s="121"/>
      <c r="O26" s="120">
        <f>O19+O20+O21+O22+O23+O24+O25</f>
        <v>3911.7320000000004</v>
      </c>
      <c r="P26" s="121"/>
      <c r="Q26" s="120">
        <f>Q19+Q20+Q21+Q22+Q23+Q24+Q25</f>
        <v>3106.6379999999999</v>
      </c>
      <c r="R26" s="122"/>
    </row>
    <row r="28" spans="1:18" x14ac:dyDescent="0.25">
      <c r="A28" s="311" t="s">
        <v>27</v>
      </c>
      <c r="B28" s="305"/>
      <c r="C28" s="110"/>
      <c r="D28" s="111"/>
      <c r="E28" s="110"/>
      <c r="F28" s="111"/>
      <c r="G28" s="110"/>
      <c r="H28" s="111"/>
      <c r="I28" s="110"/>
      <c r="J28" s="111"/>
      <c r="K28" s="110"/>
      <c r="L28" s="111"/>
      <c r="M28" s="110"/>
      <c r="N28" s="111"/>
      <c r="O28" s="110"/>
      <c r="P28" s="111"/>
      <c r="Q28" s="110"/>
      <c r="R28" s="112"/>
    </row>
    <row r="29" spans="1:18" x14ac:dyDescent="0.25">
      <c r="A29" s="113" t="s">
        <v>28</v>
      </c>
      <c r="B29" s="114"/>
      <c r="C29" s="115">
        <v>0</v>
      </c>
      <c r="D29" s="116"/>
      <c r="E29" s="115">
        <v>0</v>
      </c>
      <c r="F29" s="116"/>
      <c r="G29" s="115">
        <v>324</v>
      </c>
      <c r="H29" s="116"/>
      <c r="I29" s="115">
        <v>0</v>
      </c>
      <c r="J29" s="116"/>
      <c r="K29" s="115">
        <v>0</v>
      </c>
      <c r="L29" s="116"/>
      <c r="M29" s="115">
        <f>SUM(C29,E29,G29,I29,K29)</f>
        <v>324</v>
      </c>
      <c r="N29" s="116"/>
      <c r="O29" s="115">
        <v>258.75</v>
      </c>
      <c r="P29" s="116"/>
      <c r="Q29" s="115">
        <v>163.26</v>
      </c>
      <c r="R29" s="117"/>
    </row>
    <row r="30" spans="1:18" x14ac:dyDescent="0.25">
      <c r="A30" s="123" t="s">
        <v>29</v>
      </c>
      <c r="B30" s="124"/>
      <c r="C30" s="125">
        <v>39.93</v>
      </c>
      <c r="D30" s="126"/>
      <c r="E30" s="125">
        <v>427.96499999999997</v>
      </c>
      <c r="F30" s="126"/>
      <c r="G30" s="125">
        <v>224.44499999999999</v>
      </c>
      <c r="H30" s="126"/>
      <c r="I30" s="125">
        <v>294.767</v>
      </c>
      <c r="J30" s="126"/>
      <c r="K30" s="125">
        <v>0</v>
      </c>
      <c r="L30" s="126"/>
      <c r="M30" s="125">
        <f>SUM(C30,E30,G30,I30,K30)</f>
        <v>987.10699999999997</v>
      </c>
      <c r="N30" s="126"/>
      <c r="O30" s="125">
        <v>1229.5219999999999</v>
      </c>
      <c r="P30" s="126"/>
      <c r="Q30" s="125">
        <v>1009.18</v>
      </c>
      <c r="R30" s="127"/>
    </row>
    <row r="31" spans="1:18" x14ac:dyDescent="0.25">
      <c r="A31" s="113" t="s">
        <v>31</v>
      </c>
      <c r="B31" s="114"/>
      <c r="C31" s="115">
        <v>181.65299999999999</v>
      </c>
      <c r="D31" s="116"/>
      <c r="E31" s="115">
        <v>163.83099999999999</v>
      </c>
      <c r="F31" s="116"/>
      <c r="G31" s="115">
        <v>0</v>
      </c>
      <c r="H31" s="116"/>
      <c r="I31" s="115">
        <v>0</v>
      </c>
      <c r="J31" s="116"/>
      <c r="K31" s="115">
        <v>0</v>
      </c>
      <c r="L31" s="116"/>
      <c r="M31" s="115">
        <f>SUM(C31,E31,G31,I31,K31)</f>
        <v>345.48399999999998</v>
      </c>
      <c r="N31" s="116"/>
      <c r="O31" s="115">
        <v>250.88200000000001</v>
      </c>
      <c r="P31" s="116"/>
      <c r="Q31" s="115">
        <v>396.93900000000002</v>
      </c>
      <c r="R31" s="117"/>
    </row>
    <row r="32" spans="1:18" x14ac:dyDescent="0.25">
      <c r="A32" s="118" t="s">
        <v>12</v>
      </c>
      <c r="B32" s="119"/>
      <c r="C32" s="120">
        <f>C29+C30+C31</f>
        <v>221.583</v>
      </c>
      <c r="D32" s="121"/>
      <c r="E32" s="120">
        <f>E29+E30+E31</f>
        <v>591.79599999999994</v>
      </c>
      <c r="F32" s="121"/>
      <c r="G32" s="120">
        <f>G29+G30+G31</f>
        <v>548.44499999999994</v>
      </c>
      <c r="H32" s="121"/>
      <c r="I32" s="120">
        <f>I29+I30+I31</f>
        <v>294.767</v>
      </c>
      <c r="J32" s="121"/>
      <c r="K32" s="120">
        <f>K29+K30+K31</f>
        <v>0</v>
      </c>
      <c r="L32" s="121"/>
      <c r="M32" s="120">
        <f>K32+I32+G32+E32+C32</f>
        <v>1656.5909999999999</v>
      </c>
      <c r="N32" s="121"/>
      <c r="O32" s="120">
        <f>O29+O30+O31</f>
        <v>1739.154</v>
      </c>
      <c r="P32" s="121"/>
      <c r="Q32" s="120">
        <f>Q29+Q30+Q31</f>
        <v>1569.3790000000001</v>
      </c>
      <c r="R32" s="122"/>
    </row>
    <row r="34" spans="1:18" x14ac:dyDescent="0.25">
      <c r="A34" s="311" t="s">
        <v>32</v>
      </c>
      <c r="B34" s="305"/>
      <c r="C34" s="110"/>
      <c r="D34" s="111"/>
      <c r="E34" s="110"/>
      <c r="F34" s="111"/>
      <c r="G34" s="110"/>
      <c r="H34" s="111"/>
      <c r="I34" s="110"/>
      <c r="J34" s="111"/>
      <c r="K34" s="110"/>
      <c r="L34" s="111"/>
      <c r="M34" s="110"/>
      <c r="N34" s="111"/>
      <c r="O34" s="110"/>
      <c r="P34" s="111"/>
      <c r="Q34" s="110"/>
      <c r="R34" s="112"/>
    </row>
    <row r="35" spans="1:18" x14ac:dyDescent="0.25">
      <c r="A35" s="113" t="s">
        <v>34</v>
      </c>
      <c r="B35" s="114"/>
      <c r="C35" s="115">
        <v>0</v>
      </c>
      <c r="D35" s="116"/>
      <c r="E35" s="115">
        <v>0</v>
      </c>
      <c r="F35" s="116"/>
      <c r="G35" s="115">
        <v>0</v>
      </c>
      <c r="H35" s="116"/>
      <c r="I35" s="115">
        <v>0</v>
      </c>
      <c r="J35" s="116"/>
      <c r="K35" s="115">
        <v>0</v>
      </c>
      <c r="L35" s="116"/>
      <c r="M35" s="115">
        <f>SUM(C35,E35,G35,I35,K35)</f>
        <v>0</v>
      </c>
      <c r="N35" s="116"/>
      <c r="O35" s="115">
        <v>48.887</v>
      </c>
      <c r="P35" s="116"/>
      <c r="Q35" s="115">
        <v>38.838000000000001</v>
      </c>
      <c r="R35" s="117"/>
    </row>
    <row r="36" spans="1:18" x14ac:dyDescent="0.25">
      <c r="A36" s="118" t="s">
        <v>12</v>
      </c>
      <c r="B36" s="119"/>
      <c r="C36" s="120">
        <f>C35</f>
        <v>0</v>
      </c>
      <c r="D36" s="121"/>
      <c r="E36" s="120">
        <f>E35</f>
        <v>0</v>
      </c>
      <c r="F36" s="121"/>
      <c r="G36" s="120">
        <f>G35</f>
        <v>0</v>
      </c>
      <c r="H36" s="121"/>
      <c r="I36" s="120">
        <f>I35</f>
        <v>0</v>
      </c>
      <c r="J36" s="121"/>
      <c r="K36" s="120">
        <f>K35</f>
        <v>0</v>
      </c>
      <c r="L36" s="121"/>
      <c r="M36" s="120">
        <f>K36+I36+G36+E36+C36</f>
        <v>0</v>
      </c>
      <c r="N36" s="121"/>
      <c r="O36" s="120">
        <f>O35</f>
        <v>48.887</v>
      </c>
      <c r="P36" s="121"/>
      <c r="Q36" s="120">
        <f>Q35</f>
        <v>38.838000000000001</v>
      </c>
      <c r="R36" s="122"/>
    </row>
    <row r="38" spans="1:18" ht="18" x14ac:dyDescent="0.25">
      <c r="A38" s="128" t="s">
        <v>35</v>
      </c>
      <c r="B38" s="129"/>
      <c r="C38" s="130">
        <f>C12+C16+C26+C32+C36</f>
        <v>1511.942</v>
      </c>
      <c r="D38" s="131"/>
      <c r="E38" s="130">
        <f>E12+E16+E26+E32+E36</f>
        <v>1991.489</v>
      </c>
      <c r="F38" s="131"/>
      <c r="G38" s="130">
        <f>G12+G16+G26+G32+G36</f>
        <v>1287.5919999999999</v>
      </c>
      <c r="H38" s="131"/>
      <c r="I38" s="130">
        <f>I12+I16+I26+I32+I36</f>
        <v>389.06600000000003</v>
      </c>
      <c r="J38" s="131"/>
      <c r="K38" s="130">
        <f>K12+K16+K26+K32+K36</f>
        <v>1035.5160000000001</v>
      </c>
      <c r="L38" s="131"/>
      <c r="M38" s="130">
        <f>K38+I38+G38+E38+C38</f>
        <v>6215.6050000000005</v>
      </c>
      <c r="N38" s="131"/>
      <c r="O38" s="130">
        <f>O12+O16+O26+O32+O36</f>
        <v>7170.206000000001</v>
      </c>
      <c r="P38" s="131"/>
      <c r="Q38" s="130">
        <f>Q12+Q16+Q26+Q32+Q36</f>
        <v>6037.5219999999999</v>
      </c>
      <c r="R38" s="132"/>
    </row>
  </sheetData>
  <sheetProtection formatCells="0" formatColumns="0" formatRows="0" insertColumns="0" insertRows="0" insertHyperlinks="0" deleteColumns="0" deleteRows="0" sort="0" autoFilter="0" pivotTables="0"/>
  <mergeCells count="42">
    <mergeCell ref="A10:B10"/>
    <mergeCell ref="A14:B14"/>
    <mergeCell ref="A18:B18"/>
    <mergeCell ref="A28:B28"/>
    <mergeCell ref="A34:B34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M7:N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</mergeCells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workbookViewId="0">
      <selection activeCell="R1" sqref="R1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18" width="10.7109375" customWidth="1"/>
  </cols>
  <sheetData>
    <row r="1" spans="1:18" ht="23.25" x14ac:dyDescent="0.25">
      <c r="A1" s="304" t="s">
        <v>57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38" t="s">
        <v>1</v>
      </c>
    </row>
    <row r="2" spans="1:18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133"/>
    </row>
    <row r="3" spans="1:18" ht="18" x14ac:dyDescent="0.25">
      <c r="A3" s="306" t="s">
        <v>37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133"/>
    </row>
    <row r="5" spans="1:18" ht="18.75" x14ac:dyDescent="0.25">
      <c r="A5" s="134"/>
      <c r="B5" s="134"/>
      <c r="C5" s="307" t="s">
        <v>38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</row>
    <row r="6" spans="1:18" ht="16.5" x14ac:dyDescent="0.25">
      <c r="A6" s="312" t="s">
        <v>8</v>
      </c>
      <c r="B6" s="305"/>
      <c r="C6" s="313" t="s">
        <v>39</v>
      </c>
      <c r="D6" s="314"/>
      <c r="E6" s="314" t="s">
        <v>40</v>
      </c>
      <c r="F6" s="314"/>
      <c r="G6" s="314" t="s">
        <v>41</v>
      </c>
      <c r="H6" s="314"/>
      <c r="I6" s="314" t="s">
        <v>42</v>
      </c>
      <c r="J6" s="314"/>
      <c r="K6" s="314" t="s">
        <v>43</v>
      </c>
      <c r="L6" s="314"/>
      <c r="M6" s="330" t="s">
        <v>44</v>
      </c>
      <c r="N6" s="331"/>
      <c r="O6" s="314" t="s">
        <v>45</v>
      </c>
      <c r="P6" s="314"/>
      <c r="Q6" s="314" t="s">
        <v>46</v>
      </c>
      <c r="R6" s="314"/>
    </row>
    <row r="7" spans="1:18" x14ac:dyDescent="0.25">
      <c r="A7" s="305"/>
      <c r="B7" s="305"/>
      <c r="C7" s="315" t="s">
        <v>47</v>
      </c>
      <c r="D7" s="316"/>
      <c r="E7" s="316"/>
      <c r="F7" s="316"/>
      <c r="G7" s="316"/>
      <c r="H7" s="316"/>
      <c r="I7" s="316"/>
      <c r="J7" s="316"/>
      <c r="K7" s="316" t="s">
        <v>48</v>
      </c>
      <c r="L7" s="316"/>
      <c r="M7" s="328"/>
      <c r="N7" s="135"/>
      <c r="O7" s="316"/>
      <c r="P7" s="316"/>
      <c r="Q7" s="316"/>
      <c r="R7" s="316"/>
    </row>
    <row r="8" spans="1:18" x14ac:dyDescent="0.25">
      <c r="A8" s="305"/>
      <c r="B8" s="305"/>
      <c r="C8" s="315" t="s">
        <v>49</v>
      </c>
      <c r="D8" s="316"/>
      <c r="E8" s="316" t="s">
        <v>50</v>
      </c>
      <c r="F8" s="316"/>
      <c r="G8" s="316" t="s">
        <v>51</v>
      </c>
      <c r="H8" s="316"/>
      <c r="I8" s="316" t="s">
        <v>52</v>
      </c>
      <c r="J8" s="316"/>
      <c r="K8" s="316" t="s">
        <v>53</v>
      </c>
      <c r="L8" s="316"/>
      <c r="M8" s="328"/>
      <c r="N8" s="135"/>
      <c r="O8" s="316"/>
      <c r="P8" s="316"/>
      <c r="Q8" s="316"/>
      <c r="R8" s="316"/>
    </row>
    <row r="9" spans="1:18" x14ac:dyDescent="0.25">
      <c r="A9" s="305"/>
      <c r="B9" s="305"/>
      <c r="C9" s="317" t="s">
        <v>47</v>
      </c>
      <c r="D9" s="318"/>
      <c r="E9" s="318"/>
      <c r="F9" s="318"/>
      <c r="G9" s="318"/>
      <c r="H9" s="318"/>
      <c r="I9" s="318"/>
      <c r="J9" s="318"/>
      <c r="K9" s="318" t="s">
        <v>48</v>
      </c>
      <c r="L9" s="318"/>
      <c r="M9" s="329"/>
      <c r="N9" s="136"/>
      <c r="O9" s="318"/>
      <c r="P9" s="318"/>
      <c r="Q9" s="318"/>
      <c r="R9" s="318"/>
    </row>
    <row r="10" spans="1:18" x14ac:dyDescent="0.25">
      <c r="A10" s="311" t="s">
        <v>58</v>
      </c>
      <c r="B10" s="305"/>
      <c r="C10" s="137"/>
      <c r="D10" s="138"/>
      <c r="E10" s="137"/>
      <c r="F10" s="138"/>
      <c r="G10" s="137"/>
      <c r="H10" s="138"/>
      <c r="I10" s="137"/>
      <c r="J10" s="138"/>
      <c r="K10" s="137"/>
      <c r="L10" s="138"/>
      <c r="M10" s="137"/>
      <c r="N10" s="138"/>
      <c r="O10" s="137"/>
      <c r="P10" s="138"/>
      <c r="Q10" s="137"/>
      <c r="R10" s="139"/>
    </row>
    <row r="11" spans="1:18" x14ac:dyDescent="0.25">
      <c r="A11" s="140" t="s">
        <v>59</v>
      </c>
      <c r="B11" s="141"/>
      <c r="C11" s="142">
        <v>0</v>
      </c>
      <c r="D11" s="143"/>
      <c r="E11" s="142">
        <v>0</v>
      </c>
      <c r="F11" s="143"/>
      <c r="G11" s="142">
        <v>49.5</v>
      </c>
      <c r="H11" s="143"/>
      <c r="I11" s="142">
        <v>0</v>
      </c>
      <c r="J11" s="143"/>
      <c r="K11" s="142">
        <v>0</v>
      </c>
      <c r="L11" s="143"/>
      <c r="M11" s="142">
        <f t="shared" ref="M11:M23" si="0">SUM(C11,E11,G11,I11,K11)</f>
        <v>49.5</v>
      </c>
      <c r="N11" s="143"/>
      <c r="O11" s="142">
        <v>55.637</v>
      </c>
      <c r="P11" s="143"/>
      <c r="Q11" s="142">
        <v>42.841999999999999</v>
      </c>
      <c r="R11" s="144"/>
    </row>
    <row r="12" spans="1:18" x14ac:dyDescent="0.25">
      <c r="A12" s="145" t="s">
        <v>60</v>
      </c>
      <c r="B12" s="146"/>
      <c r="C12" s="147">
        <v>15.468</v>
      </c>
      <c r="D12" s="148"/>
      <c r="E12" s="147">
        <v>0</v>
      </c>
      <c r="F12" s="148"/>
      <c r="G12" s="147">
        <v>48</v>
      </c>
      <c r="H12" s="148"/>
      <c r="I12" s="147">
        <v>0</v>
      </c>
      <c r="J12" s="148"/>
      <c r="K12" s="147">
        <v>147</v>
      </c>
      <c r="L12" s="148"/>
      <c r="M12" s="147">
        <f t="shared" si="0"/>
        <v>210.46800000000002</v>
      </c>
      <c r="N12" s="148"/>
      <c r="O12" s="147">
        <v>229.05199999999999</v>
      </c>
      <c r="P12" s="148"/>
      <c r="Q12" s="147">
        <v>190.10900000000001</v>
      </c>
      <c r="R12" s="149"/>
    </row>
    <row r="13" spans="1:18" x14ac:dyDescent="0.25">
      <c r="A13" s="140" t="s">
        <v>61</v>
      </c>
      <c r="B13" s="141"/>
      <c r="C13" s="142">
        <v>0</v>
      </c>
      <c r="D13" s="143"/>
      <c r="E13" s="142">
        <v>0</v>
      </c>
      <c r="F13" s="143"/>
      <c r="G13" s="142">
        <v>0</v>
      </c>
      <c r="H13" s="143"/>
      <c r="I13" s="142">
        <v>0</v>
      </c>
      <c r="J13" s="143"/>
      <c r="K13" s="142">
        <v>0</v>
      </c>
      <c r="L13" s="143"/>
      <c r="M13" s="142">
        <f t="shared" si="0"/>
        <v>0</v>
      </c>
      <c r="N13" s="143"/>
      <c r="O13" s="142">
        <v>0</v>
      </c>
      <c r="P13" s="143"/>
      <c r="Q13" s="142">
        <v>14</v>
      </c>
      <c r="R13" s="144"/>
    </row>
    <row r="14" spans="1:18" x14ac:dyDescent="0.25">
      <c r="A14" s="145" t="s">
        <v>62</v>
      </c>
      <c r="B14" s="146"/>
      <c r="C14" s="147">
        <v>36.892000000000003</v>
      </c>
      <c r="D14" s="148"/>
      <c r="E14" s="147">
        <v>0</v>
      </c>
      <c r="F14" s="148"/>
      <c r="G14" s="147">
        <v>0</v>
      </c>
      <c r="H14" s="148"/>
      <c r="I14" s="147">
        <v>0</v>
      </c>
      <c r="J14" s="148"/>
      <c r="K14" s="147">
        <v>0</v>
      </c>
      <c r="L14" s="148"/>
      <c r="M14" s="147">
        <f t="shared" si="0"/>
        <v>36.892000000000003</v>
      </c>
      <c r="N14" s="148"/>
      <c r="O14" s="147">
        <v>71.337000000000003</v>
      </c>
      <c r="P14" s="148"/>
      <c r="Q14" s="147">
        <v>45.853999999999999</v>
      </c>
      <c r="R14" s="149"/>
    </row>
    <row r="15" spans="1:18" x14ac:dyDescent="0.25">
      <c r="A15" s="140" t="s">
        <v>63</v>
      </c>
      <c r="B15" s="141"/>
      <c r="C15" s="142">
        <v>0</v>
      </c>
      <c r="D15" s="143"/>
      <c r="E15" s="142">
        <v>0</v>
      </c>
      <c r="F15" s="143"/>
      <c r="G15" s="142">
        <v>23</v>
      </c>
      <c r="H15" s="143"/>
      <c r="I15" s="142">
        <v>0</v>
      </c>
      <c r="J15" s="143"/>
      <c r="K15" s="142">
        <v>0</v>
      </c>
      <c r="L15" s="143"/>
      <c r="M15" s="142">
        <f t="shared" si="0"/>
        <v>23</v>
      </c>
      <c r="N15" s="143"/>
      <c r="O15" s="142">
        <v>27.783999999999999</v>
      </c>
      <c r="P15" s="143"/>
      <c r="Q15" s="142">
        <v>0</v>
      </c>
      <c r="R15" s="144"/>
    </row>
    <row r="16" spans="1:18" x14ac:dyDescent="0.25">
      <c r="A16" s="145" t="s">
        <v>64</v>
      </c>
      <c r="B16" s="146"/>
      <c r="C16" s="147">
        <v>28.324999999999999</v>
      </c>
      <c r="D16" s="148"/>
      <c r="E16" s="147">
        <v>0</v>
      </c>
      <c r="F16" s="148"/>
      <c r="G16" s="147">
        <v>0</v>
      </c>
      <c r="H16" s="148"/>
      <c r="I16" s="147">
        <v>0</v>
      </c>
      <c r="J16" s="148"/>
      <c r="K16" s="147">
        <v>0</v>
      </c>
      <c r="L16" s="148"/>
      <c r="M16" s="147">
        <f t="shared" si="0"/>
        <v>28.324999999999999</v>
      </c>
      <c r="N16" s="148"/>
      <c r="O16" s="147">
        <v>28.471</v>
      </c>
      <c r="P16" s="148"/>
      <c r="Q16" s="147">
        <v>21.312000000000001</v>
      </c>
      <c r="R16" s="149"/>
    </row>
    <row r="17" spans="1:18" x14ac:dyDescent="0.25">
      <c r="A17" s="140" t="s">
        <v>65</v>
      </c>
      <c r="B17" s="141"/>
      <c r="C17" s="142">
        <v>33.417999999999999</v>
      </c>
      <c r="D17" s="143"/>
      <c r="E17" s="142">
        <v>4.0439999999999996</v>
      </c>
      <c r="F17" s="143"/>
      <c r="G17" s="142">
        <v>5.4450000000000003</v>
      </c>
      <c r="H17" s="143"/>
      <c r="I17" s="142">
        <v>0</v>
      </c>
      <c r="J17" s="143"/>
      <c r="K17" s="142">
        <v>0</v>
      </c>
      <c r="L17" s="143"/>
      <c r="M17" s="142">
        <f t="shared" si="0"/>
        <v>42.906999999999996</v>
      </c>
      <c r="N17" s="143"/>
      <c r="O17" s="142">
        <v>68.134</v>
      </c>
      <c r="P17" s="143"/>
      <c r="Q17" s="142">
        <v>45.515000000000001</v>
      </c>
      <c r="R17" s="144"/>
    </row>
    <row r="18" spans="1:18" x14ac:dyDescent="0.25">
      <c r="A18" s="145" t="s">
        <v>66</v>
      </c>
      <c r="B18" s="146"/>
      <c r="C18" s="147">
        <v>0</v>
      </c>
      <c r="D18" s="148"/>
      <c r="E18" s="147">
        <v>0</v>
      </c>
      <c r="F18" s="148"/>
      <c r="G18" s="147">
        <v>53.2</v>
      </c>
      <c r="H18" s="148"/>
      <c r="I18" s="147">
        <v>0</v>
      </c>
      <c r="J18" s="148"/>
      <c r="K18" s="147">
        <v>0</v>
      </c>
      <c r="L18" s="148"/>
      <c r="M18" s="147">
        <f t="shared" si="0"/>
        <v>53.2</v>
      </c>
      <c r="N18" s="148"/>
      <c r="O18" s="147">
        <v>40.911999999999999</v>
      </c>
      <c r="P18" s="148"/>
      <c r="Q18" s="147">
        <v>74.594999999999999</v>
      </c>
      <c r="R18" s="149"/>
    </row>
    <row r="19" spans="1:18" x14ac:dyDescent="0.25">
      <c r="A19" s="140" t="s">
        <v>67</v>
      </c>
      <c r="B19" s="141"/>
      <c r="C19" s="142">
        <v>0</v>
      </c>
      <c r="D19" s="143"/>
      <c r="E19" s="142">
        <v>0</v>
      </c>
      <c r="F19" s="143"/>
      <c r="G19" s="142">
        <v>8.0030000000000001</v>
      </c>
      <c r="H19" s="143"/>
      <c r="I19" s="142">
        <v>50.399000000000001</v>
      </c>
      <c r="J19" s="143"/>
      <c r="K19" s="142">
        <v>106</v>
      </c>
      <c r="L19" s="143"/>
      <c r="M19" s="142">
        <f t="shared" si="0"/>
        <v>164.40199999999999</v>
      </c>
      <c r="N19" s="143"/>
      <c r="O19" s="142">
        <v>208.101</v>
      </c>
      <c r="P19" s="143"/>
      <c r="Q19" s="142">
        <v>192.602</v>
      </c>
      <c r="R19" s="144"/>
    </row>
    <row r="20" spans="1:18" x14ac:dyDescent="0.25">
      <c r="A20" s="145" t="s">
        <v>68</v>
      </c>
      <c r="B20" s="146"/>
      <c r="C20" s="147">
        <v>0</v>
      </c>
      <c r="D20" s="148"/>
      <c r="E20" s="147">
        <v>0</v>
      </c>
      <c r="F20" s="148"/>
      <c r="G20" s="147">
        <v>18.600000000000001</v>
      </c>
      <c r="H20" s="148"/>
      <c r="I20" s="147">
        <v>0</v>
      </c>
      <c r="J20" s="148"/>
      <c r="K20" s="147">
        <v>0</v>
      </c>
      <c r="L20" s="148"/>
      <c r="M20" s="147">
        <f t="shared" si="0"/>
        <v>18.600000000000001</v>
      </c>
      <c r="N20" s="148"/>
      <c r="O20" s="147">
        <v>35.170999999999999</v>
      </c>
      <c r="P20" s="148"/>
      <c r="Q20" s="147">
        <v>22</v>
      </c>
      <c r="R20" s="149"/>
    </row>
    <row r="21" spans="1:18" x14ac:dyDescent="0.25">
      <c r="A21" s="140" t="s">
        <v>69</v>
      </c>
      <c r="B21" s="141"/>
      <c r="C21" s="142">
        <v>21.917999999999999</v>
      </c>
      <c r="D21" s="143"/>
      <c r="E21" s="142">
        <v>0</v>
      </c>
      <c r="F21" s="143"/>
      <c r="G21" s="142">
        <v>56.222000000000001</v>
      </c>
      <c r="H21" s="143"/>
      <c r="I21" s="142">
        <v>0</v>
      </c>
      <c r="J21" s="143"/>
      <c r="K21" s="142">
        <v>0</v>
      </c>
      <c r="L21" s="143"/>
      <c r="M21" s="142">
        <f t="shared" si="0"/>
        <v>78.14</v>
      </c>
      <c r="N21" s="143"/>
      <c r="O21" s="142">
        <v>97.378</v>
      </c>
      <c r="P21" s="143"/>
      <c r="Q21" s="142">
        <v>56.814</v>
      </c>
      <c r="R21" s="144"/>
    </row>
    <row r="22" spans="1:18" x14ac:dyDescent="0.25">
      <c r="A22" s="145" t="s">
        <v>70</v>
      </c>
      <c r="B22" s="146"/>
      <c r="C22" s="147">
        <v>0.5</v>
      </c>
      <c r="D22" s="148"/>
      <c r="E22" s="147">
        <v>0</v>
      </c>
      <c r="F22" s="148"/>
      <c r="G22" s="147">
        <v>3.6</v>
      </c>
      <c r="H22" s="148"/>
      <c r="I22" s="147">
        <v>0</v>
      </c>
      <c r="J22" s="148"/>
      <c r="K22" s="147">
        <v>0</v>
      </c>
      <c r="L22" s="148"/>
      <c r="M22" s="147">
        <f t="shared" si="0"/>
        <v>4.0999999999999996</v>
      </c>
      <c r="N22" s="148"/>
      <c r="O22" s="147">
        <v>0</v>
      </c>
      <c r="P22" s="148"/>
      <c r="Q22" s="147">
        <v>0</v>
      </c>
      <c r="R22" s="149"/>
    </row>
    <row r="23" spans="1:18" x14ac:dyDescent="0.25">
      <c r="A23" s="140" t="s">
        <v>71</v>
      </c>
      <c r="B23" s="141"/>
      <c r="C23" s="142">
        <v>0</v>
      </c>
      <c r="D23" s="143"/>
      <c r="E23" s="142">
        <v>0</v>
      </c>
      <c r="F23" s="143"/>
      <c r="G23" s="142">
        <v>0</v>
      </c>
      <c r="H23" s="143"/>
      <c r="I23" s="142">
        <v>0</v>
      </c>
      <c r="J23" s="143"/>
      <c r="K23" s="142">
        <v>0</v>
      </c>
      <c r="L23" s="143"/>
      <c r="M23" s="142">
        <f t="shared" si="0"/>
        <v>0</v>
      </c>
      <c r="N23" s="143"/>
      <c r="O23" s="142">
        <v>19.417000000000002</v>
      </c>
      <c r="P23" s="143"/>
      <c r="Q23" s="142">
        <v>0</v>
      </c>
      <c r="R23" s="144"/>
    </row>
    <row r="24" spans="1:18" x14ac:dyDescent="0.25">
      <c r="A24" s="150" t="s">
        <v>12</v>
      </c>
      <c r="B24" s="151"/>
      <c r="C24" s="152">
        <f>C11+C12+C13+C14+C15+C16+C17+C18+C19+C20+C21+C22+C23</f>
        <v>136.52100000000002</v>
      </c>
      <c r="D24" s="153"/>
      <c r="E24" s="152">
        <f>E11+E12+E13+E14+E15+E16+E17+E18+E19+E20+E21+E22+E23</f>
        <v>4.0439999999999996</v>
      </c>
      <c r="F24" s="153"/>
      <c r="G24" s="152">
        <f>G11+G12+G13+G14+G15+G16+G17+G18+G19+G20+G21+G22+G23</f>
        <v>265.57</v>
      </c>
      <c r="H24" s="153"/>
      <c r="I24" s="152">
        <f>I11+I12+I13+I14+I15+I16+I17+I18+I19+I20+I21+I22+I23</f>
        <v>50.399000000000001</v>
      </c>
      <c r="J24" s="153"/>
      <c r="K24" s="152">
        <f>K11+K12+K13+K14+K15+K16+K17+K18+K19+K20+K21+K22+K23</f>
        <v>253</v>
      </c>
      <c r="L24" s="153"/>
      <c r="M24" s="152">
        <f>K24+I24+G24+E24+C24</f>
        <v>709.53400000000011</v>
      </c>
      <c r="N24" s="153"/>
      <c r="O24" s="152">
        <f>O11+O12+O13+O14+O15+O16+O17+O18+O19+O20+O21+O22+O23</f>
        <v>881.39400000000012</v>
      </c>
      <c r="P24" s="153"/>
      <c r="Q24" s="152">
        <f>Q11+Q12+Q13+Q14+Q15+Q16+Q17+Q18+Q19+Q20+Q21+Q22+Q23</f>
        <v>705.64299999999992</v>
      </c>
      <c r="R24" s="154"/>
    </row>
    <row r="26" spans="1:18" x14ac:dyDescent="0.25">
      <c r="A26" s="311" t="s">
        <v>72</v>
      </c>
      <c r="B26" s="305"/>
      <c r="C26" s="137"/>
      <c r="D26" s="138"/>
      <c r="E26" s="137"/>
      <c r="F26" s="138"/>
      <c r="G26" s="137"/>
      <c r="H26" s="138"/>
      <c r="I26" s="137"/>
      <c r="J26" s="138"/>
      <c r="K26" s="137"/>
      <c r="L26" s="138"/>
      <c r="M26" s="137"/>
      <c r="N26" s="138"/>
      <c r="O26" s="137"/>
      <c r="P26" s="138"/>
      <c r="Q26" s="137"/>
      <c r="R26" s="139"/>
    </row>
    <row r="27" spans="1:18" x14ac:dyDescent="0.25">
      <c r="A27" s="140" t="s">
        <v>73</v>
      </c>
      <c r="B27" s="141"/>
      <c r="C27" s="142">
        <v>0</v>
      </c>
      <c r="D27" s="143"/>
      <c r="E27" s="142">
        <v>126.542</v>
      </c>
      <c r="F27" s="143"/>
      <c r="G27" s="142">
        <v>0</v>
      </c>
      <c r="H27" s="143"/>
      <c r="I27" s="142">
        <v>0</v>
      </c>
      <c r="J27" s="143"/>
      <c r="K27" s="142">
        <v>0</v>
      </c>
      <c r="L27" s="143"/>
      <c r="M27" s="142">
        <f>SUM(C27,E27,G27,I27,K27)</f>
        <v>126.542</v>
      </c>
      <c r="N27" s="143"/>
      <c r="O27" s="142">
        <v>120.5</v>
      </c>
      <c r="P27" s="143"/>
      <c r="Q27" s="142">
        <v>162.553</v>
      </c>
      <c r="R27" s="144"/>
    </row>
    <row r="28" spans="1:18" x14ac:dyDescent="0.25">
      <c r="A28" s="145" t="s">
        <v>74</v>
      </c>
      <c r="B28" s="146"/>
      <c r="C28" s="147">
        <v>0</v>
      </c>
      <c r="D28" s="148"/>
      <c r="E28" s="147">
        <v>0</v>
      </c>
      <c r="F28" s="148"/>
      <c r="G28" s="147">
        <v>0</v>
      </c>
      <c r="H28" s="148"/>
      <c r="I28" s="147">
        <v>0</v>
      </c>
      <c r="J28" s="148"/>
      <c r="K28" s="147">
        <v>0</v>
      </c>
      <c r="L28" s="148"/>
      <c r="M28" s="147">
        <f>SUM(C28,E28,G28,I28,K28)</f>
        <v>0</v>
      </c>
      <c r="N28" s="148"/>
      <c r="O28" s="147">
        <v>0</v>
      </c>
      <c r="P28" s="148"/>
      <c r="Q28" s="147">
        <v>15.805</v>
      </c>
      <c r="R28" s="149"/>
    </row>
    <row r="29" spans="1:18" x14ac:dyDescent="0.25">
      <c r="A29" s="140" t="s">
        <v>75</v>
      </c>
      <c r="B29" s="141"/>
      <c r="C29" s="142">
        <v>169.46700000000001</v>
      </c>
      <c r="D29" s="143"/>
      <c r="E29" s="142">
        <v>68.765000000000001</v>
      </c>
      <c r="F29" s="143"/>
      <c r="G29" s="142">
        <v>51.9</v>
      </c>
      <c r="H29" s="143"/>
      <c r="I29" s="142">
        <v>0</v>
      </c>
      <c r="J29" s="143"/>
      <c r="K29" s="142">
        <v>0</v>
      </c>
      <c r="L29" s="143"/>
      <c r="M29" s="142">
        <f>SUM(C29,E29,G29,I29,K29)</f>
        <v>290.13200000000001</v>
      </c>
      <c r="N29" s="143"/>
      <c r="O29" s="142">
        <v>335.45</v>
      </c>
      <c r="P29" s="143"/>
      <c r="Q29" s="142">
        <v>238.2</v>
      </c>
      <c r="R29" s="144"/>
    </row>
    <row r="30" spans="1:18" x14ac:dyDescent="0.25">
      <c r="A30" s="145" t="s">
        <v>76</v>
      </c>
      <c r="B30" s="146"/>
      <c r="C30" s="147">
        <v>30.809000000000001</v>
      </c>
      <c r="D30" s="148"/>
      <c r="E30" s="147">
        <v>0</v>
      </c>
      <c r="F30" s="148"/>
      <c r="G30" s="147">
        <v>0</v>
      </c>
      <c r="H30" s="148"/>
      <c r="I30" s="147">
        <v>43.9</v>
      </c>
      <c r="J30" s="148"/>
      <c r="K30" s="147">
        <v>33.1</v>
      </c>
      <c r="L30" s="148"/>
      <c r="M30" s="147">
        <f>SUM(C30,E30,G30,I30,K30)</f>
        <v>107.809</v>
      </c>
      <c r="N30" s="148"/>
      <c r="O30" s="147">
        <v>87.305000000000007</v>
      </c>
      <c r="P30" s="148"/>
      <c r="Q30" s="147">
        <v>77.635000000000005</v>
      </c>
      <c r="R30" s="149"/>
    </row>
    <row r="31" spans="1:18" x14ac:dyDescent="0.25">
      <c r="A31" s="140" t="s">
        <v>77</v>
      </c>
      <c r="B31" s="141"/>
      <c r="C31" s="142">
        <v>0</v>
      </c>
      <c r="D31" s="143"/>
      <c r="E31" s="142">
        <v>27.5</v>
      </c>
      <c r="F31" s="143"/>
      <c r="G31" s="142">
        <v>0</v>
      </c>
      <c r="H31" s="143"/>
      <c r="I31" s="142">
        <v>0</v>
      </c>
      <c r="J31" s="143"/>
      <c r="K31" s="142">
        <v>0</v>
      </c>
      <c r="L31" s="143"/>
      <c r="M31" s="142">
        <f>SUM(C31,E31,G31,I31,K31)</f>
        <v>27.5</v>
      </c>
      <c r="N31" s="143"/>
      <c r="O31" s="142">
        <v>6.6180000000000003</v>
      </c>
      <c r="P31" s="143"/>
      <c r="Q31" s="142">
        <v>6.5</v>
      </c>
      <c r="R31" s="144"/>
    </row>
    <row r="32" spans="1:18" x14ac:dyDescent="0.25">
      <c r="A32" s="150" t="s">
        <v>12</v>
      </c>
      <c r="B32" s="151"/>
      <c r="C32" s="152">
        <f>C27+C28+C29+C30+C31</f>
        <v>200.27600000000001</v>
      </c>
      <c r="D32" s="153"/>
      <c r="E32" s="152">
        <f>E27+E28+E29+E30+E31</f>
        <v>222.80700000000002</v>
      </c>
      <c r="F32" s="153"/>
      <c r="G32" s="152">
        <f>G27+G28+G29+G30+G31</f>
        <v>51.9</v>
      </c>
      <c r="H32" s="153"/>
      <c r="I32" s="152">
        <f>I27+I28+I29+I30+I31</f>
        <v>43.9</v>
      </c>
      <c r="J32" s="153"/>
      <c r="K32" s="152">
        <f>K27+K28+K29+K30+K31</f>
        <v>33.1</v>
      </c>
      <c r="L32" s="153"/>
      <c r="M32" s="152">
        <f>K32+I32+G32+E32+C32</f>
        <v>551.98299999999995</v>
      </c>
      <c r="N32" s="153"/>
      <c r="O32" s="152">
        <f>O27+O28+O29+O30+O31</f>
        <v>549.87300000000005</v>
      </c>
      <c r="P32" s="153"/>
      <c r="Q32" s="152">
        <f>Q27+Q28+Q29+Q30+Q31</f>
        <v>500.69299999999998</v>
      </c>
      <c r="R32" s="154"/>
    </row>
    <row r="34" spans="1:18" x14ac:dyDescent="0.25">
      <c r="A34" s="311" t="s">
        <v>10</v>
      </c>
      <c r="B34" s="305"/>
      <c r="C34" s="137"/>
      <c r="D34" s="138"/>
      <c r="E34" s="137"/>
      <c r="F34" s="138"/>
      <c r="G34" s="137"/>
      <c r="H34" s="138"/>
      <c r="I34" s="137"/>
      <c r="J34" s="138"/>
      <c r="K34" s="137"/>
      <c r="L34" s="138"/>
      <c r="M34" s="137"/>
      <c r="N34" s="138"/>
      <c r="O34" s="137"/>
      <c r="P34" s="138"/>
      <c r="Q34" s="137"/>
      <c r="R34" s="139"/>
    </row>
    <row r="35" spans="1:18" x14ac:dyDescent="0.25">
      <c r="A35" s="140" t="s">
        <v>78</v>
      </c>
      <c r="B35" s="141"/>
      <c r="C35" s="142">
        <v>0</v>
      </c>
      <c r="D35" s="143"/>
      <c r="E35" s="142">
        <v>104.664</v>
      </c>
      <c r="F35" s="143"/>
      <c r="G35" s="142">
        <v>0</v>
      </c>
      <c r="H35" s="143"/>
      <c r="I35" s="142">
        <v>0</v>
      </c>
      <c r="J35" s="143"/>
      <c r="K35" s="142">
        <v>15.6</v>
      </c>
      <c r="L35" s="143"/>
      <c r="M35" s="142">
        <f>SUM(C35,E35,G35,I35,K35)</f>
        <v>120.264</v>
      </c>
      <c r="N35" s="143"/>
      <c r="O35" s="142">
        <v>96.843000000000004</v>
      </c>
      <c r="P35" s="143"/>
      <c r="Q35" s="142">
        <v>135.768</v>
      </c>
      <c r="R35" s="144"/>
    </row>
    <row r="36" spans="1:18" x14ac:dyDescent="0.25">
      <c r="A36" s="145" t="s">
        <v>79</v>
      </c>
      <c r="B36" s="146"/>
      <c r="C36" s="147">
        <v>0</v>
      </c>
      <c r="D36" s="148"/>
      <c r="E36" s="147">
        <v>0</v>
      </c>
      <c r="F36" s="148"/>
      <c r="G36" s="147">
        <v>21.5</v>
      </c>
      <c r="H36" s="148"/>
      <c r="I36" s="147">
        <v>0</v>
      </c>
      <c r="J36" s="148"/>
      <c r="K36" s="147">
        <v>323.548</v>
      </c>
      <c r="L36" s="148"/>
      <c r="M36" s="147">
        <f>SUM(C36,E36,G36,I36,K36)</f>
        <v>345.048</v>
      </c>
      <c r="N36" s="148"/>
      <c r="O36" s="147">
        <v>287.39</v>
      </c>
      <c r="P36" s="148"/>
      <c r="Q36" s="147">
        <v>379.31</v>
      </c>
      <c r="R36" s="149"/>
    </row>
    <row r="37" spans="1:18" x14ac:dyDescent="0.25">
      <c r="A37" s="140" t="s">
        <v>11</v>
      </c>
      <c r="B37" s="141"/>
      <c r="C37" s="142">
        <v>0</v>
      </c>
      <c r="D37" s="143"/>
      <c r="E37" s="142">
        <v>0</v>
      </c>
      <c r="F37" s="143"/>
      <c r="G37" s="142">
        <v>0</v>
      </c>
      <c r="H37" s="143"/>
      <c r="I37" s="142">
        <v>0</v>
      </c>
      <c r="J37" s="143"/>
      <c r="K37" s="142">
        <v>0</v>
      </c>
      <c r="L37" s="143"/>
      <c r="M37" s="142">
        <f>SUM(C37,E37,G37,I37,K37)</f>
        <v>0</v>
      </c>
      <c r="N37" s="143"/>
      <c r="O37" s="142">
        <v>0</v>
      </c>
      <c r="P37" s="143"/>
      <c r="Q37" s="142">
        <v>25</v>
      </c>
      <c r="R37" s="144"/>
    </row>
    <row r="38" spans="1:18" x14ac:dyDescent="0.25">
      <c r="A38" s="145" t="s">
        <v>80</v>
      </c>
      <c r="B38" s="146"/>
      <c r="C38" s="147">
        <v>59.561999999999998</v>
      </c>
      <c r="D38" s="148"/>
      <c r="E38" s="147">
        <v>0</v>
      </c>
      <c r="F38" s="148"/>
      <c r="G38" s="147">
        <v>0</v>
      </c>
      <c r="H38" s="148"/>
      <c r="I38" s="147">
        <v>0</v>
      </c>
      <c r="J38" s="148"/>
      <c r="K38" s="147">
        <v>0</v>
      </c>
      <c r="L38" s="148"/>
      <c r="M38" s="147">
        <f>SUM(C38,E38,G38,I38,K38)</f>
        <v>59.561999999999998</v>
      </c>
      <c r="N38" s="148"/>
      <c r="O38" s="147">
        <v>46.999000000000002</v>
      </c>
      <c r="P38" s="148"/>
      <c r="Q38" s="147">
        <v>69.197999999999993</v>
      </c>
      <c r="R38" s="149"/>
    </row>
    <row r="39" spans="1:18" x14ac:dyDescent="0.25">
      <c r="A39" s="150" t="s">
        <v>12</v>
      </c>
      <c r="B39" s="151"/>
      <c r="C39" s="152">
        <f>C35+C36+C37+C38</f>
        <v>59.561999999999998</v>
      </c>
      <c r="D39" s="153"/>
      <c r="E39" s="152">
        <f>E35+E36+E37+E38</f>
        <v>104.664</v>
      </c>
      <c r="F39" s="153"/>
      <c r="G39" s="152">
        <f>G35+G36+G37+G38</f>
        <v>21.5</v>
      </c>
      <c r="H39" s="153"/>
      <c r="I39" s="152">
        <f>I35+I36+I37+I38</f>
        <v>0</v>
      </c>
      <c r="J39" s="153"/>
      <c r="K39" s="152">
        <f>K35+K36+K37+K38</f>
        <v>339.14800000000002</v>
      </c>
      <c r="L39" s="153"/>
      <c r="M39" s="152">
        <f>K39+I39+G39+E39+C39</f>
        <v>524.87400000000002</v>
      </c>
      <c r="N39" s="153"/>
      <c r="O39" s="152">
        <f>O35+O36+O37+O38</f>
        <v>431.23200000000003</v>
      </c>
      <c r="P39" s="153"/>
      <c r="Q39" s="152">
        <f>Q35+Q36+Q37+Q38</f>
        <v>609.27599999999995</v>
      </c>
      <c r="R39" s="154"/>
    </row>
    <row r="41" spans="1:18" x14ac:dyDescent="0.25">
      <c r="A41" s="311" t="s">
        <v>13</v>
      </c>
      <c r="B41" s="305"/>
      <c r="C41" s="137"/>
      <c r="D41" s="138"/>
      <c r="E41" s="137"/>
      <c r="F41" s="138"/>
      <c r="G41" s="137"/>
      <c r="H41" s="138"/>
      <c r="I41" s="137"/>
      <c r="J41" s="138"/>
      <c r="K41" s="137"/>
      <c r="L41" s="138"/>
      <c r="M41" s="137"/>
      <c r="N41" s="138"/>
      <c r="O41" s="137"/>
      <c r="P41" s="138"/>
      <c r="Q41" s="137"/>
      <c r="R41" s="139"/>
    </row>
    <row r="42" spans="1:18" x14ac:dyDescent="0.25">
      <c r="A42" s="140" t="s">
        <v>14</v>
      </c>
      <c r="B42" s="141"/>
      <c r="C42" s="142">
        <v>0</v>
      </c>
      <c r="D42" s="143"/>
      <c r="E42" s="142">
        <v>0</v>
      </c>
      <c r="F42" s="143"/>
      <c r="G42" s="142">
        <v>152.25200000000001</v>
      </c>
      <c r="H42" s="143"/>
      <c r="I42" s="142">
        <v>0</v>
      </c>
      <c r="J42" s="143"/>
      <c r="K42" s="142">
        <v>97.2</v>
      </c>
      <c r="L42" s="143"/>
      <c r="M42" s="142">
        <f>SUM(C42,E42,G42,I42,K42)</f>
        <v>249.452</v>
      </c>
      <c r="N42" s="143"/>
      <c r="O42" s="142">
        <v>150.25</v>
      </c>
      <c r="P42" s="143"/>
      <c r="Q42" s="142">
        <v>60.680999999999997</v>
      </c>
      <c r="R42" s="144"/>
    </row>
    <row r="43" spans="1:18" x14ac:dyDescent="0.25">
      <c r="A43" s="145" t="s">
        <v>15</v>
      </c>
      <c r="B43" s="146"/>
      <c r="C43" s="147">
        <v>0.2</v>
      </c>
      <c r="D43" s="148"/>
      <c r="E43" s="147">
        <v>264.60000000000002</v>
      </c>
      <c r="F43" s="148"/>
      <c r="G43" s="147">
        <v>0</v>
      </c>
      <c r="H43" s="148"/>
      <c r="I43" s="147">
        <v>0</v>
      </c>
      <c r="J43" s="148"/>
      <c r="K43" s="147">
        <v>66</v>
      </c>
      <c r="L43" s="148"/>
      <c r="M43" s="147">
        <f>SUM(C43,E43,G43,I43,K43)</f>
        <v>330.8</v>
      </c>
      <c r="N43" s="148"/>
      <c r="O43" s="147">
        <v>610.43600000000004</v>
      </c>
      <c r="P43" s="148"/>
      <c r="Q43" s="147">
        <v>773.10799999999995</v>
      </c>
      <c r="R43" s="149"/>
    </row>
    <row r="44" spans="1:18" x14ac:dyDescent="0.25">
      <c r="A44" s="150" t="s">
        <v>12</v>
      </c>
      <c r="B44" s="151"/>
      <c r="C44" s="152">
        <f>C42+C43</f>
        <v>0.2</v>
      </c>
      <c r="D44" s="153"/>
      <c r="E44" s="152">
        <f>E42+E43</f>
        <v>264.60000000000002</v>
      </c>
      <c r="F44" s="153"/>
      <c r="G44" s="152">
        <f>G42+G43</f>
        <v>152.25200000000001</v>
      </c>
      <c r="H44" s="153"/>
      <c r="I44" s="152">
        <f>I42+I43</f>
        <v>0</v>
      </c>
      <c r="J44" s="153"/>
      <c r="K44" s="152">
        <f>K42+K43</f>
        <v>163.19999999999999</v>
      </c>
      <c r="L44" s="153"/>
      <c r="M44" s="152">
        <f>K44+I44+G44+E44+C44</f>
        <v>580.25200000000007</v>
      </c>
      <c r="N44" s="153"/>
      <c r="O44" s="152">
        <f>O42+O43</f>
        <v>760.68600000000004</v>
      </c>
      <c r="P44" s="153"/>
      <c r="Q44" s="152">
        <f>Q42+Q43</f>
        <v>833.78899999999999</v>
      </c>
      <c r="R44" s="154"/>
    </row>
    <row r="46" spans="1:18" x14ac:dyDescent="0.25">
      <c r="A46" s="311" t="s">
        <v>16</v>
      </c>
      <c r="B46" s="305"/>
      <c r="C46" s="137"/>
      <c r="D46" s="138"/>
      <c r="E46" s="137"/>
      <c r="F46" s="138"/>
      <c r="G46" s="137"/>
      <c r="H46" s="138"/>
      <c r="I46" s="137"/>
      <c r="J46" s="138"/>
      <c r="K46" s="137"/>
      <c r="L46" s="138"/>
      <c r="M46" s="137"/>
      <c r="N46" s="138"/>
      <c r="O46" s="137"/>
      <c r="P46" s="138"/>
      <c r="Q46" s="137"/>
      <c r="R46" s="139"/>
    </row>
    <row r="47" spans="1:18" x14ac:dyDescent="0.25">
      <c r="A47" s="140" t="s">
        <v>81</v>
      </c>
      <c r="B47" s="141"/>
      <c r="C47" s="142">
        <v>0</v>
      </c>
      <c r="D47" s="143"/>
      <c r="E47" s="142">
        <v>30.9</v>
      </c>
      <c r="F47" s="143"/>
      <c r="G47" s="142">
        <v>0</v>
      </c>
      <c r="H47" s="143"/>
      <c r="I47" s="142">
        <v>0</v>
      </c>
      <c r="J47" s="143"/>
      <c r="K47" s="142">
        <v>0</v>
      </c>
      <c r="L47" s="143"/>
      <c r="M47" s="142">
        <f t="shared" ref="M47:M55" si="1">SUM(C47,E47,G47,I47,K47)</f>
        <v>30.9</v>
      </c>
      <c r="N47" s="143"/>
      <c r="O47" s="142">
        <v>47</v>
      </c>
      <c r="P47" s="143"/>
      <c r="Q47" s="142">
        <v>0</v>
      </c>
      <c r="R47" s="144"/>
    </row>
    <row r="48" spans="1:18" x14ac:dyDescent="0.25">
      <c r="A48" s="145" t="s">
        <v>17</v>
      </c>
      <c r="B48" s="146"/>
      <c r="C48" s="147">
        <v>59.677</v>
      </c>
      <c r="D48" s="148"/>
      <c r="E48" s="147">
        <v>243.4</v>
      </c>
      <c r="F48" s="148"/>
      <c r="G48" s="147">
        <v>121.354</v>
      </c>
      <c r="H48" s="148"/>
      <c r="I48" s="147">
        <v>0</v>
      </c>
      <c r="J48" s="148"/>
      <c r="K48" s="147">
        <v>0</v>
      </c>
      <c r="L48" s="148"/>
      <c r="M48" s="147">
        <f t="shared" si="1"/>
        <v>424.43099999999998</v>
      </c>
      <c r="N48" s="148"/>
      <c r="O48" s="147">
        <v>526.00599999999997</v>
      </c>
      <c r="P48" s="148"/>
      <c r="Q48" s="147">
        <v>544.20000000000005</v>
      </c>
      <c r="R48" s="149"/>
    </row>
    <row r="49" spans="1:18" x14ac:dyDescent="0.25">
      <c r="A49" s="140" t="s">
        <v>82</v>
      </c>
      <c r="B49" s="141"/>
      <c r="C49" s="142">
        <v>0</v>
      </c>
      <c r="D49" s="143"/>
      <c r="E49" s="142">
        <v>0.7</v>
      </c>
      <c r="F49" s="143"/>
      <c r="G49" s="142">
        <v>0</v>
      </c>
      <c r="H49" s="143"/>
      <c r="I49" s="142">
        <v>0</v>
      </c>
      <c r="J49" s="143"/>
      <c r="K49" s="142">
        <v>23.83</v>
      </c>
      <c r="L49" s="143"/>
      <c r="M49" s="142">
        <f t="shared" si="1"/>
        <v>24.529999999999998</v>
      </c>
      <c r="N49" s="143"/>
      <c r="O49" s="142">
        <v>27.3</v>
      </c>
      <c r="P49" s="143"/>
      <c r="Q49" s="142">
        <v>14.175000000000001</v>
      </c>
      <c r="R49" s="144"/>
    </row>
    <row r="50" spans="1:18" x14ac:dyDescent="0.25">
      <c r="A50" s="145" t="s">
        <v>83</v>
      </c>
      <c r="B50" s="146"/>
      <c r="C50" s="147">
        <v>0</v>
      </c>
      <c r="D50" s="148"/>
      <c r="E50" s="147">
        <v>0.6</v>
      </c>
      <c r="F50" s="148"/>
      <c r="G50" s="147">
        <v>0</v>
      </c>
      <c r="H50" s="148"/>
      <c r="I50" s="147">
        <v>0</v>
      </c>
      <c r="J50" s="148"/>
      <c r="K50" s="147">
        <v>0</v>
      </c>
      <c r="L50" s="148"/>
      <c r="M50" s="147">
        <f t="shared" si="1"/>
        <v>0.6</v>
      </c>
      <c r="N50" s="148"/>
      <c r="O50" s="147">
        <v>0.6</v>
      </c>
      <c r="P50" s="148"/>
      <c r="Q50" s="147">
        <v>0.4</v>
      </c>
      <c r="R50" s="149"/>
    </row>
    <row r="51" spans="1:18" x14ac:dyDescent="0.25">
      <c r="A51" s="140" t="s">
        <v>84</v>
      </c>
      <c r="B51" s="141"/>
      <c r="C51" s="142">
        <v>0</v>
      </c>
      <c r="D51" s="143"/>
      <c r="E51" s="142">
        <v>96.6</v>
      </c>
      <c r="F51" s="143"/>
      <c r="G51" s="142">
        <v>95.349000000000004</v>
      </c>
      <c r="H51" s="143"/>
      <c r="I51" s="142">
        <v>0</v>
      </c>
      <c r="J51" s="143"/>
      <c r="K51" s="142">
        <v>0</v>
      </c>
      <c r="L51" s="143"/>
      <c r="M51" s="142">
        <f t="shared" si="1"/>
        <v>191.94900000000001</v>
      </c>
      <c r="N51" s="143"/>
      <c r="O51" s="142">
        <v>240.38399999999999</v>
      </c>
      <c r="P51" s="143"/>
      <c r="Q51" s="142">
        <v>138.012</v>
      </c>
      <c r="R51" s="144"/>
    </row>
    <row r="52" spans="1:18" x14ac:dyDescent="0.25">
      <c r="A52" s="145" t="s">
        <v>85</v>
      </c>
      <c r="B52" s="146"/>
      <c r="C52" s="147">
        <v>0</v>
      </c>
      <c r="D52" s="148"/>
      <c r="E52" s="147">
        <v>0</v>
      </c>
      <c r="F52" s="148"/>
      <c r="G52" s="147">
        <v>0</v>
      </c>
      <c r="H52" s="148"/>
      <c r="I52" s="147">
        <v>0</v>
      </c>
      <c r="J52" s="148"/>
      <c r="K52" s="147">
        <v>0</v>
      </c>
      <c r="L52" s="148"/>
      <c r="M52" s="147">
        <f t="shared" si="1"/>
        <v>0</v>
      </c>
      <c r="N52" s="148"/>
      <c r="O52" s="147">
        <v>0.2</v>
      </c>
      <c r="P52" s="148"/>
      <c r="Q52" s="147">
        <v>0</v>
      </c>
      <c r="R52" s="149"/>
    </row>
    <row r="53" spans="1:18" x14ac:dyDescent="0.25">
      <c r="A53" s="140" t="s">
        <v>18</v>
      </c>
      <c r="B53" s="141"/>
      <c r="C53" s="142">
        <v>0</v>
      </c>
      <c r="D53" s="143"/>
      <c r="E53" s="142">
        <v>0</v>
      </c>
      <c r="F53" s="143"/>
      <c r="G53" s="142">
        <v>39.104999999999997</v>
      </c>
      <c r="H53" s="143"/>
      <c r="I53" s="142">
        <v>0</v>
      </c>
      <c r="J53" s="143"/>
      <c r="K53" s="142">
        <v>0</v>
      </c>
      <c r="L53" s="143"/>
      <c r="M53" s="142">
        <f t="shared" si="1"/>
        <v>39.104999999999997</v>
      </c>
      <c r="N53" s="143"/>
      <c r="O53" s="142">
        <v>35.343000000000004</v>
      </c>
      <c r="P53" s="143"/>
      <c r="Q53" s="142">
        <v>0</v>
      </c>
      <c r="R53" s="144"/>
    </row>
    <row r="54" spans="1:18" x14ac:dyDescent="0.25">
      <c r="A54" s="145" t="s">
        <v>86</v>
      </c>
      <c r="B54" s="146"/>
      <c r="C54" s="147">
        <v>0</v>
      </c>
      <c r="D54" s="148"/>
      <c r="E54" s="147">
        <v>9</v>
      </c>
      <c r="F54" s="148"/>
      <c r="G54" s="147">
        <v>0</v>
      </c>
      <c r="H54" s="148"/>
      <c r="I54" s="147">
        <v>0</v>
      </c>
      <c r="J54" s="148"/>
      <c r="K54" s="147">
        <v>0</v>
      </c>
      <c r="L54" s="148"/>
      <c r="M54" s="147">
        <f t="shared" si="1"/>
        <v>9</v>
      </c>
      <c r="N54" s="148"/>
      <c r="O54" s="147">
        <v>27.5</v>
      </c>
      <c r="P54" s="148"/>
      <c r="Q54" s="147">
        <v>31.5</v>
      </c>
      <c r="R54" s="149"/>
    </row>
    <row r="55" spans="1:18" x14ac:dyDescent="0.25">
      <c r="A55" s="140" t="s">
        <v>87</v>
      </c>
      <c r="B55" s="141"/>
      <c r="C55" s="142">
        <v>0</v>
      </c>
      <c r="D55" s="143"/>
      <c r="E55" s="142">
        <v>0</v>
      </c>
      <c r="F55" s="143"/>
      <c r="G55" s="142">
        <v>0</v>
      </c>
      <c r="H55" s="143"/>
      <c r="I55" s="142">
        <v>0</v>
      </c>
      <c r="J55" s="143"/>
      <c r="K55" s="142">
        <v>8</v>
      </c>
      <c r="L55" s="143"/>
      <c r="M55" s="142">
        <f t="shared" si="1"/>
        <v>8</v>
      </c>
      <c r="N55" s="143"/>
      <c r="O55" s="142">
        <v>0</v>
      </c>
      <c r="P55" s="143"/>
      <c r="Q55" s="142">
        <v>0</v>
      </c>
      <c r="R55" s="144"/>
    </row>
    <row r="56" spans="1:18" x14ac:dyDescent="0.25">
      <c r="A56" s="150" t="s">
        <v>12</v>
      </c>
      <c r="B56" s="151"/>
      <c r="C56" s="152">
        <f>C47+C48+C49+C50+C51+C52+C53+C54+C55</f>
        <v>59.677</v>
      </c>
      <c r="D56" s="153"/>
      <c r="E56" s="152">
        <f>E47+E48+E49+E50+E51+E52+E53+E54+E55</f>
        <v>381.20000000000005</v>
      </c>
      <c r="F56" s="153"/>
      <c r="G56" s="152">
        <f>G47+G48+G49+G50+G51+G52+G53+G54+G55</f>
        <v>255.80799999999999</v>
      </c>
      <c r="H56" s="153"/>
      <c r="I56" s="152">
        <f>I47+I48+I49+I50+I51+I52+I53+I54+I55</f>
        <v>0</v>
      </c>
      <c r="J56" s="153"/>
      <c r="K56" s="152">
        <f>K47+K48+K49+K50+K51+K52+K53+K54+K55</f>
        <v>31.83</v>
      </c>
      <c r="L56" s="153"/>
      <c r="M56" s="152">
        <f>K56+I56+G56+E56+C56</f>
        <v>728.51499999999999</v>
      </c>
      <c r="N56" s="153"/>
      <c r="O56" s="152">
        <f>O47+O48+O49+O50+O51+O52+O53+O54+O55</f>
        <v>904.33299999999997</v>
      </c>
      <c r="P56" s="153"/>
      <c r="Q56" s="152">
        <f>Q47+Q48+Q49+Q50+Q51+Q52+Q53+Q54+Q55</f>
        <v>728.28700000000003</v>
      </c>
      <c r="R56" s="154"/>
    </row>
    <row r="58" spans="1:18" x14ac:dyDescent="0.25">
      <c r="A58" s="311" t="s">
        <v>19</v>
      </c>
      <c r="B58" s="305"/>
      <c r="C58" s="137"/>
      <c r="D58" s="138"/>
      <c r="E58" s="137"/>
      <c r="F58" s="138"/>
      <c r="G58" s="137"/>
      <c r="H58" s="138"/>
      <c r="I58" s="137"/>
      <c r="J58" s="138"/>
      <c r="K58" s="137"/>
      <c r="L58" s="138"/>
      <c r="M58" s="137"/>
      <c r="N58" s="138"/>
      <c r="O58" s="137"/>
      <c r="P58" s="138"/>
      <c r="Q58" s="137"/>
      <c r="R58" s="139"/>
    </row>
    <row r="59" spans="1:18" x14ac:dyDescent="0.25">
      <c r="A59" s="140" t="s">
        <v>88</v>
      </c>
      <c r="B59" s="141"/>
      <c r="C59" s="142">
        <v>0</v>
      </c>
      <c r="D59" s="143"/>
      <c r="E59" s="142">
        <v>0</v>
      </c>
      <c r="F59" s="143"/>
      <c r="G59" s="142">
        <v>0.1</v>
      </c>
      <c r="H59" s="143"/>
      <c r="I59" s="142">
        <v>0</v>
      </c>
      <c r="J59" s="143"/>
      <c r="K59" s="142">
        <v>0</v>
      </c>
      <c r="L59" s="143"/>
      <c r="M59" s="142">
        <f t="shared" ref="M59:M70" si="2">SUM(C59,E59,G59,I59,K59)</f>
        <v>0.1</v>
      </c>
      <c r="N59" s="143"/>
      <c r="O59" s="142">
        <v>0.3</v>
      </c>
      <c r="P59" s="143"/>
      <c r="Q59" s="142">
        <v>0.3</v>
      </c>
      <c r="R59" s="144"/>
    </row>
    <row r="60" spans="1:18" x14ac:dyDescent="0.25">
      <c r="A60" s="145" t="s">
        <v>89</v>
      </c>
      <c r="B60" s="146"/>
      <c r="C60" s="147">
        <v>0</v>
      </c>
      <c r="D60" s="148"/>
      <c r="E60" s="147">
        <v>0</v>
      </c>
      <c r="F60" s="148"/>
      <c r="G60" s="147">
        <v>0</v>
      </c>
      <c r="H60" s="148"/>
      <c r="I60" s="147">
        <v>0</v>
      </c>
      <c r="J60" s="148"/>
      <c r="K60" s="147">
        <v>0</v>
      </c>
      <c r="L60" s="148"/>
      <c r="M60" s="147">
        <f t="shared" si="2"/>
        <v>0</v>
      </c>
      <c r="N60" s="148"/>
      <c r="O60" s="147">
        <v>6.7850000000000001</v>
      </c>
      <c r="P60" s="148"/>
      <c r="Q60" s="147">
        <v>5.4669999999999996</v>
      </c>
      <c r="R60" s="149"/>
    </row>
    <row r="61" spans="1:18" x14ac:dyDescent="0.25">
      <c r="A61" s="140" t="s">
        <v>90</v>
      </c>
      <c r="B61" s="141"/>
      <c r="C61" s="142">
        <v>0.6</v>
      </c>
      <c r="D61" s="143"/>
      <c r="E61" s="142">
        <v>0</v>
      </c>
      <c r="F61" s="143"/>
      <c r="G61" s="142">
        <v>0</v>
      </c>
      <c r="H61" s="143"/>
      <c r="I61" s="142">
        <v>0</v>
      </c>
      <c r="J61" s="143"/>
      <c r="K61" s="142">
        <v>0</v>
      </c>
      <c r="L61" s="143"/>
      <c r="M61" s="142">
        <f t="shared" si="2"/>
        <v>0.6</v>
      </c>
      <c r="N61" s="143"/>
      <c r="O61" s="142">
        <v>0</v>
      </c>
      <c r="P61" s="143"/>
      <c r="Q61" s="142">
        <v>0.2</v>
      </c>
      <c r="R61" s="144"/>
    </row>
    <row r="62" spans="1:18" x14ac:dyDescent="0.25">
      <c r="A62" s="145" t="s">
        <v>91</v>
      </c>
      <c r="B62" s="146"/>
      <c r="C62" s="147">
        <v>0</v>
      </c>
      <c r="D62" s="148"/>
      <c r="E62" s="147">
        <v>0</v>
      </c>
      <c r="F62" s="148"/>
      <c r="G62" s="147">
        <v>0</v>
      </c>
      <c r="H62" s="148"/>
      <c r="I62" s="147">
        <v>0</v>
      </c>
      <c r="J62" s="148"/>
      <c r="K62" s="147">
        <v>0</v>
      </c>
      <c r="L62" s="148"/>
      <c r="M62" s="147">
        <f t="shared" si="2"/>
        <v>0</v>
      </c>
      <c r="N62" s="148"/>
      <c r="O62" s="147">
        <v>0</v>
      </c>
      <c r="P62" s="148"/>
      <c r="Q62" s="147">
        <v>1.4</v>
      </c>
      <c r="R62" s="149"/>
    </row>
    <row r="63" spans="1:18" x14ac:dyDescent="0.25">
      <c r="A63" s="140" t="s">
        <v>92</v>
      </c>
      <c r="B63" s="141"/>
      <c r="C63" s="142">
        <v>0</v>
      </c>
      <c r="D63" s="143"/>
      <c r="E63" s="142">
        <v>0</v>
      </c>
      <c r="F63" s="143"/>
      <c r="G63" s="142">
        <v>0</v>
      </c>
      <c r="H63" s="143"/>
      <c r="I63" s="142">
        <v>0</v>
      </c>
      <c r="J63" s="143"/>
      <c r="K63" s="142">
        <v>0</v>
      </c>
      <c r="L63" s="143"/>
      <c r="M63" s="142">
        <f t="shared" si="2"/>
        <v>0</v>
      </c>
      <c r="N63" s="143"/>
      <c r="O63" s="142">
        <v>0.16300000000000001</v>
      </c>
      <c r="P63" s="143"/>
      <c r="Q63" s="142">
        <v>0</v>
      </c>
      <c r="R63" s="144"/>
    </row>
    <row r="64" spans="1:18" x14ac:dyDescent="0.25">
      <c r="A64" s="145" t="s">
        <v>93</v>
      </c>
      <c r="B64" s="146"/>
      <c r="C64" s="147">
        <v>0</v>
      </c>
      <c r="D64" s="148"/>
      <c r="E64" s="147">
        <v>0</v>
      </c>
      <c r="F64" s="148"/>
      <c r="G64" s="147">
        <v>0</v>
      </c>
      <c r="H64" s="148"/>
      <c r="I64" s="147">
        <v>0</v>
      </c>
      <c r="J64" s="148"/>
      <c r="K64" s="147">
        <v>0</v>
      </c>
      <c r="L64" s="148"/>
      <c r="M64" s="147">
        <f t="shared" si="2"/>
        <v>0</v>
      </c>
      <c r="N64" s="148"/>
      <c r="O64" s="147">
        <v>0.3</v>
      </c>
      <c r="P64" s="148"/>
      <c r="Q64" s="147">
        <v>0.5</v>
      </c>
      <c r="R64" s="149"/>
    </row>
    <row r="65" spans="1:18" x14ac:dyDescent="0.25">
      <c r="A65" s="140" t="s">
        <v>94</v>
      </c>
      <c r="B65" s="141"/>
      <c r="C65" s="142">
        <v>0</v>
      </c>
      <c r="D65" s="143"/>
      <c r="E65" s="142">
        <v>0</v>
      </c>
      <c r="F65" s="143"/>
      <c r="G65" s="142">
        <v>0</v>
      </c>
      <c r="H65" s="143"/>
      <c r="I65" s="142">
        <v>0</v>
      </c>
      <c r="J65" s="143"/>
      <c r="K65" s="142">
        <v>0</v>
      </c>
      <c r="L65" s="143"/>
      <c r="M65" s="142">
        <f t="shared" si="2"/>
        <v>0</v>
      </c>
      <c r="N65" s="143"/>
      <c r="O65" s="142">
        <v>0.2</v>
      </c>
      <c r="P65" s="143"/>
      <c r="Q65" s="142">
        <v>1.8</v>
      </c>
      <c r="R65" s="144"/>
    </row>
    <row r="66" spans="1:18" x14ac:dyDescent="0.25">
      <c r="A66" s="145" t="s">
        <v>22</v>
      </c>
      <c r="B66" s="146"/>
      <c r="C66" s="147">
        <v>0</v>
      </c>
      <c r="D66" s="148"/>
      <c r="E66" s="147">
        <v>0</v>
      </c>
      <c r="F66" s="148"/>
      <c r="G66" s="147">
        <v>0</v>
      </c>
      <c r="H66" s="148"/>
      <c r="I66" s="147">
        <v>0</v>
      </c>
      <c r="J66" s="148"/>
      <c r="K66" s="147">
        <v>0</v>
      </c>
      <c r="L66" s="148"/>
      <c r="M66" s="147">
        <f t="shared" si="2"/>
        <v>0</v>
      </c>
      <c r="N66" s="148"/>
      <c r="O66" s="147">
        <v>0</v>
      </c>
      <c r="P66" s="148"/>
      <c r="Q66" s="147">
        <v>18.3</v>
      </c>
      <c r="R66" s="149"/>
    </row>
    <row r="67" spans="1:18" x14ac:dyDescent="0.25">
      <c r="A67" s="140" t="s">
        <v>95</v>
      </c>
      <c r="B67" s="141"/>
      <c r="C67" s="142">
        <v>0</v>
      </c>
      <c r="D67" s="143"/>
      <c r="E67" s="142">
        <v>0</v>
      </c>
      <c r="F67" s="143"/>
      <c r="G67" s="142">
        <v>0</v>
      </c>
      <c r="H67" s="143"/>
      <c r="I67" s="142">
        <v>0</v>
      </c>
      <c r="J67" s="143"/>
      <c r="K67" s="142">
        <v>0</v>
      </c>
      <c r="L67" s="143"/>
      <c r="M67" s="142">
        <f t="shared" si="2"/>
        <v>0</v>
      </c>
      <c r="N67" s="143"/>
      <c r="O67" s="142">
        <v>0</v>
      </c>
      <c r="P67" s="143"/>
      <c r="Q67" s="142">
        <v>0.1</v>
      </c>
      <c r="R67" s="144"/>
    </row>
    <row r="68" spans="1:18" x14ac:dyDescent="0.25">
      <c r="A68" s="145" t="s">
        <v>96</v>
      </c>
      <c r="B68" s="146"/>
      <c r="C68" s="147">
        <v>0</v>
      </c>
      <c r="D68" s="148"/>
      <c r="E68" s="147">
        <v>0</v>
      </c>
      <c r="F68" s="148"/>
      <c r="G68" s="147">
        <v>0</v>
      </c>
      <c r="H68" s="148"/>
      <c r="I68" s="147">
        <v>0</v>
      </c>
      <c r="J68" s="148"/>
      <c r="K68" s="147">
        <v>0</v>
      </c>
      <c r="L68" s="148"/>
      <c r="M68" s="147">
        <f t="shared" si="2"/>
        <v>0</v>
      </c>
      <c r="N68" s="148"/>
      <c r="O68" s="147">
        <v>0.3</v>
      </c>
      <c r="P68" s="148"/>
      <c r="Q68" s="147">
        <v>0.3</v>
      </c>
      <c r="R68" s="149"/>
    </row>
    <row r="69" spans="1:18" x14ac:dyDescent="0.25">
      <c r="A69" s="140" t="s">
        <v>24</v>
      </c>
      <c r="B69" s="141"/>
      <c r="C69" s="142">
        <v>0</v>
      </c>
      <c r="D69" s="143"/>
      <c r="E69" s="142">
        <v>0</v>
      </c>
      <c r="F69" s="143"/>
      <c r="G69" s="142">
        <v>0</v>
      </c>
      <c r="H69" s="143"/>
      <c r="I69" s="142">
        <v>0</v>
      </c>
      <c r="J69" s="143"/>
      <c r="K69" s="142">
        <v>0</v>
      </c>
      <c r="L69" s="143"/>
      <c r="M69" s="142">
        <f t="shared" si="2"/>
        <v>0</v>
      </c>
      <c r="N69" s="143"/>
      <c r="O69" s="142">
        <v>0</v>
      </c>
      <c r="P69" s="143"/>
      <c r="Q69" s="142">
        <v>0.5</v>
      </c>
      <c r="R69" s="144"/>
    </row>
    <row r="70" spans="1:18" x14ac:dyDescent="0.25">
      <c r="A70" s="145" t="s">
        <v>97</v>
      </c>
      <c r="B70" s="146"/>
      <c r="C70" s="147">
        <v>0</v>
      </c>
      <c r="D70" s="148"/>
      <c r="E70" s="147">
        <v>0</v>
      </c>
      <c r="F70" s="148"/>
      <c r="G70" s="147">
        <v>0</v>
      </c>
      <c r="H70" s="148"/>
      <c r="I70" s="147">
        <v>0</v>
      </c>
      <c r="J70" s="148"/>
      <c r="K70" s="147">
        <v>0</v>
      </c>
      <c r="L70" s="148"/>
      <c r="M70" s="147">
        <f t="shared" si="2"/>
        <v>0</v>
      </c>
      <c r="N70" s="148"/>
      <c r="O70" s="147">
        <v>0</v>
      </c>
      <c r="P70" s="148"/>
      <c r="Q70" s="147">
        <v>0.2</v>
      </c>
      <c r="R70" s="149"/>
    </row>
    <row r="71" spans="1:18" x14ac:dyDescent="0.25">
      <c r="A71" s="150" t="s">
        <v>12</v>
      </c>
      <c r="B71" s="151"/>
      <c r="C71" s="152">
        <f>C59+C60+C61+C62+C63+C64+C65+C66+C67+C68+C69+C70</f>
        <v>0.6</v>
      </c>
      <c r="D71" s="153"/>
      <c r="E71" s="152">
        <f>E59+E60+E61+E62+E63+E64+E65+E66+E67+E68+E69+E70</f>
        <v>0</v>
      </c>
      <c r="F71" s="153"/>
      <c r="G71" s="152">
        <f>G59+G60+G61+G62+G63+G64+G65+G66+G67+G68+G69+G70</f>
        <v>0.1</v>
      </c>
      <c r="H71" s="153"/>
      <c r="I71" s="152">
        <f>I59+I60+I61+I62+I63+I64+I65+I66+I67+I68+I69+I70</f>
        <v>0</v>
      </c>
      <c r="J71" s="153"/>
      <c r="K71" s="152">
        <f>K59+K60+K61+K62+K63+K64+K65+K66+K67+K68+K69+K70</f>
        <v>0</v>
      </c>
      <c r="L71" s="153"/>
      <c r="M71" s="152">
        <f>K71+I71+G71+E71+C71</f>
        <v>0.7</v>
      </c>
      <c r="N71" s="153"/>
      <c r="O71" s="152">
        <f>O59+O60+O61+O62+O63+O64+O65+O66+O67+O68+O69+O70</f>
        <v>8.048</v>
      </c>
      <c r="P71" s="153"/>
      <c r="Q71" s="152">
        <f>Q59+Q60+Q61+Q62+Q63+Q64+Q65+Q66+Q67+Q68+Q69+Q70</f>
        <v>29.067</v>
      </c>
      <c r="R71" s="154"/>
    </row>
    <row r="73" spans="1:18" x14ac:dyDescent="0.25">
      <c r="A73" s="311" t="s">
        <v>27</v>
      </c>
      <c r="B73" s="305"/>
      <c r="C73" s="137"/>
      <c r="D73" s="138"/>
      <c r="E73" s="137"/>
      <c r="F73" s="138"/>
      <c r="G73" s="137"/>
      <c r="H73" s="138"/>
      <c r="I73" s="137"/>
      <c r="J73" s="138"/>
      <c r="K73" s="137"/>
      <c r="L73" s="138"/>
      <c r="M73" s="137"/>
      <c r="N73" s="138"/>
      <c r="O73" s="137"/>
      <c r="P73" s="138"/>
      <c r="Q73" s="137"/>
      <c r="R73" s="139"/>
    </row>
    <row r="74" spans="1:18" x14ac:dyDescent="0.25">
      <c r="A74" s="140" t="s">
        <v>98</v>
      </c>
      <c r="B74" s="141"/>
      <c r="C74" s="142">
        <v>0</v>
      </c>
      <c r="D74" s="143"/>
      <c r="E74" s="142">
        <v>0</v>
      </c>
      <c r="F74" s="143"/>
      <c r="G74" s="142">
        <v>0</v>
      </c>
      <c r="H74" s="143"/>
      <c r="I74" s="142">
        <v>66</v>
      </c>
      <c r="J74" s="143"/>
      <c r="K74" s="142">
        <v>0</v>
      </c>
      <c r="L74" s="143"/>
      <c r="M74" s="142">
        <f t="shared" ref="M74:M79" si="3">SUM(C74,E74,G74,I74,K74)</f>
        <v>66</v>
      </c>
      <c r="N74" s="143"/>
      <c r="O74" s="142">
        <v>0</v>
      </c>
      <c r="P74" s="143"/>
      <c r="Q74" s="142">
        <v>0</v>
      </c>
      <c r="R74" s="144"/>
    </row>
    <row r="75" spans="1:18" x14ac:dyDescent="0.25">
      <c r="A75" s="145" t="s">
        <v>29</v>
      </c>
      <c r="B75" s="146"/>
      <c r="C75" s="147">
        <v>0.3</v>
      </c>
      <c r="D75" s="148"/>
      <c r="E75" s="147">
        <v>0</v>
      </c>
      <c r="F75" s="148"/>
      <c r="G75" s="147">
        <v>0</v>
      </c>
      <c r="H75" s="148"/>
      <c r="I75" s="147">
        <v>0</v>
      </c>
      <c r="J75" s="148"/>
      <c r="K75" s="147">
        <v>0</v>
      </c>
      <c r="L75" s="148"/>
      <c r="M75" s="147">
        <f t="shared" si="3"/>
        <v>0.3</v>
      </c>
      <c r="N75" s="148"/>
      <c r="O75" s="147">
        <v>0</v>
      </c>
      <c r="P75" s="148"/>
      <c r="Q75" s="147">
        <v>0</v>
      </c>
      <c r="R75" s="149"/>
    </row>
    <row r="76" spans="1:18" x14ac:dyDescent="0.25">
      <c r="A76" s="140" t="s">
        <v>99</v>
      </c>
      <c r="B76" s="141"/>
      <c r="C76" s="142">
        <v>104.054</v>
      </c>
      <c r="D76" s="143"/>
      <c r="E76" s="142">
        <v>31.792000000000002</v>
      </c>
      <c r="F76" s="143"/>
      <c r="G76" s="142">
        <v>28.3</v>
      </c>
      <c r="H76" s="143"/>
      <c r="I76" s="142">
        <v>0</v>
      </c>
      <c r="J76" s="143"/>
      <c r="K76" s="142">
        <v>0</v>
      </c>
      <c r="L76" s="143"/>
      <c r="M76" s="142">
        <f t="shared" si="3"/>
        <v>164.14600000000002</v>
      </c>
      <c r="N76" s="143"/>
      <c r="O76" s="142">
        <v>131.97800000000001</v>
      </c>
      <c r="P76" s="143"/>
      <c r="Q76" s="142">
        <v>172.96600000000001</v>
      </c>
      <c r="R76" s="144"/>
    </row>
    <row r="77" spans="1:18" x14ac:dyDescent="0.25">
      <c r="A77" s="145" t="s">
        <v>30</v>
      </c>
      <c r="B77" s="146"/>
      <c r="C77" s="147">
        <v>0</v>
      </c>
      <c r="D77" s="148"/>
      <c r="E77" s="147">
        <v>0</v>
      </c>
      <c r="F77" s="148"/>
      <c r="G77" s="147">
        <v>0</v>
      </c>
      <c r="H77" s="148"/>
      <c r="I77" s="147">
        <v>0</v>
      </c>
      <c r="J77" s="148"/>
      <c r="K77" s="147">
        <v>0</v>
      </c>
      <c r="L77" s="148"/>
      <c r="M77" s="147">
        <f t="shared" si="3"/>
        <v>0</v>
      </c>
      <c r="N77" s="148"/>
      <c r="O77" s="147">
        <v>0.41799999999999998</v>
      </c>
      <c r="P77" s="148"/>
      <c r="Q77" s="147">
        <v>0</v>
      </c>
      <c r="R77" s="149"/>
    </row>
    <row r="78" spans="1:18" x14ac:dyDescent="0.25">
      <c r="A78" s="140" t="s">
        <v>31</v>
      </c>
      <c r="B78" s="141"/>
      <c r="C78" s="142">
        <v>0</v>
      </c>
      <c r="D78" s="143"/>
      <c r="E78" s="142">
        <v>0</v>
      </c>
      <c r="F78" s="143"/>
      <c r="G78" s="142">
        <v>0</v>
      </c>
      <c r="H78" s="143"/>
      <c r="I78" s="142">
        <v>0</v>
      </c>
      <c r="J78" s="143"/>
      <c r="K78" s="142">
        <v>0</v>
      </c>
      <c r="L78" s="143"/>
      <c r="M78" s="142">
        <f t="shared" si="3"/>
        <v>0</v>
      </c>
      <c r="N78" s="143"/>
      <c r="O78" s="142">
        <v>1.4</v>
      </c>
      <c r="P78" s="143"/>
      <c r="Q78" s="142">
        <v>0</v>
      </c>
      <c r="R78" s="144"/>
    </row>
    <row r="79" spans="1:18" x14ac:dyDescent="0.25">
      <c r="A79" s="145" t="s">
        <v>100</v>
      </c>
      <c r="B79" s="146"/>
      <c r="C79" s="147">
        <v>101.19799999999999</v>
      </c>
      <c r="D79" s="148"/>
      <c r="E79" s="147">
        <v>0</v>
      </c>
      <c r="F79" s="148"/>
      <c r="G79" s="147">
        <v>85</v>
      </c>
      <c r="H79" s="148"/>
      <c r="I79" s="147">
        <v>0</v>
      </c>
      <c r="J79" s="148"/>
      <c r="K79" s="147">
        <v>0</v>
      </c>
      <c r="L79" s="148"/>
      <c r="M79" s="147">
        <f t="shared" si="3"/>
        <v>186.19799999999998</v>
      </c>
      <c r="N79" s="148"/>
      <c r="O79" s="147">
        <v>245.24799999999999</v>
      </c>
      <c r="P79" s="148"/>
      <c r="Q79" s="147">
        <v>113.33</v>
      </c>
      <c r="R79" s="149"/>
    </row>
    <row r="80" spans="1:18" x14ac:dyDescent="0.25">
      <c r="A80" s="150" t="s">
        <v>12</v>
      </c>
      <c r="B80" s="151"/>
      <c r="C80" s="152">
        <f>C74+C75+C76+C77+C78+C79</f>
        <v>205.55199999999999</v>
      </c>
      <c r="D80" s="153"/>
      <c r="E80" s="152">
        <f>E74+E75+E76+E77+E78+E79</f>
        <v>31.792000000000002</v>
      </c>
      <c r="F80" s="153"/>
      <c r="G80" s="152">
        <f>G74+G75+G76+G77+G78+G79</f>
        <v>113.3</v>
      </c>
      <c r="H80" s="153"/>
      <c r="I80" s="152">
        <f>I74+I75+I76+I77+I78+I79</f>
        <v>66</v>
      </c>
      <c r="J80" s="153"/>
      <c r="K80" s="152">
        <f>K74+K75+K76+K77+K78+K79</f>
        <v>0</v>
      </c>
      <c r="L80" s="153"/>
      <c r="M80" s="152">
        <f>K80+I80+G80+E80+C80</f>
        <v>416.64400000000001</v>
      </c>
      <c r="N80" s="153"/>
      <c r="O80" s="152">
        <f>O74+O75+O76+O77+O78+O79</f>
        <v>379.04399999999998</v>
      </c>
      <c r="P80" s="153"/>
      <c r="Q80" s="152">
        <f>Q74+Q75+Q76+Q77+Q78+Q79</f>
        <v>286.29599999999999</v>
      </c>
      <c r="R80" s="154"/>
    </row>
    <row r="82" spans="1:18" x14ac:dyDescent="0.25">
      <c r="A82" s="311" t="s">
        <v>101</v>
      </c>
      <c r="B82" s="305"/>
      <c r="C82" s="137"/>
      <c r="D82" s="138"/>
      <c r="E82" s="137"/>
      <c r="F82" s="138"/>
      <c r="G82" s="137"/>
      <c r="H82" s="138"/>
      <c r="I82" s="137"/>
      <c r="J82" s="138"/>
      <c r="K82" s="137"/>
      <c r="L82" s="138"/>
      <c r="M82" s="137"/>
      <c r="N82" s="138"/>
      <c r="O82" s="137"/>
      <c r="P82" s="138"/>
      <c r="Q82" s="137"/>
      <c r="R82" s="139"/>
    </row>
    <row r="83" spans="1:18" x14ac:dyDescent="0.25">
      <c r="A83" s="140" t="s">
        <v>102</v>
      </c>
      <c r="B83" s="141"/>
      <c r="C83" s="142">
        <v>0</v>
      </c>
      <c r="D83" s="143"/>
      <c r="E83" s="142">
        <v>0</v>
      </c>
      <c r="F83" s="143"/>
      <c r="G83" s="142">
        <v>0</v>
      </c>
      <c r="H83" s="143"/>
      <c r="I83" s="142">
        <v>0</v>
      </c>
      <c r="J83" s="143"/>
      <c r="K83" s="142">
        <v>0</v>
      </c>
      <c r="L83" s="143"/>
      <c r="M83" s="142">
        <f>SUM(C83,E83,G83,I83,K83)</f>
        <v>0</v>
      </c>
      <c r="N83" s="143"/>
      <c r="O83" s="142">
        <v>16.5</v>
      </c>
      <c r="P83" s="143"/>
      <c r="Q83" s="142">
        <v>33</v>
      </c>
      <c r="R83" s="144"/>
    </row>
    <row r="84" spans="1:18" x14ac:dyDescent="0.25">
      <c r="A84" s="145" t="s">
        <v>103</v>
      </c>
      <c r="B84" s="146"/>
      <c r="C84" s="147">
        <v>624.28499999999997</v>
      </c>
      <c r="D84" s="148"/>
      <c r="E84" s="147">
        <v>883.48199999999997</v>
      </c>
      <c r="F84" s="148"/>
      <c r="G84" s="147">
        <v>188.81200000000001</v>
      </c>
      <c r="H84" s="148"/>
      <c r="I84" s="147">
        <v>217.767</v>
      </c>
      <c r="J84" s="148"/>
      <c r="K84" s="147">
        <v>149.72</v>
      </c>
      <c r="L84" s="148"/>
      <c r="M84" s="147">
        <f>SUM(C84,E84,G84,I84,K84)</f>
        <v>2064.0659999999998</v>
      </c>
      <c r="N84" s="148"/>
      <c r="O84" s="147">
        <v>2024.153</v>
      </c>
      <c r="P84" s="148"/>
      <c r="Q84" s="147">
        <v>1242.5440000000001</v>
      </c>
      <c r="R84" s="149"/>
    </row>
    <row r="85" spans="1:18" x14ac:dyDescent="0.25">
      <c r="A85" s="140" t="s">
        <v>104</v>
      </c>
      <c r="B85" s="141"/>
      <c r="C85" s="142">
        <v>0</v>
      </c>
      <c r="D85" s="143"/>
      <c r="E85" s="142">
        <v>0</v>
      </c>
      <c r="F85" s="143"/>
      <c r="G85" s="142">
        <v>0</v>
      </c>
      <c r="H85" s="143"/>
      <c r="I85" s="142">
        <v>0</v>
      </c>
      <c r="J85" s="143"/>
      <c r="K85" s="142">
        <v>0</v>
      </c>
      <c r="L85" s="143"/>
      <c r="M85" s="142">
        <f>SUM(C85,E85,G85,I85,K85)</f>
        <v>0</v>
      </c>
      <c r="N85" s="143"/>
      <c r="O85" s="142">
        <v>98.01</v>
      </c>
      <c r="P85" s="143"/>
      <c r="Q85" s="142">
        <v>92.075000000000003</v>
      </c>
      <c r="R85" s="144"/>
    </row>
    <row r="86" spans="1:18" x14ac:dyDescent="0.25">
      <c r="A86" s="150" t="s">
        <v>12</v>
      </c>
      <c r="B86" s="151"/>
      <c r="C86" s="152">
        <f>C83+C84+C85</f>
        <v>624.28499999999997</v>
      </c>
      <c r="D86" s="153"/>
      <c r="E86" s="152">
        <f>E83+E84+E85</f>
        <v>883.48199999999997</v>
      </c>
      <c r="F86" s="153"/>
      <c r="G86" s="152">
        <f>G83+G84+G85</f>
        <v>188.81200000000001</v>
      </c>
      <c r="H86" s="153"/>
      <c r="I86" s="152">
        <f>I83+I84+I85</f>
        <v>217.767</v>
      </c>
      <c r="J86" s="153"/>
      <c r="K86" s="152">
        <f>K83+K84+K85</f>
        <v>149.72</v>
      </c>
      <c r="L86" s="153"/>
      <c r="M86" s="152">
        <f>K86+I86+G86+E86+C86</f>
        <v>2064.0659999999998</v>
      </c>
      <c r="N86" s="153"/>
      <c r="O86" s="152">
        <f>O83+O84+O85</f>
        <v>2138.663</v>
      </c>
      <c r="P86" s="153"/>
      <c r="Q86" s="152">
        <f>Q83+Q84+Q85</f>
        <v>1367.6190000000001</v>
      </c>
      <c r="R86" s="154"/>
    </row>
    <row r="88" spans="1:18" x14ac:dyDescent="0.25">
      <c r="A88" s="311" t="s">
        <v>105</v>
      </c>
      <c r="B88" s="305"/>
      <c r="C88" s="137"/>
      <c r="D88" s="138"/>
      <c r="E88" s="137"/>
      <c r="F88" s="138"/>
      <c r="G88" s="137"/>
      <c r="H88" s="138"/>
      <c r="I88" s="137"/>
      <c r="J88" s="138"/>
      <c r="K88" s="137"/>
      <c r="L88" s="138"/>
      <c r="M88" s="137"/>
      <c r="N88" s="138"/>
      <c r="O88" s="137"/>
      <c r="P88" s="138"/>
      <c r="Q88" s="137"/>
      <c r="R88" s="139"/>
    </row>
    <row r="89" spans="1:18" x14ac:dyDescent="0.25">
      <c r="A89" s="140" t="s">
        <v>106</v>
      </c>
      <c r="B89" s="141"/>
      <c r="C89" s="142">
        <v>172.06899999999999</v>
      </c>
      <c r="D89" s="143"/>
      <c r="E89" s="142">
        <v>0</v>
      </c>
      <c r="F89" s="143"/>
      <c r="G89" s="142">
        <v>84.844999999999999</v>
      </c>
      <c r="H89" s="143"/>
      <c r="I89" s="142">
        <v>0</v>
      </c>
      <c r="J89" s="143"/>
      <c r="K89" s="142">
        <v>0</v>
      </c>
      <c r="L89" s="143"/>
      <c r="M89" s="142">
        <f t="shared" ref="M89:M95" si="4">SUM(C89,E89,G89,I89,K89)</f>
        <v>256.91399999999999</v>
      </c>
      <c r="N89" s="143"/>
      <c r="O89" s="142">
        <v>395.709</v>
      </c>
      <c r="P89" s="143"/>
      <c r="Q89" s="142">
        <v>286.69400000000002</v>
      </c>
      <c r="R89" s="144"/>
    </row>
    <row r="90" spans="1:18" x14ac:dyDescent="0.25">
      <c r="A90" s="145" t="s">
        <v>107</v>
      </c>
      <c r="B90" s="146"/>
      <c r="C90" s="147">
        <v>0</v>
      </c>
      <c r="D90" s="148"/>
      <c r="E90" s="147">
        <v>0</v>
      </c>
      <c r="F90" s="148"/>
      <c r="G90" s="147">
        <v>26.265000000000001</v>
      </c>
      <c r="H90" s="148"/>
      <c r="I90" s="147">
        <v>11</v>
      </c>
      <c r="J90" s="148"/>
      <c r="K90" s="147">
        <v>35.003</v>
      </c>
      <c r="L90" s="148"/>
      <c r="M90" s="147">
        <f t="shared" si="4"/>
        <v>72.268000000000001</v>
      </c>
      <c r="N90" s="148"/>
      <c r="O90" s="147">
        <v>59.152000000000001</v>
      </c>
      <c r="P90" s="148"/>
      <c r="Q90" s="147">
        <v>35</v>
      </c>
      <c r="R90" s="149"/>
    </row>
    <row r="91" spans="1:18" x14ac:dyDescent="0.25">
      <c r="A91" s="140" t="s">
        <v>108</v>
      </c>
      <c r="B91" s="141"/>
      <c r="C91" s="142">
        <v>0</v>
      </c>
      <c r="D91" s="143"/>
      <c r="E91" s="142">
        <v>0</v>
      </c>
      <c r="F91" s="143"/>
      <c r="G91" s="142">
        <v>73.5</v>
      </c>
      <c r="H91" s="143"/>
      <c r="I91" s="142">
        <v>0</v>
      </c>
      <c r="J91" s="143"/>
      <c r="K91" s="142">
        <v>0</v>
      </c>
      <c r="L91" s="143"/>
      <c r="M91" s="142">
        <f t="shared" si="4"/>
        <v>73.5</v>
      </c>
      <c r="N91" s="143"/>
      <c r="O91" s="142">
        <v>35</v>
      </c>
      <c r="P91" s="143"/>
      <c r="Q91" s="142">
        <v>102.94799999999999</v>
      </c>
      <c r="R91" s="144"/>
    </row>
    <row r="92" spans="1:18" x14ac:dyDescent="0.25">
      <c r="A92" s="145" t="s">
        <v>109</v>
      </c>
      <c r="B92" s="146"/>
      <c r="C92" s="147">
        <v>52.2</v>
      </c>
      <c r="D92" s="148"/>
      <c r="E92" s="147">
        <v>49.5</v>
      </c>
      <c r="F92" s="148"/>
      <c r="G92" s="147">
        <v>0</v>
      </c>
      <c r="H92" s="148"/>
      <c r="I92" s="147">
        <v>0</v>
      </c>
      <c r="J92" s="148"/>
      <c r="K92" s="147">
        <v>0</v>
      </c>
      <c r="L92" s="148"/>
      <c r="M92" s="147">
        <f t="shared" si="4"/>
        <v>101.7</v>
      </c>
      <c r="N92" s="148"/>
      <c r="O92" s="147">
        <v>48.716000000000001</v>
      </c>
      <c r="P92" s="148"/>
      <c r="Q92" s="147">
        <v>147</v>
      </c>
      <c r="R92" s="149"/>
    </row>
    <row r="93" spans="1:18" x14ac:dyDescent="0.25">
      <c r="A93" s="140" t="s">
        <v>110</v>
      </c>
      <c r="B93" s="141"/>
      <c r="C93" s="142">
        <v>0.3</v>
      </c>
      <c r="D93" s="143"/>
      <c r="E93" s="142">
        <v>0</v>
      </c>
      <c r="F93" s="143"/>
      <c r="G93" s="142">
        <v>0</v>
      </c>
      <c r="H93" s="143"/>
      <c r="I93" s="142">
        <v>0</v>
      </c>
      <c r="J93" s="143"/>
      <c r="K93" s="142">
        <v>0</v>
      </c>
      <c r="L93" s="143"/>
      <c r="M93" s="142">
        <f t="shared" si="4"/>
        <v>0.3</v>
      </c>
      <c r="N93" s="143"/>
      <c r="O93" s="142">
        <v>0</v>
      </c>
      <c r="P93" s="143"/>
      <c r="Q93" s="142">
        <v>148.333</v>
      </c>
      <c r="R93" s="144"/>
    </row>
    <row r="94" spans="1:18" x14ac:dyDescent="0.25">
      <c r="A94" s="145" t="s">
        <v>111</v>
      </c>
      <c r="B94" s="146"/>
      <c r="C94" s="147">
        <v>0.3</v>
      </c>
      <c r="D94" s="148"/>
      <c r="E94" s="147">
        <v>0</v>
      </c>
      <c r="F94" s="148"/>
      <c r="G94" s="147">
        <v>2.1560000000000001</v>
      </c>
      <c r="H94" s="148"/>
      <c r="I94" s="147">
        <v>0</v>
      </c>
      <c r="J94" s="148"/>
      <c r="K94" s="147">
        <v>0</v>
      </c>
      <c r="L94" s="148"/>
      <c r="M94" s="147">
        <f t="shared" si="4"/>
        <v>2.456</v>
      </c>
      <c r="N94" s="148"/>
      <c r="O94" s="147">
        <v>41.195</v>
      </c>
      <c r="P94" s="148"/>
      <c r="Q94" s="147">
        <v>24.82</v>
      </c>
      <c r="R94" s="149"/>
    </row>
    <row r="95" spans="1:18" x14ac:dyDescent="0.25">
      <c r="A95" s="140" t="s">
        <v>112</v>
      </c>
      <c r="B95" s="141"/>
      <c r="C95" s="142">
        <v>0</v>
      </c>
      <c r="D95" s="143"/>
      <c r="E95" s="142">
        <v>0</v>
      </c>
      <c r="F95" s="143"/>
      <c r="G95" s="142">
        <v>0</v>
      </c>
      <c r="H95" s="143"/>
      <c r="I95" s="142">
        <v>0</v>
      </c>
      <c r="J95" s="143"/>
      <c r="K95" s="142">
        <v>0</v>
      </c>
      <c r="L95" s="143"/>
      <c r="M95" s="142">
        <f t="shared" si="4"/>
        <v>0</v>
      </c>
      <c r="N95" s="143"/>
      <c r="O95" s="142">
        <v>1.101</v>
      </c>
      <c r="P95" s="143"/>
      <c r="Q95" s="142">
        <v>1</v>
      </c>
      <c r="R95" s="144"/>
    </row>
    <row r="96" spans="1:18" x14ac:dyDescent="0.25">
      <c r="A96" s="150" t="s">
        <v>12</v>
      </c>
      <c r="B96" s="151"/>
      <c r="C96" s="152">
        <f>C89+C90+C91+C92+C93+C94+C95</f>
        <v>224.86900000000003</v>
      </c>
      <c r="D96" s="153"/>
      <c r="E96" s="152">
        <f>E89+E90+E91+E92+E93+E94+E95</f>
        <v>49.5</v>
      </c>
      <c r="F96" s="153"/>
      <c r="G96" s="152">
        <f>G89+G90+G91+G92+G93+G94+G95</f>
        <v>186.76600000000002</v>
      </c>
      <c r="H96" s="153"/>
      <c r="I96" s="152">
        <f>I89+I90+I91+I92+I93+I94+I95</f>
        <v>11</v>
      </c>
      <c r="J96" s="153"/>
      <c r="K96" s="152">
        <f>K89+K90+K91+K92+K93+K94+K95</f>
        <v>35.003</v>
      </c>
      <c r="L96" s="153"/>
      <c r="M96" s="152">
        <f>K96+I96+G96+E96+C96</f>
        <v>507.13800000000003</v>
      </c>
      <c r="N96" s="153"/>
      <c r="O96" s="152">
        <f>O89+O90+O91+O92+O93+O94+O95</f>
        <v>580.87300000000005</v>
      </c>
      <c r="P96" s="153"/>
      <c r="Q96" s="152">
        <f>Q89+Q90+Q91+Q92+Q93+Q94+Q95</f>
        <v>745.79500000000007</v>
      </c>
      <c r="R96" s="154"/>
    </row>
    <row r="98" spans="1:18" x14ac:dyDescent="0.25">
      <c r="A98" s="311" t="s">
        <v>32</v>
      </c>
      <c r="B98" s="305"/>
      <c r="C98" s="137"/>
      <c r="D98" s="138"/>
      <c r="E98" s="137"/>
      <c r="F98" s="138"/>
      <c r="G98" s="137"/>
      <c r="H98" s="138"/>
      <c r="I98" s="137"/>
      <c r="J98" s="138"/>
      <c r="K98" s="137"/>
      <c r="L98" s="138"/>
      <c r="M98" s="137"/>
      <c r="N98" s="138"/>
      <c r="O98" s="137"/>
      <c r="P98" s="138"/>
      <c r="Q98" s="137"/>
      <c r="R98" s="139"/>
    </row>
    <row r="99" spans="1:18" x14ac:dyDescent="0.25">
      <c r="A99" s="140" t="s">
        <v>33</v>
      </c>
      <c r="B99" s="141"/>
      <c r="C99" s="142">
        <v>0</v>
      </c>
      <c r="D99" s="143"/>
      <c r="E99" s="142">
        <v>25</v>
      </c>
      <c r="F99" s="143"/>
      <c r="G99" s="142">
        <v>0</v>
      </c>
      <c r="H99" s="143"/>
      <c r="I99" s="142">
        <v>0</v>
      </c>
      <c r="J99" s="143"/>
      <c r="K99" s="142">
        <v>30.515000000000001</v>
      </c>
      <c r="L99" s="143"/>
      <c r="M99" s="142">
        <f>SUM(C99,E99,G99,I99,K99)</f>
        <v>55.515000000000001</v>
      </c>
      <c r="N99" s="143"/>
      <c r="O99" s="142">
        <v>89.573999999999998</v>
      </c>
      <c r="P99" s="143"/>
      <c r="Q99" s="142">
        <v>78.340999999999994</v>
      </c>
      <c r="R99" s="144"/>
    </row>
    <row r="100" spans="1:18" x14ac:dyDescent="0.25">
      <c r="A100" s="145" t="s">
        <v>113</v>
      </c>
      <c r="B100" s="146"/>
      <c r="C100" s="147">
        <v>0</v>
      </c>
      <c r="D100" s="148"/>
      <c r="E100" s="147">
        <v>24.4</v>
      </c>
      <c r="F100" s="148"/>
      <c r="G100" s="147">
        <v>51.584000000000003</v>
      </c>
      <c r="H100" s="148"/>
      <c r="I100" s="147">
        <v>0</v>
      </c>
      <c r="J100" s="148"/>
      <c r="K100" s="147">
        <v>0</v>
      </c>
      <c r="L100" s="148"/>
      <c r="M100" s="147">
        <f>SUM(C100,E100,G100,I100,K100)</f>
        <v>75.984000000000009</v>
      </c>
      <c r="N100" s="148"/>
      <c r="O100" s="147">
        <v>215.495</v>
      </c>
      <c r="P100" s="148"/>
      <c r="Q100" s="147">
        <v>146.21600000000001</v>
      </c>
      <c r="R100" s="149"/>
    </row>
    <row r="101" spans="1:18" x14ac:dyDescent="0.25">
      <c r="A101" s="150" t="s">
        <v>12</v>
      </c>
      <c r="B101" s="151"/>
      <c r="C101" s="152">
        <f>C99+C100</f>
        <v>0</v>
      </c>
      <c r="D101" s="153"/>
      <c r="E101" s="152">
        <f>E99+E100</f>
        <v>49.4</v>
      </c>
      <c r="F101" s="153"/>
      <c r="G101" s="152">
        <f>G99+G100</f>
        <v>51.584000000000003</v>
      </c>
      <c r="H101" s="153"/>
      <c r="I101" s="152">
        <f>I99+I100</f>
        <v>0</v>
      </c>
      <c r="J101" s="153"/>
      <c r="K101" s="152">
        <f>K99+K100</f>
        <v>30.515000000000001</v>
      </c>
      <c r="L101" s="153"/>
      <c r="M101" s="152">
        <f>K101+I101+G101+E101+C101</f>
        <v>131.499</v>
      </c>
      <c r="N101" s="153"/>
      <c r="O101" s="152">
        <f>O99+O100</f>
        <v>305.06900000000002</v>
      </c>
      <c r="P101" s="153"/>
      <c r="Q101" s="152">
        <f>Q99+Q100</f>
        <v>224.55700000000002</v>
      </c>
      <c r="R101" s="154"/>
    </row>
    <row r="103" spans="1:18" x14ac:dyDescent="0.25">
      <c r="A103" s="311" t="s">
        <v>71</v>
      </c>
      <c r="B103" s="305"/>
      <c r="C103" s="137"/>
      <c r="D103" s="138"/>
      <c r="E103" s="137"/>
      <c r="F103" s="138"/>
      <c r="G103" s="137"/>
      <c r="H103" s="138"/>
      <c r="I103" s="137"/>
      <c r="J103" s="138"/>
      <c r="K103" s="137"/>
      <c r="L103" s="138"/>
      <c r="M103" s="137"/>
      <c r="N103" s="138"/>
      <c r="O103" s="137"/>
      <c r="P103" s="138"/>
      <c r="Q103" s="137"/>
      <c r="R103" s="139"/>
    </row>
    <row r="104" spans="1:18" x14ac:dyDescent="0.25">
      <c r="A104" s="140" t="s">
        <v>114</v>
      </c>
      <c r="B104" s="141"/>
      <c r="C104" s="142">
        <v>0.4</v>
      </c>
      <c r="D104" s="143"/>
      <c r="E104" s="142">
        <v>0</v>
      </c>
      <c r="F104" s="143"/>
      <c r="G104" s="142">
        <v>0</v>
      </c>
      <c r="H104" s="143"/>
      <c r="I104" s="142">
        <v>0</v>
      </c>
      <c r="J104" s="143"/>
      <c r="K104" s="142">
        <v>0</v>
      </c>
      <c r="L104" s="143"/>
      <c r="M104" s="142">
        <f>SUM(C104,E104,G104,I104,K104)</f>
        <v>0.4</v>
      </c>
      <c r="N104" s="143"/>
      <c r="O104" s="142">
        <v>230.99100000000001</v>
      </c>
      <c r="P104" s="143"/>
      <c r="Q104" s="142">
        <v>6.5</v>
      </c>
      <c r="R104" s="144"/>
    </row>
    <row r="105" spans="1:18" x14ac:dyDescent="0.25">
      <c r="A105" s="150" t="s">
        <v>12</v>
      </c>
      <c r="B105" s="151"/>
      <c r="C105" s="152">
        <f>C104</f>
        <v>0.4</v>
      </c>
      <c r="D105" s="153"/>
      <c r="E105" s="152">
        <f>E104</f>
        <v>0</v>
      </c>
      <c r="F105" s="153"/>
      <c r="G105" s="152">
        <f>G104</f>
        <v>0</v>
      </c>
      <c r="H105" s="153"/>
      <c r="I105" s="152">
        <f>I104</f>
        <v>0</v>
      </c>
      <c r="J105" s="153"/>
      <c r="K105" s="152">
        <f>K104</f>
        <v>0</v>
      </c>
      <c r="L105" s="153"/>
      <c r="M105" s="152">
        <f>K105+I105+G105+E105+C105</f>
        <v>0.4</v>
      </c>
      <c r="N105" s="153"/>
      <c r="O105" s="152">
        <f>O104</f>
        <v>230.99100000000001</v>
      </c>
      <c r="P105" s="153"/>
      <c r="Q105" s="152">
        <f>Q104</f>
        <v>6.5</v>
      </c>
      <c r="R105" s="154"/>
    </row>
    <row r="107" spans="1:18" ht="18" x14ac:dyDescent="0.25">
      <c r="A107" s="155" t="s">
        <v>35</v>
      </c>
      <c r="B107" s="156"/>
      <c r="C107" s="157">
        <f>C24+C32+C39+C44+C56+C71+C80+C86+C96+C101+C105</f>
        <v>1511.942</v>
      </c>
      <c r="D107" s="158"/>
      <c r="E107" s="157">
        <f>E24+E32+E39+E44+E56+E71+E80+E86+E96+E101+E105</f>
        <v>1991.489</v>
      </c>
      <c r="F107" s="158"/>
      <c r="G107" s="157">
        <f>G24+G32+G39+G44+G56+G71+G80+G86+G96+G101+G105</f>
        <v>1287.5920000000001</v>
      </c>
      <c r="H107" s="158"/>
      <c r="I107" s="157">
        <f>I24+I32+I39+I44+I56+I71+I80+I86+I96+I101+I105</f>
        <v>389.06600000000003</v>
      </c>
      <c r="J107" s="158"/>
      <c r="K107" s="157">
        <f>K24+K32+K39+K44+K56+K71+K80+K86+K96+K101+K105</f>
        <v>1035.5160000000003</v>
      </c>
      <c r="L107" s="158"/>
      <c r="M107" s="157">
        <f>K107+I107+G107+E107+C107</f>
        <v>6215.6050000000005</v>
      </c>
      <c r="N107" s="158"/>
      <c r="O107" s="157">
        <f>O24+O32+O39+O44+O56+O71+O80+O86+O96+O101+O105</f>
        <v>7170.206000000001</v>
      </c>
      <c r="P107" s="158"/>
      <c r="Q107" s="157">
        <f>Q24+Q32+Q39+Q44+Q56+Q71+Q80+Q86+Q96+Q101+Q105</f>
        <v>6037.5219999999999</v>
      </c>
      <c r="R107" s="159"/>
    </row>
  </sheetData>
  <sheetProtection formatCells="0" formatColumns="0" formatRows="0" insertColumns="0" insertRows="0" insertHyperlinks="0" deleteColumns="0" deleteRows="0" sort="0" autoFilter="0" pivotTables="0"/>
  <mergeCells count="44">
    <mergeCell ref="A103:B103"/>
    <mergeCell ref="A58:B58"/>
    <mergeCell ref="A73:B73"/>
    <mergeCell ref="A82:B82"/>
    <mergeCell ref="A88:B88"/>
    <mergeCell ref="A98:B98"/>
    <mergeCell ref="A10:B10"/>
    <mergeCell ref="A26:B26"/>
    <mergeCell ref="A34:B34"/>
    <mergeCell ref="A41:B41"/>
    <mergeCell ref="A46:B46"/>
    <mergeCell ref="O8:P8"/>
    <mergeCell ref="Q8:R8"/>
    <mergeCell ref="C9:D9"/>
    <mergeCell ref="E9:F9"/>
    <mergeCell ref="G9:H9"/>
    <mergeCell ref="I9:J9"/>
    <mergeCell ref="K9:L9"/>
    <mergeCell ref="O9:P9"/>
    <mergeCell ref="Q9:R9"/>
    <mergeCell ref="C8:D8"/>
    <mergeCell ref="E8:F8"/>
    <mergeCell ref="G8:H8"/>
    <mergeCell ref="I8:J8"/>
    <mergeCell ref="K8:L8"/>
    <mergeCell ref="I7:J7"/>
    <mergeCell ref="K7:L7"/>
    <mergeCell ref="O7:P7"/>
    <mergeCell ref="Q7:R7"/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O6:P6"/>
    <mergeCell ref="Q6:R6"/>
    <mergeCell ref="C7:D7"/>
    <mergeCell ref="E7:F7"/>
    <mergeCell ref="G7:H7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workbookViewId="0">
      <selection activeCell="T1" sqref="T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7109375" customWidth="1"/>
    <col min="18" max="19" width="10.7109375" customWidth="1"/>
    <col min="20" max="20" width="12.5703125" customWidth="1"/>
    <col min="21" max="22" width="9.140625" customWidth="1"/>
  </cols>
  <sheetData>
    <row r="1" spans="1:22" ht="23.25" x14ac:dyDescent="0.25">
      <c r="A1" s="304" t="s">
        <v>115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38" t="s">
        <v>1</v>
      </c>
    </row>
    <row r="2" spans="1:22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160"/>
    </row>
    <row r="3" spans="1:22" ht="18" x14ac:dyDescent="0.25">
      <c r="A3" s="306" t="s">
        <v>37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160"/>
    </row>
    <row r="5" spans="1:22" ht="51" customHeight="1" x14ac:dyDescent="0.25">
      <c r="A5" s="161" t="s">
        <v>8</v>
      </c>
      <c r="B5" s="319" t="s">
        <v>116</v>
      </c>
      <c r="C5" s="319" t="s">
        <v>117</v>
      </c>
      <c r="D5" s="320" t="s">
        <v>11</v>
      </c>
      <c r="E5" s="320" t="s">
        <v>18</v>
      </c>
      <c r="F5" s="320" t="s">
        <v>20</v>
      </c>
      <c r="G5" s="320" t="s">
        <v>21</v>
      </c>
      <c r="H5" s="320" t="s">
        <v>22</v>
      </c>
      <c r="I5" s="320" t="s">
        <v>23</v>
      </c>
      <c r="J5" s="320" t="s">
        <v>24</v>
      </c>
      <c r="K5" s="320" t="s">
        <v>25</v>
      </c>
      <c r="L5" s="320" t="s">
        <v>26</v>
      </c>
      <c r="M5" s="320" t="s">
        <v>28</v>
      </c>
      <c r="N5" s="320" t="s">
        <v>29</v>
      </c>
      <c r="O5" s="320" t="s">
        <v>31</v>
      </c>
      <c r="P5" s="320" t="s">
        <v>118</v>
      </c>
      <c r="Q5" s="320" t="s">
        <v>34</v>
      </c>
      <c r="R5" s="321" t="s">
        <v>119</v>
      </c>
      <c r="S5" s="321" t="s">
        <v>119</v>
      </c>
      <c r="T5" s="321" t="s">
        <v>119</v>
      </c>
    </row>
    <row r="6" spans="1:22" x14ac:dyDescent="0.25">
      <c r="A6" s="163" t="s">
        <v>120</v>
      </c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</row>
    <row r="7" spans="1:22" ht="15.75" x14ac:dyDescent="0.25">
      <c r="A7" s="163" t="s">
        <v>121</v>
      </c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162">
        <v>2015</v>
      </c>
      <c r="S7" s="162">
        <v>2014</v>
      </c>
      <c r="T7" s="162">
        <v>2013</v>
      </c>
    </row>
    <row r="8" spans="1:22" ht="15.75" x14ac:dyDescent="0.25">
      <c r="A8" s="164" t="s">
        <v>58</v>
      </c>
      <c r="B8" s="322"/>
      <c r="C8" s="30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6"/>
      <c r="S8" s="167"/>
      <c r="T8" s="167"/>
    </row>
    <row r="9" spans="1:22" ht="15.75" x14ac:dyDescent="0.25">
      <c r="A9" s="168" t="s">
        <v>59</v>
      </c>
      <c r="B9" s="323"/>
      <c r="C9" s="305"/>
      <c r="D9" s="169">
        <v>0</v>
      </c>
      <c r="E9" s="169">
        <v>0</v>
      </c>
      <c r="F9" s="169">
        <v>0</v>
      </c>
      <c r="G9" s="169">
        <v>0</v>
      </c>
      <c r="H9" s="169">
        <v>49.5</v>
      </c>
      <c r="I9" s="169">
        <v>0</v>
      </c>
      <c r="J9" s="169">
        <v>0</v>
      </c>
      <c r="K9" s="169">
        <v>0</v>
      </c>
      <c r="L9" s="169">
        <v>0</v>
      </c>
      <c r="M9" s="169">
        <v>0</v>
      </c>
      <c r="N9" s="169">
        <v>0</v>
      </c>
      <c r="O9" s="169">
        <v>0</v>
      </c>
      <c r="P9" s="169">
        <v>0</v>
      </c>
      <c r="Q9" s="169">
        <v>0</v>
      </c>
      <c r="R9" s="170">
        <f t="shared" ref="R9:R21" si="0">SUM(D9,E9,F9,G9,H9,I9,J9,K9,L9,M9,N9,O9,P9,Q9)</f>
        <v>49.5</v>
      </c>
      <c r="S9" s="169">
        <v>55.637</v>
      </c>
      <c r="T9" s="169">
        <v>42.841999999999999</v>
      </c>
      <c r="U9" s="323"/>
      <c r="V9" s="305"/>
    </row>
    <row r="10" spans="1:22" ht="15.75" x14ac:dyDescent="0.25">
      <c r="A10" s="171" t="s">
        <v>60</v>
      </c>
      <c r="B10" s="324"/>
      <c r="C10" s="305"/>
      <c r="D10" s="172">
        <v>147</v>
      </c>
      <c r="E10" s="172">
        <v>0</v>
      </c>
      <c r="F10" s="172">
        <v>7.335</v>
      </c>
      <c r="G10" s="172">
        <v>0</v>
      </c>
      <c r="H10" s="172">
        <v>44.133000000000003</v>
      </c>
      <c r="I10" s="172">
        <v>0</v>
      </c>
      <c r="J10" s="172">
        <v>0</v>
      </c>
      <c r="K10" s="172">
        <v>0</v>
      </c>
      <c r="L10" s="172">
        <v>0</v>
      </c>
      <c r="M10" s="172">
        <v>12</v>
      </c>
      <c r="N10" s="172">
        <v>0</v>
      </c>
      <c r="O10" s="172">
        <v>0</v>
      </c>
      <c r="P10" s="172">
        <v>0</v>
      </c>
      <c r="Q10" s="172">
        <v>0</v>
      </c>
      <c r="R10" s="173">
        <f t="shared" si="0"/>
        <v>210.46800000000002</v>
      </c>
      <c r="S10" s="172">
        <v>229.05199999999999</v>
      </c>
      <c r="T10" s="172">
        <v>190.10900000000001</v>
      </c>
    </row>
    <row r="11" spans="1:22" ht="15.75" x14ac:dyDescent="0.25">
      <c r="A11" s="168" t="s">
        <v>61</v>
      </c>
      <c r="B11" s="323"/>
      <c r="C11" s="305"/>
      <c r="D11" s="169">
        <v>0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169">
        <v>0</v>
      </c>
      <c r="L11" s="169">
        <v>0</v>
      </c>
      <c r="M11" s="169">
        <v>0</v>
      </c>
      <c r="N11" s="169">
        <v>0</v>
      </c>
      <c r="O11" s="169">
        <v>0</v>
      </c>
      <c r="P11" s="169">
        <v>0</v>
      </c>
      <c r="Q11" s="169">
        <v>0</v>
      </c>
      <c r="R11" s="170">
        <f t="shared" si="0"/>
        <v>0</v>
      </c>
      <c r="S11" s="169">
        <v>0</v>
      </c>
      <c r="T11" s="169">
        <v>14</v>
      </c>
    </row>
    <row r="12" spans="1:22" ht="15.75" x14ac:dyDescent="0.25">
      <c r="A12" s="171" t="s">
        <v>62</v>
      </c>
      <c r="B12" s="324"/>
      <c r="C12" s="305"/>
      <c r="D12" s="172">
        <v>0</v>
      </c>
      <c r="E12" s="172">
        <v>0</v>
      </c>
      <c r="F12" s="172">
        <v>24.713000000000001</v>
      </c>
      <c r="G12" s="172">
        <v>7</v>
      </c>
      <c r="H12" s="172">
        <v>5.1790000000000003</v>
      </c>
      <c r="I12" s="172">
        <v>0</v>
      </c>
      <c r="J12" s="172">
        <v>0</v>
      </c>
      <c r="K12" s="172">
        <v>0</v>
      </c>
      <c r="L12" s="172">
        <v>0</v>
      </c>
      <c r="M12" s="172">
        <v>0</v>
      </c>
      <c r="N12" s="172">
        <v>0</v>
      </c>
      <c r="O12" s="172">
        <v>0</v>
      </c>
      <c r="P12" s="172">
        <v>0</v>
      </c>
      <c r="Q12" s="172">
        <v>0</v>
      </c>
      <c r="R12" s="173">
        <f t="shared" si="0"/>
        <v>36.892000000000003</v>
      </c>
      <c r="S12" s="172">
        <v>71.337000000000003</v>
      </c>
      <c r="T12" s="172">
        <v>45.853999999999999</v>
      </c>
    </row>
    <row r="13" spans="1:22" ht="15.75" x14ac:dyDescent="0.25">
      <c r="A13" s="168" t="s">
        <v>63</v>
      </c>
      <c r="B13" s="323"/>
      <c r="C13" s="305"/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0</v>
      </c>
      <c r="J13" s="169">
        <v>0</v>
      </c>
      <c r="K13" s="169">
        <v>0</v>
      </c>
      <c r="L13" s="169">
        <v>0</v>
      </c>
      <c r="M13" s="169">
        <v>23</v>
      </c>
      <c r="N13" s="169">
        <v>0</v>
      </c>
      <c r="O13" s="169">
        <v>0</v>
      </c>
      <c r="P13" s="169">
        <v>0</v>
      </c>
      <c r="Q13" s="169">
        <v>0</v>
      </c>
      <c r="R13" s="170">
        <f t="shared" si="0"/>
        <v>23</v>
      </c>
      <c r="S13" s="169">
        <v>27.783999999999999</v>
      </c>
      <c r="T13" s="169">
        <v>0</v>
      </c>
    </row>
    <row r="14" spans="1:22" ht="15.75" x14ac:dyDescent="0.25">
      <c r="A14" s="171" t="s">
        <v>64</v>
      </c>
      <c r="B14" s="324"/>
      <c r="C14" s="305"/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2">
        <v>0</v>
      </c>
      <c r="M14" s="172">
        <v>0</v>
      </c>
      <c r="N14" s="172">
        <v>0</v>
      </c>
      <c r="O14" s="172">
        <v>28.324999999999999</v>
      </c>
      <c r="P14" s="172">
        <v>0</v>
      </c>
      <c r="Q14" s="172">
        <v>0</v>
      </c>
      <c r="R14" s="173">
        <f t="shared" si="0"/>
        <v>28.324999999999999</v>
      </c>
      <c r="S14" s="172">
        <v>28.471</v>
      </c>
      <c r="T14" s="172">
        <v>21.312000000000001</v>
      </c>
    </row>
    <row r="15" spans="1:22" ht="15.75" x14ac:dyDescent="0.25">
      <c r="A15" s="168" t="s">
        <v>65</v>
      </c>
      <c r="B15" s="323"/>
      <c r="C15" s="305"/>
      <c r="D15" s="169">
        <v>0</v>
      </c>
      <c r="E15" s="169">
        <v>0</v>
      </c>
      <c r="F15" s="169">
        <v>20.018000000000001</v>
      </c>
      <c r="G15" s="169">
        <v>13.4</v>
      </c>
      <c r="H15" s="169">
        <v>5.4450000000000003</v>
      </c>
      <c r="I15" s="169">
        <v>0</v>
      </c>
      <c r="J15" s="169">
        <v>0</v>
      </c>
      <c r="K15" s="169">
        <v>0</v>
      </c>
      <c r="L15" s="169">
        <v>0</v>
      </c>
      <c r="M15" s="169">
        <v>0</v>
      </c>
      <c r="N15" s="169">
        <v>0</v>
      </c>
      <c r="O15" s="169">
        <v>4.0439999999999996</v>
      </c>
      <c r="P15" s="169">
        <v>0</v>
      </c>
      <c r="Q15" s="169">
        <v>0</v>
      </c>
      <c r="R15" s="170">
        <f t="shared" si="0"/>
        <v>42.906999999999996</v>
      </c>
      <c r="S15" s="169">
        <v>68.134</v>
      </c>
      <c r="T15" s="169">
        <v>45.515000000000001</v>
      </c>
    </row>
    <row r="16" spans="1:22" ht="15.75" x14ac:dyDescent="0.25">
      <c r="A16" s="171" t="s">
        <v>66</v>
      </c>
      <c r="B16" s="324"/>
      <c r="C16" s="305"/>
      <c r="D16" s="172">
        <v>0</v>
      </c>
      <c r="E16" s="172">
        <v>0</v>
      </c>
      <c r="F16" s="172">
        <v>0</v>
      </c>
      <c r="G16" s="172">
        <v>0</v>
      </c>
      <c r="H16" s="172">
        <v>0</v>
      </c>
      <c r="I16" s="172">
        <v>3.2</v>
      </c>
      <c r="J16" s="172">
        <v>0</v>
      </c>
      <c r="K16" s="172">
        <v>0</v>
      </c>
      <c r="L16" s="172">
        <v>0</v>
      </c>
      <c r="M16" s="172">
        <v>50</v>
      </c>
      <c r="N16" s="172">
        <v>0</v>
      </c>
      <c r="O16" s="172">
        <v>0</v>
      </c>
      <c r="P16" s="172">
        <v>0</v>
      </c>
      <c r="Q16" s="172">
        <v>0</v>
      </c>
      <c r="R16" s="173">
        <f t="shared" si="0"/>
        <v>53.2</v>
      </c>
      <c r="S16" s="172">
        <v>40.911999999999999</v>
      </c>
      <c r="T16" s="172">
        <v>74.594999999999999</v>
      </c>
    </row>
    <row r="17" spans="1:22" ht="15.75" x14ac:dyDescent="0.25">
      <c r="A17" s="168" t="s">
        <v>67</v>
      </c>
      <c r="B17" s="323"/>
      <c r="C17" s="305"/>
      <c r="D17" s="169">
        <v>106</v>
      </c>
      <c r="E17" s="169">
        <v>0</v>
      </c>
      <c r="F17" s="169">
        <v>0</v>
      </c>
      <c r="G17" s="169">
        <v>0</v>
      </c>
      <c r="H17" s="169">
        <v>58.402000000000001</v>
      </c>
      <c r="I17" s="169">
        <v>0</v>
      </c>
      <c r="J17" s="169">
        <v>0</v>
      </c>
      <c r="K17" s="169">
        <v>0</v>
      </c>
      <c r="L17" s="169">
        <v>0</v>
      </c>
      <c r="M17" s="169">
        <v>0</v>
      </c>
      <c r="N17" s="169">
        <v>0</v>
      </c>
      <c r="O17" s="169">
        <v>0</v>
      </c>
      <c r="P17" s="169">
        <v>0</v>
      </c>
      <c r="Q17" s="169">
        <v>0</v>
      </c>
      <c r="R17" s="170">
        <f t="shared" si="0"/>
        <v>164.40199999999999</v>
      </c>
      <c r="S17" s="169">
        <v>208.101</v>
      </c>
      <c r="T17" s="169">
        <v>192.602</v>
      </c>
    </row>
    <row r="18" spans="1:22" ht="15.75" x14ac:dyDescent="0.25">
      <c r="A18" s="171" t="s">
        <v>68</v>
      </c>
      <c r="B18" s="324"/>
      <c r="C18" s="305"/>
      <c r="D18" s="172">
        <v>0</v>
      </c>
      <c r="E18" s="172">
        <v>0</v>
      </c>
      <c r="F18" s="172">
        <v>0</v>
      </c>
      <c r="G18" s="172">
        <v>0</v>
      </c>
      <c r="H18" s="172">
        <v>0</v>
      </c>
      <c r="I18" s="172">
        <v>7.6</v>
      </c>
      <c r="J18" s="172">
        <v>0</v>
      </c>
      <c r="K18" s="172">
        <v>0</v>
      </c>
      <c r="L18" s="172">
        <v>0</v>
      </c>
      <c r="M18" s="172">
        <v>11</v>
      </c>
      <c r="N18" s="172">
        <v>0</v>
      </c>
      <c r="O18" s="172">
        <v>0</v>
      </c>
      <c r="P18" s="172">
        <v>0</v>
      </c>
      <c r="Q18" s="172">
        <v>0</v>
      </c>
      <c r="R18" s="173">
        <f t="shared" si="0"/>
        <v>18.600000000000001</v>
      </c>
      <c r="S18" s="172">
        <v>35.170999999999999</v>
      </c>
      <c r="T18" s="172">
        <v>22</v>
      </c>
    </row>
    <row r="19" spans="1:22" ht="15.75" x14ac:dyDescent="0.25">
      <c r="A19" s="168" t="s">
        <v>69</v>
      </c>
      <c r="B19" s="323"/>
      <c r="C19" s="305"/>
      <c r="D19" s="169">
        <v>0</v>
      </c>
      <c r="E19" s="169">
        <v>0</v>
      </c>
      <c r="F19" s="169">
        <v>6.2</v>
      </c>
      <c r="G19" s="169">
        <v>2.6</v>
      </c>
      <c r="H19" s="169">
        <v>26.14</v>
      </c>
      <c r="I19" s="169">
        <v>23.2</v>
      </c>
      <c r="J19" s="169">
        <v>0</v>
      </c>
      <c r="K19" s="169">
        <v>0</v>
      </c>
      <c r="L19" s="169">
        <v>0</v>
      </c>
      <c r="M19" s="169">
        <v>20</v>
      </c>
      <c r="N19" s="169">
        <v>0</v>
      </c>
      <c r="O19" s="169">
        <v>0</v>
      </c>
      <c r="P19" s="169">
        <v>0</v>
      </c>
      <c r="Q19" s="169">
        <v>0</v>
      </c>
      <c r="R19" s="170">
        <f t="shared" si="0"/>
        <v>78.14</v>
      </c>
      <c r="S19" s="169">
        <v>97.378</v>
      </c>
      <c r="T19" s="169">
        <v>56.814</v>
      </c>
    </row>
    <row r="20" spans="1:22" ht="15.75" x14ac:dyDescent="0.25">
      <c r="A20" s="171" t="s">
        <v>70</v>
      </c>
      <c r="B20" s="324"/>
      <c r="C20" s="305"/>
      <c r="D20" s="172">
        <v>0</v>
      </c>
      <c r="E20" s="172">
        <v>0</v>
      </c>
      <c r="F20" s="172">
        <v>0</v>
      </c>
      <c r="G20" s="172">
        <v>0</v>
      </c>
      <c r="H20" s="172">
        <v>0</v>
      </c>
      <c r="I20" s="172">
        <v>3.6</v>
      </c>
      <c r="J20" s="172">
        <v>0</v>
      </c>
      <c r="K20" s="172">
        <v>0</v>
      </c>
      <c r="L20" s="172">
        <v>0.5</v>
      </c>
      <c r="M20" s="172">
        <v>0</v>
      </c>
      <c r="N20" s="172">
        <v>0</v>
      </c>
      <c r="O20" s="172">
        <v>0</v>
      </c>
      <c r="P20" s="172">
        <v>0</v>
      </c>
      <c r="Q20" s="172">
        <v>0</v>
      </c>
      <c r="R20" s="173">
        <f t="shared" si="0"/>
        <v>4.0999999999999996</v>
      </c>
      <c r="S20" s="172">
        <v>0</v>
      </c>
      <c r="T20" s="172">
        <v>0</v>
      </c>
    </row>
    <row r="21" spans="1:22" ht="15.75" x14ac:dyDescent="0.25">
      <c r="A21" s="168" t="s">
        <v>71</v>
      </c>
      <c r="B21" s="323"/>
      <c r="C21" s="305"/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0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70">
        <f t="shared" si="0"/>
        <v>0</v>
      </c>
      <c r="S21" s="169">
        <v>19.417000000000002</v>
      </c>
      <c r="T21" s="169">
        <v>0</v>
      </c>
    </row>
    <row r="22" spans="1:22" ht="15.75" x14ac:dyDescent="0.25">
      <c r="A22" s="174" t="s">
        <v>12</v>
      </c>
      <c r="B22" s="325"/>
      <c r="C22" s="305"/>
      <c r="D22" s="175">
        <f t="shared" ref="D22:T22" si="1">SUM(D9,D10,D11,D12,D13,D14,D15,D16,D17,D18,D19,D20,D21)</f>
        <v>253</v>
      </c>
      <c r="E22" s="175">
        <f t="shared" si="1"/>
        <v>0</v>
      </c>
      <c r="F22" s="175">
        <f t="shared" si="1"/>
        <v>58.266000000000005</v>
      </c>
      <c r="G22" s="175">
        <f t="shared" si="1"/>
        <v>23</v>
      </c>
      <c r="H22" s="175">
        <f t="shared" si="1"/>
        <v>188.79899999999998</v>
      </c>
      <c r="I22" s="175">
        <f t="shared" si="1"/>
        <v>37.6</v>
      </c>
      <c r="J22" s="175">
        <f t="shared" si="1"/>
        <v>0</v>
      </c>
      <c r="K22" s="175">
        <f t="shared" si="1"/>
        <v>0</v>
      </c>
      <c r="L22" s="175">
        <f t="shared" si="1"/>
        <v>0.5</v>
      </c>
      <c r="M22" s="175">
        <f t="shared" si="1"/>
        <v>116</v>
      </c>
      <c r="N22" s="175">
        <f t="shared" si="1"/>
        <v>0</v>
      </c>
      <c r="O22" s="175">
        <f t="shared" si="1"/>
        <v>32.369</v>
      </c>
      <c r="P22" s="175">
        <f t="shared" si="1"/>
        <v>0</v>
      </c>
      <c r="Q22" s="175">
        <f t="shared" si="1"/>
        <v>0</v>
      </c>
      <c r="R22" s="176">
        <f t="shared" si="1"/>
        <v>709.53399999999999</v>
      </c>
      <c r="S22" s="172">
        <f t="shared" si="1"/>
        <v>881.39400000000012</v>
      </c>
      <c r="T22" s="172">
        <f t="shared" si="1"/>
        <v>705.64299999999992</v>
      </c>
    </row>
    <row r="24" spans="1:22" ht="15.75" x14ac:dyDescent="0.25">
      <c r="A24" s="164" t="s">
        <v>72</v>
      </c>
      <c r="B24" s="322"/>
      <c r="C24" s="30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6"/>
      <c r="S24" s="167"/>
      <c r="T24" s="167"/>
    </row>
    <row r="25" spans="1:22" ht="15.75" x14ac:dyDescent="0.25">
      <c r="A25" s="168" t="s">
        <v>73</v>
      </c>
      <c r="B25" s="323"/>
      <c r="C25" s="305"/>
      <c r="D25" s="169">
        <v>0</v>
      </c>
      <c r="E25" s="169">
        <v>0</v>
      </c>
      <c r="F25" s="169">
        <v>0</v>
      </c>
      <c r="G25" s="169">
        <v>0</v>
      </c>
      <c r="H25" s="169">
        <v>71.576999999999998</v>
      </c>
      <c r="I25" s="169">
        <v>0</v>
      </c>
      <c r="J25" s="169">
        <v>0</v>
      </c>
      <c r="K25" s="169">
        <v>0</v>
      </c>
      <c r="L25" s="169">
        <v>0</v>
      </c>
      <c r="M25" s="169">
        <v>0</v>
      </c>
      <c r="N25" s="169">
        <v>0</v>
      </c>
      <c r="O25" s="169">
        <v>54.965000000000003</v>
      </c>
      <c r="P25" s="169">
        <v>0</v>
      </c>
      <c r="Q25" s="169">
        <v>0</v>
      </c>
      <c r="R25" s="170">
        <f>SUM(D25,E25,F25,G25,H25,I25,J25,K25,L25,M25,N25,O25,P25,Q25)</f>
        <v>126.542</v>
      </c>
      <c r="S25" s="169">
        <v>120.5</v>
      </c>
      <c r="T25" s="169">
        <v>162.553</v>
      </c>
      <c r="U25" s="323"/>
      <c r="V25" s="305"/>
    </row>
    <row r="26" spans="1:22" ht="15.75" x14ac:dyDescent="0.25">
      <c r="A26" s="171" t="s">
        <v>74</v>
      </c>
      <c r="B26" s="324"/>
      <c r="C26" s="305"/>
      <c r="D26" s="172">
        <v>0</v>
      </c>
      <c r="E26" s="172">
        <v>0</v>
      </c>
      <c r="F26" s="172">
        <v>0</v>
      </c>
      <c r="G26" s="172">
        <v>0</v>
      </c>
      <c r="H26" s="172">
        <v>0</v>
      </c>
      <c r="I26" s="172">
        <v>0</v>
      </c>
      <c r="J26" s="172">
        <v>0</v>
      </c>
      <c r="K26" s="172">
        <v>0</v>
      </c>
      <c r="L26" s="172">
        <v>0</v>
      </c>
      <c r="M26" s="172">
        <v>0</v>
      </c>
      <c r="N26" s="172">
        <v>0</v>
      </c>
      <c r="O26" s="172">
        <v>0</v>
      </c>
      <c r="P26" s="172">
        <v>0</v>
      </c>
      <c r="Q26" s="172">
        <v>0</v>
      </c>
      <c r="R26" s="173">
        <f>SUM(D26,E26,F26,G26,H26,I26,J26,K26,L26,M26,N26,O26,P26,Q26)</f>
        <v>0</v>
      </c>
      <c r="S26" s="172">
        <v>0</v>
      </c>
      <c r="T26" s="172">
        <v>15.805</v>
      </c>
    </row>
    <row r="27" spans="1:22" ht="15.75" x14ac:dyDescent="0.25">
      <c r="A27" s="168" t="s">
        <v>75</v>
      </c>
      <c r="B27" s="323"/>
      <c r="C27" s="305"/>
      <c r="D27" s="169">
        <v>0</v>
      </c>
      <c r="E27" s="169">
        <v>0</v>
      </c>
      <c r="F27" s="169">
        <v>211.625</v>
      </c>
      <c r="G27" s="169">
        <v>0</v>
      </c>
      <c r="H27" s="169">
        <v>26.606999999999999</v>
      </c>
      <c r="I27" s="169">
        <v>14.9</v>
      </c>
      <c r="J27" s="169">
        <v>0</v>
      </c>
      <c r="K27" s="169">
        <v>0</v>
      </c>
      <c r="L27" s="169">
        <v>0</v>
      </c>
      <c r="M27" s="169">
        <v>37</v>
      </c>
      <c r="N27" s="169">
        <v>0</v>
      </c>
      <c r="O27" s="169">
        <v>0</v>
      </c>
      <c r="P27" s="169">
        <v>0</v>
      </c>
      <c r="Q27" s="169">
        <v>0</v>
      </c>
      <c r="R27" s="170">
        <f>SUM(D27,E27,F27,G27,H27,I27,J27,K27,L27,M27,N27,O27,P27,Q27)</f>
        <v>290.13200000000001</v>
      </c>
      <c r="S27" s="169">
        <v>335.45</v>
      </c>
      <c r="T27" s="169">
        <v>238.2</v>
      </c>
    </row>
    <row r="28" spans="1:22" ht="15.75" x14ac:dyDescent="0.25">
      <c r="A28" s="171" t="s">
        <v>76</v>
      </c>
      <c r="B28" s="324"/>
      <c r="C28" s="305"/>
      <c r="D28" s="172">
        <v>33.1</v>
      </c>
      <c r="E28" s="172">
        <v>0</v>
      </c>
      <c r="F28" s="172">
        <v>0</v>
      </c>
      <c r="G28" s="172">
        <v>14</v>
      </c>
      <c r="H28" s="172">
        <v>43.9</v>
      </c>
      <c r="I28" s="172">
        <v>0</v>
      </c>
      <c r="J28" s="172">
        <v>0</v>
      </c>
      <c r="K28" s="172">
        <v>0</v>
      </c>
      <c r="L28" s="172">
        <v>0</v>
      </c>
      <c r="M28" s="172">
        <v>0</v>
      </c>
      <c r="N28" s="172">
        <v>0</v>
      </c>
      <c r="O28" s="172">
        <v>16.809000000000001</v>
      </c>
      <c r="P28" s="172">
        <v>0</v>
      </c>
      <c r="Q28" s="172">
        <v>0</v>
      </c>
      <c r="R28" s="173">
        <f>SUM(D28,E28,F28,G28,H28,I28,J28,K28,L28,M28,N28,O28,P28,Q28)</f>
        <v>107.809</v>
      </c>
      <c r="S28" s="172">
        <v>87.305000000000007</v>
      </c>
      <c r="T28" s="172">
        <v>77.635000000000005</v>
      </c>
    </row>
    <row r="29" spans="1:22" ht="15.75" x14ac:dyDescent="0.25">
      <c r="A29" s="168" t="s">
        <v>77</v>
      </c>
      <c r="B29" s="323"/>
      <c r="C29" s="305"/>
      <c r="D29" s="169">
        <v>0</v>
      </c>
      <c r="E29" s="169">
        <v>0</v>
      </c>
      <c r="F29" s="169">
        <v>0</v>
      </c>
      <c r="G29" s="169">
        <v>0</v>
      </c>
      <c r="H29" s="169">
        <v>0</v>
      </c>
      <c r="I29" s="169">
        <v>0</v>
      </c>
      <c r="J29" s="169">
        <v>0</v>
      </c>
      <c r="K29" s="169">
        <v>0</v>
      </c>
      <c r="L29" s="169">
        <v>0</v>
      </c>
      <c r="M29" s="169">
        <v>0</v>
      </c>
      <c r="N29" s="169">
        <v>27.5</v>
      </c>
      <c r="O29" s="169">
        <v>0</v>
      </c>
      <c r="P29" s="169">
        <v>0</v>
      </c>
      <c r="Q29" s="169">
        <v>0</v>
      </c>
      <c r="R29" s="170">
        <f>SUM(D29,E29,F29,G29,H29,I29,J29,K29,L29,M29,N29,O29,P29,Q29)</f>
        <v>27.5</v>
      </c>
      <c r="S29" s="169">
        <v>6.6180000000000003</v>
      </c>
      <c r="T29" s="169">
        <v>6.5</v>
      </c>
    </row>
    <row r="30" spans="1:22" ht="15.75" x14ac:dyDescent="0.25">
      <c r="A30" s="174" t="s">
        <v>12</v>
      </c>
      <c r="B30" s="325"/>
      <c r="C30" s="305"/>
      <c r="D30" s="175">
        <f t="shared" ref="D30:T30" si="2">SUM(D25,D26,D27,D28,D29)</f>
        <v>33.1</v>
      </c>
      <c r="E30" s="175">
        <f t="shared" si="2"/>
        <v>0</v>
      </c>
      <c r="F30" s="175">
        <f t="shared" si="2"/>
        <v>211.625</v>
      </c>
      <c r="G30" s="175">
        <f t="shared" si="2"/>
        <v>14</v>
      </c>
      <c r="H30" s="175">
        <f t="shared" si="2"/>
        <v>142.084</v>
      </c>
      <c r="I30" s="175">
        <f t="shared" si="2"/>
        <v>14.9</v>
      </c>
      <c r="J30" s="175">
        <f t="shared" si="2"/>
        <v>0</v>
      </c>
      <c r="K30" s="175">
        <f t="shared" si="2"/>
        <v>0</v>
      </c>
      <c r="L30" s="175">
        <f t="shared" si="2"/>
        <v>0</v>
      </c>
      <c r="M30" s="175">
        <f t="shared" si="2"/>
        <v>37</v>
      </c>
      <c r="N30" s="175">
        <f t="shared" si="2"/>
        <v>27.5</v>
      </c>
      <c r="O30" s="175">
        <f t="shared" si="2"/>
        <v>71.774000000000001</v>
      </c>
      <c r="P30" s="175">
        <f t="shared" si="2"/>
        <v>0</v>
      </c>
      <c r="Q30" s="175">
        <f t="shared" si="2"/>
        <v>0</v>
      </c>
      <c r="R30" s="176">
        <f t="shared" si="2"/>
        <v>551.98299999999995</v>
      </c>
      <c r="S30" s="172">
        <f t="shared" si="2"/>
        <v>549.87300000000005</v>
      </c>
      <c r="T30" s="172">
        <f t="shared" si="2"/>
        <v>500.69299999999998</v>
      </c>
    </row>
    <row r="32" spans="1:22" ht="15.75" x14ac:dyDescent="0.25">
      <c r="A32" s="164" t="s">
        <v>10</v>
      </c>
      <c r="B32" s="322"/>
      <c r="C32" s="30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6"/>
      <c r="S32" s="167"/>
      <c r="T32" s="167"/>
    </row>
    <row r="33" spans="1:22" ht="15.75" x14ac:dyDescent="0.25">
      <c r="A33" s="168" t="s">
        <v>78</v>
      </c>
      <c r="B33" s="323"/>
      <c r="C33" s="305"/>
      <c r="D33" s="169">
        <v>15.6</v>
      </c>
      <c r="E33" s="169">
        <v>0</v>
      </c>
      <c r="F33" s="169">
        <v>31.634</v>
      </c>
      <c r="G33" s="169">
        <v>0</v>
      </c>
      <c r="H33" s="169">
        <v>0</v>
      </c>
      <c r="I33" s="169">
        <v>0</v>
      </c>
      <c r="J33" s="169">
        <v>0</v>
      </c>
      <c r="K33" s="169">
        <v>0</v>
      </c>
      <c r="L33" s="169">
        <v>0</v>
      </c>
      <c r="M33" s="169">
        <v>0</v>
      </c>
      <c r="N33" s="169">
        <v>0</v>
      </c>
      <c r="O33" s="169">
        <v>73.03</v>
      </c>
      <c r="P33" s="169">
        <v>0</v>
      </c>
      <c r="Q33" s="169">
        <v>0</v>
      </c>
      <c r="R33" s="170">
        <f>SUM(D33,E33,F33,G33,H33,I33,J33,K33,L33,M33,N33,O33,P33,Q33)</f>
        <v>120.26400000000001</v>
      </c>
      <c r="S33" s="169">
        <v>96.843000000000004</v>
      </c>
      <c r="T33" s="169">
        <v>135.768</v>
      </c>
      <c r="U33" s="323"/>
      <c r="V33" s="305"/>
    </row>
    <row r="34" spans="1:22" ht="15.75" x14ac:dyDescent="0.25">
      <c r="A34" s="171" t="s">
        <v>79</v>
      </c>
      <c r="B34" s="324"/>
      <c r="C34" s="305"/>
      <c r="D34" s="172">
        <v>133.31700000000001</v>
      </c>
      <c r="E34" s="172">
        <v>0</v>
      </c>
      <c r="F34" s="172">
        <v>0</v>
      </c>
      <c r="G34" s="172">
        <v>0</v>
      </c>
      <c r="H34" s="172">
        <v>88.5</v>
      </c>
      <c r="I34" s="172">
        <v>0</v>
      </c>
      <c r="J34" s="172">
        <v>123.23099999999999</v>
      </c>
      <c r="K34" s="172">
        <v>0</v>
      </c>
      <c r="L34" s="172">
        <v>0</v>
      </c>
      <c r="M34" s="172">
        <v>0</v>
      </c>
      <c r="N34" s="172">
        <v>0</v>
      </c>
      <c r="O34" s="172">
        <v>0</v>
      </c>
      <c r="P34" s="172">
        <v>0</v>
      </c>
      <c r="Q34" s="172">
        <v>0</v>
      </c>
      <c r="R34" s="173">
        <f>SUM(D34,E34,F34,G34,H34,I34,J34,K34,L34,M34,N34,O34,P34,Q34)</f>
        <v>345.048</v>
      </c>
      <c r="S34" s="172">
        <v>287.39</v>
      </c>
      <c r="T34" s="172">
        <v>379.31</v>
      </c>
    </row>
    <row r="35" spans="1:22" ht="15.75" x14ac:dyDescent="0.25">
      <c r="A35" s="168" t="s">
        <v>11</v>
      </c>
      <c r="B35" s="323"/>
      <c r="C35" s="305"/>
      <c r="D35" s="169">
        <v>0</v>
      </c>
      <c r="E35" s="169">
        <v>0</v>
      </c>
      <c r="F35" s="169">
        <v>0</v>
      </c>
      <c r="G35" s="169">
        <v>0</v>
      </c>
      <c r="H35" s="169">
        <v>0</v>
      </c>
      <c r="I35" s="169">
        <v>0</v>
      </c>
      <c r="J35" s="169">
        <v>0</v>
      </c>
      <c r="K35" s="169">
        <v>0</v>
      </c>
      <c r="L35" s="169">
        <v>0</v>
      </c>
      <c r="M35" s="169">
        <v>0</v>
      </c>
      <c r="N35" s="169">
        <v>0</v>
      </c>
      <c r="O35" s="169">
        <v>0</v>
      </c>
      <c r="P35" s="169">
        <v>0</v>
      </c>
      <c r="Q35" s="169">
        <v>0</v>
      </c>
      <c r="R35" s="170">
        <f>SUM(D35,E35,F35,G35,H35,I35,J35,K35,L35,M35,N35,O35,P35,Q35)</f>
        <v>0</v>
      </c>
      <c r="S35" s="169">
        <v>0</v>
      </c>
      <c r="T35" s="169">
        <v>25</v>
      </c>
    </row>
    <row r="36" spans="1:22" ht="15.75" x14ac:dyDescent="0.25">
      <c r="A36" s="171" t="s">
        <v>80</v>
      </c>
      <c r="B36" s="324"/>
      <c r="C36" s="305"/>
      <c r="D36" s="172">
        <v>0</v>
      </c>
      <c r="E36" s="172">
        <v>0</v>
      </c>
      <c r="F36" s="172">
        <v>34.265999999999998</v>
      </c>
      <c r="G36" s="172">
        <v>0</v>
      </c>
      <c r="H36" s="172">
        <v>0</v>
      </c>
      <c r="I36" s="172">
        <v>0</v>
      </c>
      <c r="J36" s="172">
        <v>0</v>
      </c>
      <c r="K36" s="172">
        <v>0</v>
      </c>
      <c r="L36" s="172">
        <v>0</v>
      </c>
      <c r="M36" s="172">
        <v>0</v>
      </c>
      <c r="N36" s="172">
        <v>0</v>
      </c>
      <c r="O36" s="172">
        <v>25.295999999999999</v>
      </c>
      <c r="P36" s="172">
        <v>0</v>
      </c>
      <c r="Q36" s="172">
        <v>0</v>
      </c>
      <c r="R36" s="173">
        <f>SUM(D36,E36,F36,G36,H36,I36,J36,K36,L36,M36,N36,O36,P36,Q36)</f>
        <v>59.561999999999998</v>
      </c>
      <c r="S36" s="172">
        <v>46.999000000000002</v>
      </c>
      <c r="T36" s="172">
        <v>69.197999999999993</v>
      </c>
    </row>
    <row r="37" spans="1:22" ht="15.75" x14ac:dyDescent="0.25">
      <c r="A37" s="174" t="s">
        <v>12</v>
      </c>
      <c r="B37" s="325"/>
      <c r="C37" s="305"/>
      <c r="D37" s="175">
        <f t="shared" ref="D37:T37" si="3">SUM(D33,D34,D35,D36)</f>
        <v>148.917</v>
      </c>
      <c r="E37" s="175">
        <f t="shared" si="3"/>
        <v>0</v>
      </c>
      <c r="F37" s="175">
        <f t="shared" si="3"/>
        <v>65.900000000000006</v>
      </c>
      <c r="G37" s="175">
        <f t="shared" si="3"/>
        <v>0</v>
      </c>
      <c r="H37" s="175">
        <f t="shared" si="3"/>
        <v>88.5</v>
      </c>
      <c r="I37" s="175">
        <f t="shared" si="3"/>
        <v>0</v>
      </c>
      <c r="J37" s="175">
        <f t="shared" si="3"/>
        <v>123.23099999999999</v>
      </c>
      <c r="K37" s="175">
        <f t="shared" si="3"/>
        <v>0</v>
      </c>
      <c r="L37" s="175">
        <f t="shared" si="3"/>
        <v>0</v>
      </c>
      <c r="M37" s="175">
        <f t="shared" si="3"/>
        <v>0</v>
      </c>
      <c r="N37" s="175">
        <f t="shared" si="3"/>
        <v>0</v>
      </c>
      <c r="O37" s="175">
        <f t="shared" si="3"/>
        <v>98.325999999999993</v>
      </c>
      <c r="P37" s="175">
        <f t="shared" si="3"/>
        <v>0</v>
      </c>
      <c r="Q37" s="175">
        <f t="shared" si="3"/>
        <v>0</v>
      </c>
      <c r="R37" s="176">
        <f t="shared" si="3"/>
        <v>524.87400000000002</v>
      </c>
      <c r="S37" s="172">
        <f t="shared" si="3"/>
        <v>431.23200000000003</v>
      </c>
      <c r="T37" s="172">
        <f t="shared" si="3"/>
        <v>609.27599999999995</v>
      </c>
    </row>
    <row r="39" spans="1:22" ht="15.75" x14ac:dyDescent="0.25">
      <c r="A39" s="164" t="s">
        <v>13</v>
      </c>
      <c r="B39" s="322"/>
      <c r="C39" s="30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6"/>
      <c r="S39" s="167"/>
      <c r="T39" s="167"/>
    </row>
    <row r="40" spans="1:22" ht="15.75" x14ac:dyDescent="0.25">
      <c r="A40" s="168" t="s">
        <v>14</v>
      </c>
      <c r="B40" s="323"/>
      <c r="C40" s="305"/>
      <c r="D40" s="169">
        <v>0</v>
      </c>
      <c r="E40" s="169">
        <v>0</v>
      </c>
      <c r="F40" s="169">
        <v>0</v>
      </c>
      <c r="G40" s="169">
        <v>0</v>
      </c>
      <c r="H40" s="169">
        <v>152.25200000000001</v>
      </c>
      <c r="I40" s="169">
        <v>0</v>
      </c>
      <c r="J40" s="169">
        <v>0</v>
      </c>
      <c r="K40" s="169">
        <v>97.2</v>
      </c>
      <c r="L40" s="169">
        <v>0</v>
      </c>
      <c r="M40" s="169">
        <v>0</v>
      </c>
      <c r="N40" s="169">
        <v>0</v>
      </c>
      <c r="O40" s="169">
        <v>0</v>
      </c>
      <c r="P40" s="169">
        <v>0</v>
      </c>
      <c r="Q40" s="169">
        <v>0</v>
      </c>
      <c r="R40" s="170">
        <f>SUM(D40,E40,F40,G40,H40,I40,J40,K40,L40,M40,N40,O40,P40,Q40)</f>
        <v>249.452</v>
      </c>
      <c r="S40" s="169">
        <v>150.25</v>
      </c>
      <c r="T40" s="169">
        <v>60.680999999999997</v>
      </c>
      <c r="U40" s="323"/>
      <c r="V40" s="305"/>
    </row>
    <row r="41" spans="1:22" ht="15.75" x14ac:dyDescent="0.25">
      <c r="A41" s="171" t="s">
        <v>15</v>
      </c>
      <c r="B41" s="324"/>
      <c r="C41" s="305"/>
      <c r="D41" s="172">
        <v>0</v>
      </c>
      <c r="E41" s="172">
        <v>264.60000000000002</v>
      </c>
      <c r="F41" s="172">
        <v>0</v>
      </c>
      <c r="G41" s="172">
        <v>0.2</v>
      </c>
      <c r="H41" s="172">
        <v>66</v>
      </c>
      <c r="I41" s="172">
        <v>0</v>
      </c>
      <c r="J41" s="172">
        <v>0</v>
      </c>
      <c r="K41" s="172">
        <v>0</v>
      </c>
      <c r="L41" s="172">
        <v>0</v>
      </c>
      <c r="M41" s="172">
        <v>0</v>
      </c>
      <c r="N41" s="172">
        <v>0</v>
      </c>
      <c r="O41" s="172">
        <v>0</v>
      </c>
      <c r="P41" s="172">
        <v>0</v>
      </c>
      <c r="Q41" s="172">
        <v>0</v>
      </c>
      <c r="R41" s="173">
        <f>SUM(D41,E41,F41,G41,H41,I41,J41,K41,L41,M41,N41,O41,P41,Q41)</f>
        <v>330.8</v>
      </c>
      <c r="S41" s="172">
        <v>610.43600000000004</v>
      </c>
      <c r="T41" s="172">
        <v>773.10799999999995</v>
      </c>
    </row>
    <row r="42" spans="1:22" ht="15.75" x14ac:dyDescent="0.25">
      <c r="A42" s="174" t="s">
        <v>12</v>
      </c>
      <c r="B42" s="325"/>
      <c r="C42" s="305"/>
      <c r="D42" s="175">
        <f t="shared" ref="D42:T42" si="4">SUM(D40,D41)</f>
        <v>0</v>
      </c>
      <c r="E42" s="175">
        <f t="shared" si="4"/>
        <v>264.60000000000002</v>
      </c>
      <c r="F42" s="175">
        <f t="shared" si="4"/>
        <v>0</v>
      </c>
      <c r="G42" s="175">
        <f t="shared" si="4"/>
        <v>0.2</v>
      </c>
      <c r="H42" s="175">
        <f t="shared" si="4"/>
        <v>218.25200000000001</v>
      </c>
      <c r="I42" s="175">
        <f t="shared" si="4"/>
        <v>0</v>
      </c>
      <c r="J42" s="175">
        <f t="shared" si="4"/>
        <v>0</v>
      </c>
      <c r="K42" s="175">
        <f t="shared" si="4"/>
        <v>97.2</v>
      </c>
      <c r="L42" s="175">
        <f t="shared" si="4"/>
        <v>0</v>
      </c>
      <c r="M42" s="175">
        <f t="shared" si="4"/>
        <v>0</v>
      </c>
      <c r="N42" s="175">
        <f t="shared" si="4"/>
        <v>0</v>
      </c>
      <c r="O42" s="175">
        <f t="shared" si="4"/>
        <v>0</v>
      </c>
      <c r="P42" s="175">
        <f t="shared" si="4"/>
        <v>0</v>
      </c>
      <c r="Q42" s="175">
        <f t="shared" si="4"/>
        <v>0</v>
      </c>
      <c r="R42" s="176">
        <f t="shared" si="4"/>
        <v>580.25199999999995</v>
      </c>
      <c r="S42" s="172">
        <f t="shared" si="4"/>
        <v>760.68600000000004</v>
      </c>
      <c r="T42" s="172">
        <f t="shared" si="4"/>
        <v>833.78899999999999</v>
      </c>
    </row>
    <row r="44" spans="1:22" ht="15.75" x14ac:dyDescent="0.25">
      <c r="A44" s="164" t="s">
        <v>16</v>
      </c>
      <c r="B44" s="322"/>
      <c r="C44" s="30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6"/>
      <c r="S44" s="167"/>
      <c r="T44" s="167"/>
    </row>
    <row r="45" spans="1:22" ht="15.75" x14ac:dyDescent="0.25">
      <c r="A45" s="168" t="s">
        <v>81</v>
      </c>
      <c r="B45" s="323"/>
      <c r="C45" s="305"/>
      <c r="D45" s="169">
        <v>0</v>
      </c>
      <c r="E45" s="169">
        <v>30.9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169">
        <v>0</v>
      </c>
      <c r="L45" s="169">
        <v>0</v>
      </c>
      <c r="M45" s="169">
        <v>0</v>
      </c>
      <c r="N45" s="169">
        <v>0</v>
      </c>
      <c r="O45" s="169">
        <v>0</v>
      </c>
      <c r="P45" s="169">
        <v>0</v>
      </c>
      <c r="Q45" s="169">
        <v>0</v>
      </c>
      <c r="R45" s="170">
        <f t="shared" ref="R45:R53" si="5">SUM(D45,E45,F45,G45,H45,I45,J45,K45,L45,M45,N45,O45,P45,Q45)</f>
        <v>30.9</v>
      </c>
      <c r="S45" s="169">
        <v>47</v>
      </c>
      <c r="T45" s="169">
        <v>0</v>
      </c>
      <c r="U45" s="323"/>
      <c r="V45" s="305"/>
    </row>
    <row r="46" spans="1:22" ht="15.75" x14ac:dyDescent="0.25">
      <c r="A46" s="171" t="s">
        <v>17</v>
      </c>
      <c r="B46" s="324"/>
      <c r="C46" s="305"/>
      <c r="D46" s="172">
        <v>0</v>
      </c>
      <c r="E46" s="172">
        <v>243.4</v>
      </c>
      <c r="F46" s="172">
        <v>27.5</v>
      </c>
      <c r="G46" s="172">
        <v>0</v>
      </c>
      <c r="H46" s="172">
        <v>151.53100000000001</v>
      </c>
      <c r="I46" s="172">
        <v>0</v>
      </c>
      <c r="J46" s="172">
        <v>0</v>
      </c>
      <c r="K46" s="172">
        <v>0</v>
      </c>
      <c r="L46" s="172">
        <v>0</v>
      </c>
      <c r="M46" s="172">
        <v>2</v>
      </c>
      <c r="N46" s="172">
        <v>0</v>
      </c>
      <c r="O46" s="172">
        <v>0</v>
      </c>
      <c r="P46" s="172">
        <v>0</v>
      </c>
      <c r="Q46" s="172">
        <v>0</v>
      </c>
      <c r="R46" s="173">
        <f t="shared" si="5"/>
        <v>424.43099999999998</v>
      </c>
      <c r="S46" s="172">
        <v>526.00599999999997</v>
      </c>
      <c r="T46" s="172">
        <v>544.20000000000005</v>
      </c>
    </row>
    <row r="47" spans="1:22" ht="15.75" x14ac:dyDescent="0.25">
      <c r="A47" s="168" t="s">
        <v>82</v>
      </c>
      <c r="B47" s="323"/>
      <c r="C47" s="305"/>
      <c r="D47" s="169">
        <v>0</v>
      </c>
      <c r="E47" s="169">
        <v>0.7</v>
      </c>
      <c r="F47" s="169">
        <v>0</v>
      </c>
      <c r="G47" s="169">
        <v>0</v>
      </c>
      <c r="H47" s="169">
        <v>7.33</v>
      </c>
      <c r="I47" s="169">
        <v>0</v>
      </c>
      <c r="J47" s="169">
        <v>0</v>
      </c>
      <c r="K47" s="169">
        <v>16.5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70">
        <f t="shared" si="5"/>
        <v>24.53</v>
      </c>
      <c r="S47" s="169">
        <v>27.3</v>
      </c>
      <c r="T47" s="169">
        <v>14.175000000000001</v>
      </c>
    </row>
    <row r="48" spans="1:22" ht="15.75" x14ac:dyDescent="0.25">
      <c r="A48" s="171" t="s">
        <v>83</v>
      </c>
      <c r="B48" s="324"/>
      <c r="C48" s="305"/>
      <c r="D48" s="172">
        <v>0</v>
      </c>
      <c r="E48" s="172">
        <v>0.6</v>
      </c>
      <c r="F48" s="172">
        <v>0</v>
      </c>
      <c r="G48" s="172">
        <v>0</v>
      </c>
      <c r="H48" s="172">
        <v>0</v>
      </c>
      <c r="I48" s="172">
        <v>0</v>
      </c>
      <c r="J48" s="172">
        <v>0</v>
      </c>
      <c r="K48" s="172">
        <v>0</v>
      </c>
      <c r="L48" s="172">
        <v>0</v>
      </c>
      <c r="M48" s="172">
        <v>0</v>
      </c>
      <c r="N48" s="172">
        <v>0</v>
      </c>
      <c r="O48" s="172">
        <v>0</v>
      </c>
      <c r="P48" s="172">
        <v>0</v>
      </c>
      <c r="Q48" s="172">
        <v>0</v>
      </c>
      <c r="R48" s="173">
        <f t="shared" si="5"/>
        <v>0.6</v>
      </c>
      <c r="S48" s="172">
        <v>0.6</v>
      </c>
      <c r="T48" s="172">
        <v>0.4</v>
      </c>
    </row>
    <row r="49" spans="1:22" ht="15.75" x14ac:dyDescent="0.25">
      <c r="A49" s="168" t="s">
        <v>84</v>
      </c>
      <c r="B49" s="323"/>
      <c r="C49" s="305"/>
      <c r="D49" s="169">
        <v>0</v>
      </c>
      <c r="E49" s="169">
        <v>49.6</v>
      </c>
      <c r="F49" s="169">
        <v>0</v>
      </c>
      <c r="G49" s="169">
        <v>0</v>
      </c>
      <c r="H49" s="169">
        <v>142.34899999999999</v>
      </c>
      <c r="I49" s="169">
        <v>0</v>
      </c>
      <c r="J49" s="169">
        <v>0</v>
      </c>
      <c r="K49" s="169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170">
        <f t="shared" si="5"/>
        <v>191.94899999999998</v>
      </c>
      <c r="S49" s="169">
        <v>240.38399999999999</v>
      </c>
      <c r="T49" s="169">
        <v>138.012</v>
      </c>
    </row>
    <row r="50" spans="1:22" ht="15.75" x14ac:dyDescent="0.25">
      <c r="A50" s="171" t="s">
        <v>85</v>
      </c>
      <c r="B50" s="324"/>
      <c r="C50" s="305"/>
      <c r="D50" s="172">
        <v>0</v>
      </c>
      <c r="E50" s="172">
        <v>0</v>
      </c>
      <c r="F50" s="172">
        <v>0</v>
      </c>
      <c r="G50" s="172">
        <v>0</v>
      </c>
      <c r="H50" s="172">
        <v>0</v>
      </c>
      <c r="I50" s="172">
        <v>0</v>
      </c>
      <c r="J50" s="172">
        <v>0</v>
      </c>
      <c r="K50" s="172">
        <v>0</v>
      </c>
      <c r="L50" s="172">
        <v>0</v>
      </c>
      <c r="M50" s="172">
        <v>0</v>
      </c>
      <c r="N50" s="172">
        <v>0</v>
      </c>
      <c r="O50" s="172">
        <v>0</v>
      </c>
      <c r="P50" s="172">
        <v>0</v>
      </c>
      <c r="Q50" s="172">
        <v>0</v>
      </c>
      <c r="R50" s="173">
        <f t="shared" si="5"/>
        <v>0</v>
      </c>
      <c r="S50" s="172">
        <v>0.2</v>
      </c>
      <c r="T50" s="172">
        <v>0</v>
      </c>
    </row>
    <row r="51" spans="1:22" ht="15.75" x14ac:dyDescent="0.25">
      <c r="A51" s="168" t="s">
        <v>18</v>
      </c>
      <c r="B51" s="323"/>
      <c r="C51" s="305"/>
      <c r="D51" s="169">
        <v>0</v>
      </c>
      <c r="E51" s="169">
        <v>0</v>
      </c>
      <c r="F51" s="169">
        <v>0</v>
      </c>
      <c r="G51" s="169">
        <v>0</v>
      </c>
      <c r="H51" s="169">
        <v>39.104999999999997</v>
      </c>
      <c r="I51" s="169">
        <v>0</v>
      </c>
      <c r="J51" s="169">
        <v>0</v>
      </c>
      <c r="K51" s="169">
        <v>0</v>
      </c>
      <c r="L51" s="169">
        <v>0</v>
      </c>
      <c r="M51" s="169">
        <v>0</v>
      </c>
      <c r="N51" s="169">
        <v>0</v>
      </c>
      <c r="O51" s="169">
        <v>0</v>
      </c>
      <c r="P51" s="169">
        <v>0</v>
      </c>
      <c r="Q51" s="169">
        <v>0</v>
      </c>
      <c r="R51" s="170">
        <f t="shared" si="5"/>
        <v>39.104999999999997</v>
      </c>
      <c r="S51" s="169">
        <v>35.343000000000004</v>
      </c>
      <c r="T51" s="169">
        <v>0</v>
      </c>
    </row>
    <row r="52" spans="1:22" ht="15.75" x14ac:dyDescent="0.25">
      <c r="A52" s="171" t="s">
        <v>86</v>
      </c>
      <c r="B52" s="324"/>
      <c r="C52" s="305"/>
      <c r="D52" s="172">
        <v>0</v>
      </c>
      <c r="E52" s="172">
        <v>9</v>
      </c>
      <c r="F52" s="172">
        <v>0</v>
      </c>
      <c r="G52" s="172">
        <v>0</v>
      </c>
      <c r="H52" s="172">
        <v>0</v>
      </c>
      <c r="I52" s="172">
        <v>0</v>
      </c>
      <c r="J52" s="172">
        <v>0</v>
      </c>
      <c r="K52" s="172">
        <v>0</v>
      </c>
      <c r="L52" s="172">
        <v>0</v>
      </c>
      <c r="M52" s="172">
        <v>0</v>
      </c>
      <c r="N52" s="172">
        <v>0</v>
      </c>
      <c r="O52" s="172">
        <v>0</v>
      </c>
      <c r="P52" s="172">
        <v>0</v>
      </c>
      <c r="Q52" s="172">
        <v>0</v>
      </c>
      <c r="R52" s="173">
        <f t="shared" si="5"/>
        <v>9</v>
      </c>
      <c r="S52" s="172">
        <v>27.5</v>
      </c>
      <c r="T52" s="172">
        <v>31.5</v>
      </c>
    </row>
    <row r="53" spans="1:22" ht="15.75" x14ac:dyDescent="0.25">
      <c r="A53" s="168" t="s">
        <v>87</v>
      </c>
      <c r="B53" s="323"/>
      <c r="C53" s="305"/>
      <c r="D53" s="169">
        <v>0</v>
      </c>
      <c r="E53" s="169">
        <v>0</v>
      </c>
      <c r="F53" s="169">
        <v>0</v>
      </c>
      <c r="G53" s="169">
        <v>0</v>
      </c>
      <c r="H53" s="169">
        <v>8</v>
      </c>
      <c r="I53" s="169">
        <v>0</v>
      </c>
      <c r="J53" s="169">
        <v>0</v>
      </c>
      <c r="K53" s="169">
        <v>0</v>
      </c>
      <c r="L53" s="169">
        <v>0</v>
      </c>
      <c r="M53" s="169">
        <v>0</v>
      </c>
      <c r="N53" s="169">
        <v>0</v>
      </c>
      <c r="O53" s="169">
        <v>0</v>
      </c>
      <c r="P53" s="169">
        <v>0</v>
      </c>
      <c r="Q53" s="169">
        <v>0</v>
      </c>
      <c r="R53" s="170">
        <f t="shared" si="5"/>
        <v>8</v>
      </c>
      <c r="S53" s="169">
        <v>0</v>
      </c>
      <c r="T53" s="169">
        <v>0</v>
      </c>
    </row>
    <row r="54" spans="1:22" ht="15.75" x14ac:dyDescent="0.25">
      <c r="A54" s="174" t="s">
        <v>12</v>
      </c>
      <c r="B54" s="325"/>
      <c r="C54" s="305"/>
      <c r="D54" s="175">
        <f t="shared" ref="D54:T54" si="6">SUM(D45,D46,D47,D48,D49,D50,D51,D52,D53)</f>
        <v>0</v>
      </c>
      <c r="E54" s="175">
        <f t="shared" si="6"/>
        <v>334.20000000000005</v>
      </c>
      <c r="F54" s="175">
        <f t="shared" si="6"/>
        <v>27.5</v>
      </c>
      <c r="G54" s="175">
        <f t="shared" si="6"/>
        <v>0</v>
      </c>
      <c r="H54" s="175">
        <f t="shared" si="6"/>
        <v>348.31500000000005</v>
      </c>
      <c r="I54" s="175">
        <f t="shared" si="6"/>
        <v>0</v>
      </c>
      <c r="J54" s="175">
        <f t="shared" si="6"/>
        <v>0</v>
      </c>
      <c r="K54" s="175">
        <f t="shared" si="6"/>
        <v>16.5</v>
      </c>
      <c r="L54" s="175">
        <f t="shared" si="6"/>
        <v>0</v>
      </c>
      <c r="M54" s="175">
        <f t="shared" si="6"/>
        <v>2</v>
      </c>
      <c r="N54" s="175">
        <f t="shared" si="6"/>
        <v>0</v>
      </c>
      <c r="O54" s="175">
        <f t="shared" si="6"/>
        <v>0</v>
      </c>
      <c r="P54" s="175">
        <f t="shared" si="6"/>
        <v>0</v>
      </c>
      <c r="Q54" s="175">
        <f t="shared" si="6"/>
        <v>0</v>
      </c>
      <c r="R54" s="176">
        <f t="shared" si="6"/>
        <v>728.51499999999999</v>
      </c>
      <c r="S54" s="172">
        <f t="shared" si="6"/>
        <v>904.33299999999997</v>
      </c>
      <c r="T54" s="172">
        <f t="shared" si="6"/>
        <v>728.28700000000003</v>
      </c>
    </row>
    <row r="56" spans="1:22" ht="15.75" x14ac:dyDescent="0.25">
      <c r="A56" s="164" t="s">
        <v>19</v>
      </c>
      <c r="B56" s="322"/>
      <c r="C56" s="30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6"/>
      <c r="S56" s="167"/>
      <c r="T56" s="167"/>
    </row>
    <row r="57" spans="1:22" ht="15.75" x14ac:dyDescent="0.25">
      <c r="A57" s="168" t="s">
        <v>88</v>
      </c>
      <c r="B57" s="323"/>
      <c r="C57" s="305"/>
      <c r="D57" s="169">
        <v>0</v>
      </c>
      <c r="E57" s="169">
        <v>0</v>
      </c>
      <c r="F57" s="169">
        <v>0</v>
      </c>
      <c r="G57" s="169">
        <v>0</v>
      </c>
      <c r="H57" s="169">
        <v>0</v>
      </c>
      <c r="I57" s="169">
        <v>0.1</v>
      </c>
      <c r="J57" s="169">
        <v>0</v>
      </c>
      <c r="K57" s="169">
        <v>0</v>
      </c>
      <c r="L57" s="169">
        <v>0</v>
      </c>
      <c r="M57" s="169">
        <v>0</v>
      </c>
      <c r="N57" s="169">
        <v>0</v>
      </c>
      <c r="O57" s="169">
        <v>0</v>
      </c>
      <c r="P57" s="169">
        <v>0</v>
      </c>
      <c r="Q57" s="169">
        <v>0</v>
      </c>
      <c r="R57" s="170">
        <f t="shared" ref="R57:R68" si="7">SUM(D57,E57,F57,G57,H57,I57,J57,K57,L57,M57,N57,O57,P57,Q57)</f>
        <v>0.1</v>
      </c>
      <c r="S57" s="169">
        <v>0.3</v>
      </c>
      <c r="T57" s="169">
        <v>0.3</v>
      </c>
      <c r="U57" s="323"/>
      <c r="V57" s="305"/>
    </row>
    <row r="58" spans="1:22" ht="15.75" x14ac:dyDescent="0.25">
      <c r="A58" s="171" t="s">
        <v>89</v>
      </c>
      <c r="B58" s="324"/>
      <c r="C58" s="305"/>
      <c r="D58" s="172">
        <v>0</v>
      </c>
      <c r="E58" s="172">
        <v>0</v>
      </c>
      <c r="F58" s="172">
        <v>0</v>
      </c>
      <c r="G58" s="172">
        <v>0</v>
      </c>
      <c r="H58" s="172">
        <v>0</v>
      </c>
      <c r="I58" s="172">
        <v>0</v>
      </c>
      <c r="J58" s="172">
        <v>0</v>
      </c>
      <c r="K58" s="172">
        <v>0</v>
      </c>
      <c r="L58" s="172">
        <v>0</v>
      </c>
      <c r="M58" s="172">
        <v>0</v>
      </c>
      <c r="N58" s="172">
        <v>0</v>
      </c>
      <c r="O58" s="172">
        <v>0</v>
      </c>
      <c r="P58" s="172">
        <v>0</v>
      </c>
      <c r="Q58" s="172">
        <v>0</v>
      </c>
      <c r="R58" s="173">
        <f t="shared" si="7"/>
        <v>0</v>
      </c>
      <c r="S58" s="172">
        <v>6.7850000000000001</v>
      </c>
      <c r="T58" s="172">
        <v>5.4669999999999996</v>
      </c>
    </row>
    <row r="59" spans="1:22" ht="15.75" x14ac:dyDescent="0.25">
      <c r="A59" s="168" t="s">
        <v>90</v>
      </c>
      <c r="B59" s="323"/>
      <c r="C59" s="305"/>
      <c r="D59" s="169">
        <v>0</v>
      </c>
      <c r="E59" s="169">
        <v>0</v>
      </c>
      <c r="F59" s="169">
        <v>0</v>
      </c>
      <c r="G59" s="169">
        <v>0.6</v>
      </c>
      <c r="H59" s="169">
        <v>0</v>
      </c>
      <c r="I59" s="169">
        <v>0</v>
      </c>
      <c r="J59" s="169">
        <v>0</v>
      </c>
      <c r="K59" s="169">
        <v>0</v>
      </c>
      <c r="L59" s="169">
        <v>0</v>
      </c>
      <c r="M59" s="169">
        <v>0</v>
      </c>
      <c r="N59" s="169">
        <v>0</v>
      </c>
      <c r="O59" s="169">
        <v>0</v>
      </c>
      <c r="P59" s="169">
        <v>0</v>
      </c>
      <c r="Q59" s="169">
        <v>0</v>
      </c>
      <c r="R59" s="170">
        <f t="shared" si="7"/>
        <v>0.6</v>
      </c>
      <c r="S59" s="169">
        <v>0</v>
      </c>
      <c r="T59" s="169">
        <v>0.2</v>
      </c>
    </row>
    <row r="60" spans="1:22" ht="15.75" x14ac:dyDescent="0.25">
      <c r="A60" s="171" t="s">
        <v>91</v>
      </c>
      <c r="B60" s="324"/>
      <c r="C60" s="305"/>
      <c r="D60" s="172">
        <v>0</v>
      </c>
      <c r="E60" s="172">
        <v>0</v>
      </c>
      <c r="F60" s="172">
        <v>0</v>
      </c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2">
        <v>0</v>
      </c>
      <c r="M60" s="172">
        <v>0</v>
      </c>
      <c r="N60" s="172">
        <v>0</v>
      </c>
      <c r="O60" s="172">
        <v>0</v>
      </c>
      <c r="P60" s="172">
        <v>0</v>
      </c>
      <c r="Q60" s="172">
        <v>0</v>
      </c>
      <c r="R60" s="173">
        <f t="shared" si="7"/>
        <v>0</v>
      </c>
      <c r="S60" s="172">
        <v>0</v>
      </c>
      <c r="T60" s="172">
        <v>1.4</v>
      </c>
    </row>
    <row r="61" spans="1:22" ht="15.75" x14ac:dyDescent="0.25">
      <c r="A61" s="168" t="s">
        <v>92</v>
      </c>
      <c r="B61" s="323"/>
      <c r="C61" s="305"/>
      <c r="D61" s="169">
        <v>0</v>
      </c>
      <c r="E61" s="169">
        <v>0</v>
      </c>
      <c r="F61" s="169">
        <v>0</v>
      </c>
      <c r="G61" s="169">
        <v>0</v>
      </c>
      <c r="H61" s="169">
        <v>0</v>
      </c>
      <c r="I61" s="169">
        <v>0</v>
      </c>
      <c r="J61" s="169">
        <v>0</v>
      </c>
      <c r="K61" s="169">
        <v>0</v>
      </c>
      <c r="L61" s="169">
        <v>0</v>
      </c>
      <c r="M61" s="169">
        <v>0</v>
      </c>
      <c r="N61" s="169">
        <v>0</v>
      </c>
      <c r="O61" s="169">
        <v>0</v>
      </c>
      <c r="P61" s="169">
        <v>0</v>
      </c>
      <c r="Q61" s="169">
        <v>0</v>
      </c>
      <c r="R61" s="170">
        <f t="shared" si="7"/>
        <v>0</v>
      </c>
      <c r="S61" s="169">
        <v>0.16300000000000001</v>
      </c>
      <c r="T61" s="169">
        <v>0</v>
      </c>
    </row>
    <row r="62" spans="1:22" ht="15.75" x14ac:dyDescent="0.25">
      <c r="A62" s="171" t="s">
        <v>93</v>
      </c>
      <c r="B62" s="324"/>
      <c r="C62" s="305"/>
      <c r="D62" s="172">
        <v>0</v>
      </c>
      <c r="E62" s="172">
        <v>0</v>
      </c>
      <c r="F62" s="172">
        <v>0</v>
      </c>
      <c r="G62" s="172">
        <v>0</v>
      </c>
      <c r="H62" s="172">
        <v>0</v>
      </c>
      <c r="I62" s="172">
        <v>0</v>
      </c>
      <c r="J62" s="172">
        <v>0</v>
      </c>
      <c r="K62" s="172">
        <v>0</v>
      </c>
      <c r="L62" s="172">
        <v>0</v>
      </c>
      <c r="M62" s="172">
        <v>0</v>
      </c>
      <c r="N62" s="172">
        <v>0</v>
      </c>
      <c r="O62" s="172">
        <v>0</v>
      </c>
      <c r="P62" s="172">
        <v>0</v>
      </c>
      <c r="Q62" s="172">
        <v>0</v>
      </c>
      <c r="R62" s="173">
        <f t="shared" si="7"/>
        <v>0</v>
      </c>
      <c r="S62" s="172">
        <v>0.3</v>
      </c>
      <c r="T62" s="172">
        <v>0.5</v>
      </c>
    </row>
    <row r="63" spans="1:22" ht="15.75" x14ac:dyDescent="0.25">
      <c r="A63" s="168" t="s">
        <v>94</v>
      </c>
      <c r="B63" s="323"/>
      <c r="C63" s="305"/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I63" s="169">
        <v>0</v>
      </c>
      <c r="J63" s="169">
        <v>0</v>
      </c>
      <c r="K63" s="169">
        <v>0</v>
      </c>
      <c r="L63" s="169">
        <v>0</v>
      </c>
      <c r="M63" s="169">
        <v>0</v>
      </c>
      <c r="N63" s="169">
        <v>0</v>
      </c>
      <c r="O63" s="169">
        <v>0</v>
      </c>
      <c r="P63" s="169">
        <v>0</v>
      </c>
      <c r="Q63" s="169">
        <v>0</v>
      </c>
      <c r="R63" s="170">
        <f t="shared" si="7"/>
        <v>0</v>
      </c>
      <c r="S63" s="169">
        <v>0.2</v>
      </c>
      <c r="T63" s="169">
        <v>1.8</v>
      </c>
    </row>
    <row r="64" spans="1:22" ht="15.75" x14ac:dyDescent="0.25">
      <c r="A64" s="171" t="s">
        <v>22</v>
      </c>
      <c r="B64" s="324"/>
      <c r="C64" s="305"/>
      <c r="D64" s="172">
        <v>0</v>
      </c>
      <c r="E64" s="172">
        <v>0</v>
      </c>
      <c r="F64" s="172">
        <v>0</v>
      </c>
      <c r="G64" s="172">
        <v>0</v>
      </c>
      <c r="H64" s="172">
        <v>0</v>
      </c>
      <c r="I64" s="172">
        <v>0</v>
      </c>
      <c r="J64" s="172">
        <v>0</v>
      </c>
      <c r="K64" s="172">
        <v>0</v>
      </c>
      <c r="L64" s="172">
        <v>0</v>
      </c>
      <c r="M64" s="172">
        <v>0</v>
      </c>
      <c r="N64" s="172">
        <v>0</v>
      </c>
      <c r="O64" s="172">
        <v>0</v>
      </c>
      <c r="P64" s="172">
        <v>0</v>
      </c>
      <c r="Q64" s="172">
        <v>0</v>
      </c>
      <c r="R64" s="173">
        <f t="shared" si="7"/>
        <v>0</v>
      </c>
      <c r="S64" s="172">
        <v>0</v>
      </c>
      <c r="T64" s="172">
        <v>18.3</v>
      </c>
    </row>
    <row r="65" spans="1:22" ht="15.75" x14ac:dyDescent="0.25">
      <c r="A65" s="168" t="s">
        <v>95</v>
      </c>
      <c r="B65" s="323"/>
      <c r="C65" s="305"/>
      <c r="D65" s="169">
        <v>0</v>
      </c>
      <c r="E65" s="169">
        <v>0</v>
      </c>
      <c r="F65" s="169">
        <v>0</v>
      </c>
      <c r="G65" s="169">
        <v>0</v>
      </c>
      <c r="H65" s="169">
        <v>0</v>
      </c>
      <c r="I65" s="169">
        <v>0</v>
      </c>
      <c r="J65" s="169">
        <v>0</v>
      </c>
      <c r="K65" s="169">
        <v>0</v>
      </c>
      <c r="L65" s="169">
        <v>0</v>
      </c>
      <c r="M65" s="169">
        <v>0</v>
      </c>
      <c r="N65" s="169">
        <v>0</v>
      </c>
      <c r="O65" s="169">
        <v>0</v>
      </c>
      <c r="P65" s="169">
        <v>0</v>
      </c>
      <c r="Q65" s="169">
        <v>0</v>
      </c>
      <c r="R65" s="170">
        <f t="shared" si="7"/>
        <v>0</v>
      </c>
      <c r="S65" s="169">
        <v>0</v>
      </c>
      <c r="T65" s="169">
        <v>0.1</v>
      </c>
    </row>
    <row r="66" spans="1:22" ht="15.75" x14ac:dyDescent="0.25">
      <c r="A66" s="171" t="s">
        <v>96</v>
      </c>
      <c r="B66" s="324"/>
      <c r="C66" s="305"/>
      <c r="D66" s="172">
        <v>0</v>
      </c>
      <c r="E66" s="172">
        <v>0</v>
      </c>
      <c r="F66" s="172">
        <v>0</v>
      </c>
      <c r="G66" s="172">
        <v>0</v>
      </c>
      <c r="H66" s="172">
        <v>0</v>
      </c>
      <c r="I66" s="172">
        <v>0</v>
      </c>
      <c r="J66" s="172">
        <v>0</v>
      </c>
      <c r="K66" s="172">
        <v>0</v>
      </c>
      <c r="L66" s="172">
        <v>0</v>
      </c>
      <c r="M66" s="172">
        <v>0</v>
      </c>
      <c r="N66" s="172">
        <v>0</v>
      </c>
      <c r="O66" s="172">
        <v>0</v>
      </c>
      <c r="P66" s="172">
        <v>0</v>
      </c>
      <c r="Q66" s="172">
        <v>0</v>
      </c>
      <c r="R66" s="173">
        <f t="shared" si="7"/>
        <v>0</v>
      </c>
      <c r="S66" s="172">
        <v>0.3</v>
      </c>
      <c r="T66" s="172">
        <v>0.3</v>
      </c>
    </row>
    <row r="67" spans="1:22" ht="15.75" x14ac:dyDescent="0.25">
      <c r="A67" s="168" t="s">
        <v>24</v>
      </c>
      <c r="B67" s="323"/>
      <c r="C67" s="305"/>
      <c r="D67" s="169">
        <v>0</v>
      </c>
      <c r="E67" s="169">
        <v>0</v>
      </c>
      <c r="F67" s="169">
        <v>0</v>
      </c>
      <c r="G67" s="169">
        <v>0</v>
      </c>
      <c r="H67" s="169">
        <v>0</v>
      </c>
      <c r="I67" s="169">
        <v>0</v>
      </c>
      <c r="J67" s="169">
        <v>0</v>
      </c>
      <c r="K67" s="169">
        <v>0</v>
      </c>
      <c r="L67" s="169">
        <v>0</v>
      </c>
      <c r="M67" s="169">
        <v>0</v>
      </c>
      <c r="N67" s="169">
        <v>0</v>
      </c>
      <c r="O67" s="169">
        <v>0</v>
      </c>
      <c r="P67" s="169">
        <v>0</v>
      </c>
      <c r="Q67" s="169">
        <v>0</v>
      </c>
      <c r="R67" s="170">
        <f t="shared" si="7"/>
        <v>0</v>
      </c>
      <c r="S67" s="169">
        <v>0</v>
      </c>
      <c r="T67" s="169">
        <v>0.5</v>
      </c>
    </row>
    <row r="68" spans="1:22" ht="15.75" x14ac:dyDescent="0.25">
      <c r="A68" s="171" t="s">
        <v>97</v>
      </c>
      <c r="B68" s="324"/>
      <c r="C68" s="305"/>
      <c r="D68" s="172">
        <v>0</v>
      </c>
      <c r="E68" s="172">
        <v>0</v>
      </c>
      <c r="F68" s="172">
        <v>0</v>
      </c>
      <c r="G68" s="172">
        <v>0</v>
      </c>
      <c r="H68" s="172">
        <v>0</v>
      </c>
      <c r="I68" s="172">
        <v>0</v>
      </c>
      <c r="J68" s="172">
        <v>0</v>
      </c>
      <c r="K68" s="172">
        <v>0</v>
      </c>
      <c r="L68" s="172">
        <v>0</v>
      </c>
      <c r="M68" s="172">
        <v>0</v>
      </c>
      <c r="N68" s="172">
        <v>0</v>
      </c>
      <c r="O68" s="172">
        <v>0</v>
      </c>
      <c r="P68" s="172">
        <v>0</v>
      </c>
      <c r="Q68" s="172">
        <v>0</v>
      </c>
      <c r="R68" s="173">
        <f t="shared" si="7"/>
        <v>0</v>
      </c>
      <c r="S68" s="172">
        <v>0</v>
      </c>
      <c r="T68" s="172">
        <v>0.2</v>
      </c>
    </row>
    <row r="69" spans="1:22" ht="15.75" x14ac:dyDescent="0.25">
      <c r="A69" s="174" t="s">
        <v>12</v>
      </c>
      <c r="B69" s="325"/>
      <c r="C69" s="305"/>
      <c r="D69" s="175">
        <f t="shared" ref="D69:T69" si="8">SUM(D57,D58,D59,D60,D61,D62,D63,D64,D65,D66,D67,D68)</f>
        <v>0</v>
      </c>
      <c r="E69" s="175">
        <f t="shared" si="8"/>
        <v>0</v>
      </c>
      <c r="F69" s="175">
        <f t="shared" si="8"/>
        <v>0</v>
      </c>
      <c r="G69" s="175">
        <f t="shared" si="8"/>
        <v>0.6</v>
      </c>
      <c r="H69" s="175">
        <f t="shared" si="8"/>
        <v>0</v>
      </c>
      <c r="I69" s="175">
        <f t="shared" si="8"/>
        <v>0.1</v>
      </c>
      <c r="J69" s="175">
        <f t="shared" si="8"/>
        <v>0</v>
      </c>
      <c r="K69" s="175">
        <f t="shared" si="8"/>
        <v>0</v>
      </c>
      <c r="L69" s="175">
        <f t="shared" si="8"/>
        <v>0</v>
      </c>
      <c r="M69" s="175">
        <f t="shared" si="8"/>
        <v>0</v>
      </c>
      <c r="N69" s="175">
        <f t="shared" si="8"/>
        <v>0</v>
      </c>
      <c r="O69" s="175">
        <f t="shared" si="8"/>
        <v>0</v>
      </c>
      <c r="P69" s="175">
        <f t="shared" si="8"/>
        <v>0</v>
      </c>
      <c r="Q69" s="175">
        <f t="shared" si="8"/>
        <v>0</v>
      </c>
      <c r="R69" s="176">
        <f t="shared" si="8"/>
        <v>0.7</v>
      </c>
      <c r="S69" s="172">
        <f t="shared" si="8"/>
        <v>8.048</v>
      </c>
      <c r="T69" s="172">
        <f t="shared" si="8"/>
        <v>29.067</v>
      </c>
    </row>
    <row r="71" spans="1:22" ht="15.75" x14ac:dyDescent="0.25">
      <c r="A71" s="164" t="s">
        <v>27</v>
      </c>
      <c r="B71" s="322"/>
      <c r="C71" s="30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6"/>
      <c r="S71" s="167"/>
      <c r="T71" s="167"/>
    </row>
    <row r="72" spans="1:22" ht="15.75" x14ac:dyDescent="0.25">
      <c r="A72" s="168" t="s">
        <v>98</v>
      </c>
      <c r="B72" s="323"/>
      <c r="C72" s="305"/>
      <c r="D72" s="169">
        <v>0</v>
      </c>
      <c r="E72" s="169">
        <v>0</v>
      </c>
      <c r="F72" s="169">
        <v>0</v>
      </c>
      <c r="G72" s="169">
        <v>0</v>
      </c>
      <c r="H72" s="169">
        <v>0</v>
      </c>
      <c r="I72" s="169">
        <v>0</v>
      </c>
      <c r="J72" s="169">
        <v>0</v>
      </c>
      <c r="K72" s="169">
        <v>0</v>
      </c>
      <c r="L72" s="169">
        <v>0</v>
      </c>
      <c r="M72" s="169">
        <v>0</v>
      </c>
      <c r="N72" s="169">
        <v>66</v>
      </c>
      <c r="O72" s="169">
        <v>0</v>
      </c>
      <c r="P72" s="169">
        <v>0</v>
      </c>
      <c r="Q72" s="169">
        <v>0</v>
      </c>
      <c r="R72" s="170">
        <f t="shared" ref="R72:R77" si="9">SUM(D72,E72,F72,G72,H72,I72,J72,K72,L72,M72,N72,O72,P72,Q72)</f>
        <v>66</v>
      </c>
      <c r="S72" s="169">
        <v>0</v>
      </c>
      <c r="T72" s="169">
        <v>0</v>
      </c>
      <c r="U72" s="323"/>
      <c r="V72" s="305"/>
    </row>
    <row r="73" spans="1:22" ht="15.75" x14ac:dyDescent="0.25">
      <c r="A73" s="171" t="s">
        <v>29</v>
      </c>
      <c r="B73" s="324"/>
      <c r="C73" s="305"/>
      <c r="D73" s="172">
        <v>0</v>
      </c>
      <c r="E73" s="172">
        <v>0</v>
      </c>
      <c r="F73" s="172">
        <v>0</v>
      </c>
      <c r="G73" s="172">
        <v>0.3</v>
      </c>
      <c r="H73" s="172">
        <v>0</v>
      </c>
      <c r="I73" s="172">
        <v>0</v>
      </c>
      <c r="J73" s="172">
        <v>0</v>
      </c>
      <c r="K73" s="172">
        <v>0</v>
      </c>
      <c r="L73" s="172">
        <v>0</v>
      </c>
      <c r="M73" s="172">
        <v>0</v>
      </c>
      <c r="N73" s="172">
        <v>0</v>
      </c>
      <c r="O73" s="172">
        <v>0</v>
      </c>
      <c r="P73" s="172">
        <v>0</v>
      </c>
      <c r="Q73" s="172">
        <v>0</v>
      </c>
      <c r="R73" s="173">
        <f t="shared" si="9"/>
        <v>0.3</v>
      </c>
      <c r="S73" s="172">
        <v>0</v>
      </c>
      <c r="T73" s="172">
        <v>0</v>
      </c>
    </row>
    <row r="74" spans="1:22" ht="15.75" x14ac:dyDescent="0.25">
      <c r="A74" s="168" t="s">
        <v>99</v>
      </c>
      <c r="B74" s="323"/>
      <c r="C74" s="305"/>
      <c r="D74" s="169">
        <v>0</v>
      </c>
      <c r="E74" s="169">
        <v>0</v>
      </c>
      <c r="F74" s="169">
        <v>0</v>
      </c>
      <c r="G74" s="169">
        <v>0</v>
      </c>
      <c r="H74" s="169">
        <v>0</v>
      </c>
      <c r="I74" s="169">
        <v>28.3</v>
      </c>
      <c r="J74" s="169">
        <v>0</v>
      </c>
      <c r="K74" s="169">
        <v>0</v>
      </c>
      <c r="L74" s="169">
        <v>0</v>
      </c>
      <c r="M74" s="169">
        <v>0</v>
      </c>
      <c r="N74" s="169">
        <v>0</v>
      </c>
      <c r="O74" s="169">
        <v>135.846</v>
      </c>
      <c r="P74" s="169">
        <v>0</v>
      </c>
      <c r="Q74" s="169">
        <v>0</v>
      </c>
      <c r="R74" s="170">
        <f t="shared" si="9"/>
        <v>164.14600000000002</v>
      </c>
      <c r="S74" s="169">
        <v>131.97800000000001</v>
      </c>
      <c r="T74" s="169">
        <v>172.96600000000001</v>
      </c>
    </row>
    <row r="75" spans="1:22" ht="15.75" x14ac:dyDescent="0.25">
      <c r="A75" s="171" t="s">
        <v>30</v>
      </c>
      <c r="B75" s="324"/>
      <c r="C75" s="305"/>
      <c r="D75" s="172">
        <v>0</v>
      </c>
      <c r="E75" s="172">
        <v>0</v>
      </c>
      <c r="F75" s="172">
        <v>0</v>
      </c>
      <c r="G75" s="172">
        <v>0</v>
      </c>
      <c r="H75" s="172">
        <v>0</v>
      </c>
      <c r="I75" s="172">
        <v>0</v>
      </c>
      <c r="J75" s="172">
        <v>0</v>
      </c>
      <c r="K75" s="172">
        <v>0</v>
      </c>
      <c r="L75" s="172">
        <v>0</v>
      </c>
      <c r="M75" s="172">
        <v>0</v>
      </c>
      <c r="N75" s="172">
        <v>0</v>
      </c>
      <c r="O75" s="172">
        <v>0</v>
      </c>
      <c r="P75" s="172">
        <v>0</v>
      </c>
      <c r="Q75" s="172">
        <v>0</v>
      </c>
      <c r="R75" s="173">
        <f t="shared" si="9"/>
        <v>0</v>
      </c>
      <c r="S75" s="172">
        <v>0.41799999999999998</v>
      </c>
      <c r="T75" s="172">
        <v>0</v>
      </c>
    </row>
    <row r="76" spans="1:22" ht="15.75" x14ac:dyDescent="0.25">
      <c r="A76" s="168" t="s">
        <v>31</v>
      </c>
      <c r="B76" s="323"/>
      <c r="C76" s="305"/>
      <c r="D76" s="169">
        <v>0</v>
      </c>
      <c r="E76" s="169">
        <v>0</v>
      </c>
      <c r="F76" s="169">
        <v>0</v>
      </c>
      <c r="G76" s="169">
        <v>0</v>
      </c>
      <c r="H76" s="169">
        <v>0</v>
      </c>
      <c r="I76" s="169">
        <v>0</v>
      </c>
      <c r="J76" s="169">
        <v>0</v>
      </c>
      <c r="K76" s="169">
        <v>0</v>
      </c>
      <c r="L76" s="169">
        <v>0</v>
      </c>
      <c r="M76" s="169">
        <v>0</v>
      </c>
      <c r="N76" s="169">
        <v>0</v>
      </c>
      <c r="O76" s="169">
        <v>0</v>
      </c>
      <c r="P76" s="169">
        <v>0</v>
      </c>
      <c r="Q76" s="169">
        <v>0</v>
      </c>
      <c r="R76" s="170">
        <f t="shared" si="9"/>
        <v>0</v>
      </c>
      <c r="S76" s="169">
        <v>1.4</v>
      </c>
      <c r="T76" s="169">
        <v>0</v>
      </c>
    </row>
    <row r="77" spans="1:22" ht="15.75" x14ac:dyDescent="0.25">
      <c r="A77" s="171" t="s">
        <v>100</v>
      </c>
      <c r="B77" s="324"/>
      <c r="C77" s="305"/>
      <c r="D77" s="172">
        <v>0</v>
      </c>
      <c r="E77" s="172">
        <v>0</v>
      </c>
      <c r="F77" s="172">
        <v>0</v>
      </c>
      <c r="G77" s="172">
        <v>0.3</v>
      </c>
      <c r="H77" s="172">
        <v>93.728999999999999</v>
      </c>
      <c r="I77" s="172">
        <v>0</v>
      </c>
      <c r="J77" s="172">
        <v>0</v>
      </c>
      <c r="K77" s="172">
        <v>0</v>
      </c>
      <c r="L77" s="172">
        <v>0</v>
      </c>
      <c r="M77" s="172">
        <v>85</v>
      </c>
      <c r="N77" s="172">
        <v>0</v>
      </c>
      <c r="O77" s="172">
        <v>7.1689999999999996</v>
      </c>
      <c r="P77" s="172">
        <v>0</v>
      </c>
      <c r="Q77" s="172">
        <v>0</v>
      </c>
      <c r="R77" s="173">
        <f t="shared" si="9"/>
        <v>186.19800000000001</v>
      </c>
      <c r="S77" s="172">
        <v>245.24799999999999</v>
      </c>
      <c r="T77" s="172">
        <v>113.33</v>
      </c>
    </row>
    <row r="78" spans="1:22" ht="15.75" x14ac:dyDescent="0.25">
      <c r="A78" s="174" t="s">
        <v>12</v>
      </c>
      <c r="B78" s="325"/>
      <c r="C78" s="305"/>
      <c r="D78" s="175">
        <f t="shared" ref="D78:T78" si="10">SUM(D72,D73,D74,D75,D76,D77)</f>
        <v>0</v>
      </c>
      <c r="E78" s="175">
        <f t="shared" si="10"/>
        <v>0</v>
      </c>
      <c r="F78" s="175">
        <f t="shared" si="10"/>
        <v>0</v>
      </c>
      <c r="G78" s="175">
        <f t="shared" si="10"/>
        <v>0.6</v>
      </c>
      <c r="H78" s="175">
        <f t="shared" si="10"/>
        <v>93.728999999999999</v>
      </c>
      <c r="I78" s="175">
        <f t="shared" si="10"/>
        <v>28.3</v>
      </c>
      <c r="J78" s="175">
        <f t="shared" si="10"/>
        <v>0</v>
      </c>
      <c r="K78" s="175">
        <f t="shared" si="10"/>
        <v>0</v>
      </c>
      <c r="L78" s="175">
        <f t="shared" si="10"/>
        <v>0</v>
      </c>
      <c r="M78" s="175">
        <f t="shared" si="10"/>
        <v>85</v>
      </c>
      <c r="N78" s="175">
        <f t="shared" si="10"/>
        <v>66</v>
      </c>
      <c r="O78" s="175">
        <f t="shared" si="10"/>
        <v>143.01500000000001</v>
      </c>
      <c r="P78" s="175">
        <f t="shared" si="10"/>
        <v>0</v>
      </c>
      <c r="Q78" s="175">
        <f t="shared" si="10"/>
        <v>0</v>
      </c>
      <c r="R78" s="176">
        <f t="shared" si="10"/>
        <v>416.64400000000001</v>
      </c>
      <c r="S78" s="172">
        <f t="shared" si="10"/>
        <v>379.04399999999998</v>
      </c>
      <c r="T78" s="172">
        <f t="shared" si="10"/>
        <v>286.29599999999999</v>
      </c>
    </row>
    <row r="80" spans="1:22" ht="15.75" x14ac:dyDescent="0.25">
      <c r="A80" s="164" t="s">
        <v>101</v>
      </c>
      <c r="B80" s="322"/>
      <c r="C80" s="30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6"/>
      <c r="S80" s="167"/>
      <c r="T80" s="167"/>
    </row>
    <row r="81" spans="1:22" ht="15.75" x14ac:dyDescent="0.25">
      <c r="A81" s="168" t="s">
        <v>102</v>
      </c>
      <c r="B81" s="323"/>
      <c r="C81" s="305"/>
      <c r="D81" s="169">
        <v>0</v>
      </c>
      <c r="E81" s="169">
        <v>0</v>
      </c>
      <c r="F81" s="169">
        <v>0</v>
      </c>
      <c r="G81" s="169">
        <v>0</v>
      </c>
      <c r="H81" s="169">
        <v>0</v>
      </c>
      <c r="I81" s="169">
        <v>0</v>
      </c>
      <c r="J81" s="169">
        <v>0</v>
      </c>
      <c r="K81" s="169">
        <v>0</v>
      </c>
      <c r="L81" s="169">
        <v>0</v>
      </c>
      <c r="M81" s="169">
        <v>0</v>
      </c>
      <c r="N81" s="169">
        <v>0</v>
      </c>
      <c r="O81" s="169">
        <v>0</v>
      </c>
      <c r="P81" s="169">
        <v>0</v>
      </c>
      <c r="Q81" s="169">
        <v>0</v>
      </c>
      <c r="R81" s="170">
        <f>SUM(D81,E81,F81,G81,H81,I81,J81,K81,L81,M81,N81,O81,P81,Q81)</f>
        <v>0</v>
      </c>
      <c r="S81" s="169">
        <v>16.5</v>
      </c>
      <c r="T81" s="169">
        <v>33</v>
      </c>
      <c r="U81" s="323"/>
      <c r="V81" s="305"/>
    </row>
    <row r="82" spans="1:22" ht="15.75" x14ac:dyDescent="0.25">
      <c r="A82" s="171" t="s">
        <v>103</v>
      </c>
      <c r="B82" s="324"/>
      <c r="C82" s="305"/>
      <c r="D82" s="172">
        <v>0</v>
      </c>
      <c r="E82" s="172">
        <v>195.5</v>
      </c>
      <c r="F82" s="172">
        <v>35.115000000000002</v>
      </c>
      <c r="G82" s="172">
        <v>620.327</v>
      </c>
      <c r="H82" s="172">
        <v>298.072</v>
      </c>
      <c r="I82" s="172">
        <v>0</v>
      </c>
      <c r="J82" s="172">
        <v>0</v>
      </c>
      <c r="K82" s="172">
        <v>149.72</v>
      </c>
      <c r="L82" s="172">
        <v>0</v>
      </c>
      <c r="M82" s="172">
        <v>49</v>
      </c>
      <c r="N82" s="172">
        <v>716.33199999999999</v>
      </c>
      <c r="O82" s="172">
        <v>0</v>
      </c>
      <c r="P82" s="172">
        <v>0</v>
      </c>
      <c r="Q82" s="172">
        <v>0</v>
      </c>
      <c r="R82" s="173">
        <f>SUM(D82,E82,F82,G82,H82,I82,J82,K82,L82,M82,N82,O82,P82,Q82)</f>
        <v>2064.0660000000003</v>
      </c>
      <c r="S82" s="172">
        <v>2024.153</v>
      </c>
      <c r="T82" s="172">
        <v>1242.5440000000001</v>
      </c>
    </row>
    <row r="83" spans="1:22" ht="15.75" x14ac:dyDescent="0.25">
      <c r="A83" s="168" t="s">
        <v>104</v>
      </c>
      <c r="B83" s="323"/>
      <c r="C83" s="305"/>
      <c r="D83" s="169">
        <v>0</v>
      </c>
      <c r="E83" s="169">
        <v>0</v>
      </c>
      <c r="F83" s="169">
        <v>0</v>
      </c>
      <c r="G83" s="169">
        <v>0</v>
      </c>
      <c r="H83" s="169">
        <v>0</v>
      </c>
      <c r="I83" s="169">
        <v>0</v>
      </c>
      <c r="J83" s="169">
        <v>0</v>
      </c>
      <c r="K83" s="169">
        <v>0</v>
      </c>
      <c r="L83" s="169">
        <v>0</v>
      </c>
      <c r="M83" s="169">
        <v>0</v>
      </c>
      <c r="N83" s="169">
        <v>0</v>
      </c>
      <c r="O83" s="169">
        <v>0</v>
      </c>
      <c r="P83" s="169">
        <v>0</v>
      </c>
      <c r="Q83" s="169">
        <v>0</v>
      </c>
      <c r="R83" s="170">
        <f>SUM(D83,E83,F83,G83,H83,I83,J83,K83,L83,M83,N83,O83,P83,Q83)</f>
        <v>0</v>
      </c>
      <c r="S83" s="169">
        <v>98.01</v>
      </c>
      <c r="T83" s="169">
        <v>92.075000000000003</v>
      </c>
    </row>
    <row r="84" spans="1:22" ht="15.75" x14ac:dyDescent="0.25">
      <c r="A84" s="174" t="s">
        <v>12</v>
      </c>
      <c r="B84" s="325"/>
      <c r="C84" s="305"/>
      <c r="D84" s="175">
        <f t="shared" ref="D84:T84" si="11">SUM(D81,D82,D83)</f>
        <v>0</v>
      </c>
      <c r="E84" s="175">
        <f t="shared" si="11"/>
        <v>195.5</v>
      </c>
      <c r="F84" s="175">
        <f t="shared" si="11"/>
        <v>35.115000000000002</v>
      </c>
      <c r="G84" s="175">
        <f t="shared" si="11"/>
        <v>620.327</v>
      </c>
      <c r="H84" s="175">
        <f t="shared" si="11"/>
        <v>298.072</v>
      </c>
      <c r="I84" s="175">
        <f t="shared" si="11"/>
        <v>0</v>
      </c>
      <c r="J84" s="175">
        <f t="shared" si="11"/>
        <v>0</v>
      </c>
      <c r="K84" s="175">
        <f t="shared" si="11"/>
        <v>149.72</v>
      </c>
      <c r="L84" s="175">
        <f t="shared" si="11"/>
        <v>0</v>
      </c>
      <c r="M84" s="175">
        <f t="shared" si="11"/>
        <v>49</v>
      </c>
      <c r="N84" s="175">
        <f t="shared" si="11"/>
        <v>716.33199999999999</v>
      </c>
      <c r="O84" s="175">
        <f t="shared" si="11"/>
        <v>0</v>
      </c>
      <c r="P84" s="175">
        <f t="shared" si="11"/>
        <v>0</v>
      </c>
      <c r="Q84" s="175">
        <f t="shared" si="11"/>
        <v>0</v>
      </c>
      <c r="R84" s="176">
        <f t="shared" si="11"/>
        <v>2064.0660000000003</v>
      </c>
      <c r="S84" s="172">
        <f t="shared" si="11"/>
        <v>2138.663</v>
      </c>
      <c r="T84" s="172">
        <f t="shared" si="11"/>
        <v>1367.6190000000001</v>
      </c>
    </row>
    <row r="86" spans="1:22" ht="15.75" x14ac:dyDescent="0.25">
      <c r="A86" s="164" t="s">
        <v>105</v>
      </c>
      <c r="B86" s="322"/>
      <c r="C86" s="30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6"/>
      <c r="S86" s="167"/>
      <c r="T86" s="167"/>
    </row>
    <row r="87" spans="1:22" ht="15.75" x14ac:dyDescent="0.25">
      <c r="A87" s="168" t="s">
        <v>106</v>
      </c>
      <c r="B87" s="323"/>
      <c r="C87" s="305"/>
      <c r="D87" s="169">
        <v>0</v>
      </c>
      <c r="E87" s="169">
        <v>0</v>
      </c>
      <c r="F87" s="169">
        <v>0</v>
      </c>
      <c r="G87" s="169">
        <v>91.924999999999997</v>
      </c>
      <c r="H87" s="169">
        <v>40.213999999999999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  <c r="N87" s="169">
        <v>124.77500000000001</v>
      </c>
      <c r="O87" s="169">
        <v>0</v>
      </c>
      <c r="P87" s="169">
        <v>0</v>
      </c>
      <c r="Q87" s="169">
        <v>0</v>
      </c>
      <c r="R87" s="170">
        <f t="shared" ref="R87:R93" si="12">SUM(D87,E87,F87,G87,H87,I87,J87,K87,L87,M87,N87,O87,P87,Q87)</f>
        <v>256.91399999999999</v>
      </c>
      <c r="S87" s="169">
        <v>395.709</v>
      </c>
      <c r="T87" s="169">
        <v>286.69400000000002</v>
      </c>
      <c r="U87" s="323"/>
      <c r="V87" s="305"/>
    </row>
    <row r="88" spans="1:22" ht="15.75" x14ac:dyDescent="0.25">
      <c r="A88" s="171" t="s">
        <v>107</v>
      </c>
      <c r="B88" s="324"/>
      <c r="C88" s="305"/>
      <c r="D88" s="172">
        <v>0</v>
      </c>
      <c r="E88" s="172">
        <v>0</v>
      </c>
      <c r="F88" s="172">
        <v>0</v>
      </c>
      <c r="G88" s="172">
        <v>0</v>
      </c>
      <c r="H88" s="172">
        <v>23.265000000000001</v>
      </c>
      <c r="I88" s="172">
        <v>0</v>
      </c>
      <c r="J88" s="172">
        <v>35.003</v>
      </c>
      <c r="K88" s="172">
        <v>0</v>
      </c>
      <c r="L88" s="172">
        <v>0</v>
      </c>
      <c r="M88" s="172">
        <v>0</v>
      </c>
      <c r="N88" s="172">
        <v>14</v>
      </c>
      <c r="O88" s="172">
        <v>0</v>
      </c>
      <c r="P88" s="172">
        <v>0</v>
      </c>
      <c r="Q88" s="172">
        <v>0</v>
      </c>
      <c r="R88" s="173">
        <f t="shared" si="12"/>
        <v>72.268000000000001</v>
      </c>
      <c r="S88" s="172">
        <v>59.152000000000001</v>
      </c>
      <c r="T88" s="172">
        <v>35</v>
      </c>
    </row>
    <row r="89" spans="1:22" ht="15.75" x14ac:dyDescent="0.25">
      <c r="A89" s="168" t="s">
        <v>108</v>
      </c>
      <c r="B89" s="323"/>
      <c r="C89" s="305"/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I89" s="169">
        <v>0</v>
      </c>
      <c r="J89" s="169">
        <v>0</v>
      </c>
      <c r="K89" s="169">
        <v>0</v>
      </c>
      <c r="L89" s="169">
        <v>0</v>
      </c>
      <c r="M89" s="169">
        <v>35</v>
      </c>
      <c r="N89" s="169">
        <v>38.5</v>
      </c>
      <c r="O89" s="169">
        <v>0</v>
      </c>
      <c r="P89" s="169">
        <v>0</v>
      </c>
      <c r="Q89" s="169">
        <v>0</v>
      </c>
      <c r="R89" s="170">
        <f t="shared" si="12"/>
        <v>73.5</v>
      </c>
      <c r="S89" s="169">
        <v>35</v>
      </c>
      <c r="T89" s="169">
        <v>102.94799999999999</v>
      </c>
    </row>
    <row r="90" spans="1:22" ht="15.75" x14ac:dyDescent="0.25">
      <c r="A90" s="171" t="s">
        <v>109</v>
      </c>
      <c r="B90" s="324"/>
      <c r="C90" s="305"/>
      <c r="D90" s="172">
        <v>0</v>
      </c>
      <c r="E90" s="172">
        <v>49.5</v>
      </c>
      <c r="F90" s="172">
        <v>0</v>
      </c>
      <c r="G90" s="172">
        <v>52.2</v>
      </c>
      <c r="H90" s="172">
        <v>0</v>
      </c>
      <c r="I90" s="172">
        <v>0</v>
      </c>
      <c r="J90" s="172">
        <v>0</v>
      </c>
      <c r="K90" s="172">
        <v>0</v>
      </c>
      <c r="L90" s="172">
        <v>0</v>
      </c>
      <c r="M90" s="172">
        <v>0</v>
      </c>
      <c r="N90" s="172">
        <v>0</v>
      </c>
      <c r="O90" s="172">
        <v>0</v>
      </c>
      <c r="P90" s="172">
        <v>0</v>
      </c>
      <c r="Q90" s="172">
        <v>0</v>
      </c>
      <c r="R90" s="173">
        <f t="shared" si="12"/>
        <v>101.7</v>
      </c>
      <c r="S90" s="172">
        <v>48.716000000000001</v>
      </c>
      <c r="T90" s="172">
        <v>147</v>
      </c>
    </row>
    <row r="91" spans="1:22" ht="15.75" x14ac:dyDescent="0.25">
      <c r="A91" s="168" t="s">
        <v>110</v>
      </c>
      <c r="B91" s="323"/>
      <c r="C91" s="305"/>
      <c r="D91" s="169">
        <v>0</v>
      </c>
      <c r="E91" s="169">
        <v>0</v>
      </c>
      <c r="F91" s="169">
        <v>0</v>
      </c>
      <c r="G91" s="169">
        <v>0.3</v>
      </c>
      <c r="H91" s="169">
        <v>0</v>
      </c>
      <c r="I91" s="169">
        <v>0</v>
      </c>
      <c r="J91" s="169">
        <v>0</v>
      </c>
      <c r="K91" s="169">
        <v>0</v>
      </c>
      <c r="L91" s="169">
        <v>0</v>
      </c>
      <c r="M91" s="169">
        <v>0</v>
      </c>
      <c r="N91" s="169">
        <v>0</v>
      </c>
      <c r="O91" s="169">
        <v>0</v>
      </c>
      <c r="P91" s="169">
        <v>0</v>
      </c>
      <c r="Q91" s="169">
        <v>0</v>
      </c>
      <c r="R91" s="170">
        <f t="shared" si="12"/>
        <v>0.3</v>
      </c>
      <c r="S91" s="169">
        <v>0</v>
      </c>
      <c r="T91" s="169">
        <v>148.333</v>
      </c>
    </row>
    <row r="92" spans="1:22" ht="15.75" x14ac:dyDescent="0.25">
      <c r="A92" s="171" t="s">
        <v>111</v>
      </c>
      <c r="B92" s="324"/>
      <c r="C92" s="305"/>
      <c r="D92" s="172">
        <v>0</v>
      </c>
      <c r="E92" s="172">
        <v>0</v>
      </c>
      <c r="F92" s="172">
        <v>0</v>
      </c>
      <c r="G92" s="172">
        <v>0.3</v>
      </c>
      <c r="H92" s="172">
        <v>2.1560000000000001</v>
      </c>
      <c r="I92" s="172">
        <v>0</v>
      </c>
      <c r="J92" s="172">
        <v>0</v>
      </c>
      <c r="K92" s="172">
        <v>0</v>
      </c>
      <c r="L92" s="172">
        <v>0</v>
      </c>
      <c r="M92" s="172">
        <v>0</v>
      </c>
      <c r="N92" s="172">
        <v>0</v>
      </c>
      <c r="O92" s="172">
        <v>0</v>
      </c>
      <c r="P92" s="172">
        <v>0</v>
      </c>
      <c r="Q92" s="172">
        <v>0</v>
      </c>
      <c r="R92" s="173">
        <f t="shared" si="12"/>
        <v>2.456</v>
      </c>
      <c r="S92" s="172">
        <v>41.195</v>
      </c>
      <c r="T92" s="172">
        <v>24.82</v>
      </c>
    </row>
    <row r="93" spans="1:22" ht="15.75" x14ac:dyDescent="0.25">
      <c r="A93" s="168" t="s">
        <v>112</v>
      </c>
      <c r="B93" s="323"/>
      <c r="C93" s="305"/>
      <c r="D93" s="169">
        <v>0</v>
      </c>
      <c r="E93" s="169">
        <v>0</v>
      </c>
      <c r="F93" s="169">
        <v>0</v>
      </c>
      <c r="G93" s="169">
        <v>0</v>
      </c>
      <c r="H93" s="169">
        <v>0</v>
      </c>
      <c r="I93" s="169">
        <v>0</v>
      </c>
      <c r="J93" s="169">
        <v>0</v>
      </c>
      <c r="K93" s="169">
        <v>0</v>
      </c>
      <c r="L93" s="169">
        <v>0</v>
      </c>
      <c r="M93" s="169">
        <v>0</v>
      </c>
      <c r="N93" s="169">
        <v>0</v>
      </c>
      <c r="O93" s="169">
        <v>0</v>
      </c>
      <c r="P93" s="169">
        <v>0</v>
      </c>
      <c r="Q93" s="169">
        <v>0</v>
      </c>
      <c r="R93" s="170">
        <f t="shared" si="12"/>
        <v>0</v>
      </c>
      <c r="S93" s="169">
        <v>1.101</v>
      </c>
      <c r="T93" s="169">
        <v>1</v>
      </c>
    </row>
    <row r="94" spans="1:22" ht="15.75" x14ac:dyDescent="0.25">
      <c r="A94" s="174" t="s">
        <v>12</v>
      </c>
      <c r="B94" s="325"/>
      <c r="C94" s="305"/>
      <c r="D94" s="175">
        <f t="shared" ref="D94:T94" si="13">SUM(D87,D88,D89,D90,D91,D92,D93)</f>
        <v>0</v>
      </c>
      <c r="E94" s="175">
        <f t="shared" si="13"/>
        <v>49.5</v>
      </c>
      <c r="F94" s="175">
        <f t="shared" si="13"/>
        <v>0</v>
      </c>
      <c r="G94" s="175">
        <f t="shared" si="13"/>
        <v>144.72500000000002</v>
      </c>
      <c r="H94" s="175">
        <f t="shared" si="13"/>
        <v>65.635000000000005</v>
      </c>
      <c r="I94" s="175">
        <f t="shared" si="13"/>
        <v>0</v>
      </c>
      <c r="J94" s="175">
        <f t="shared" si="13"/>
        <v>35.003</v>
      </c>
      <c r="K94" s="175">
        <f t="shared" si="13"/>
        <v>0</v>
      </c>
      <c r="L94" s="175">
        <f t="shared" si="13"/>
        <v>0</v>
      </c>
      <c r="M94" s="175">
        <f t="shared" si="13"/>
        <v>35</v>
      </c>
      <c r="N94" s="175">
        <f t="shared" si="13"/>
        <v>177.27500000000001</v>
      </c>
      <c r="O94" s="175">
        <f t="shared" si="13"/>
        <v>0</v>
      </c>
      <c r="P94" s="175">
        <f t="shared" si="13"/>
        <v>0</v>
      </c>
      <c r="Q94" s="175">
        <f t="shared" si="13"/>
        <v>0</v>
      </c>
      <c r="R94" s="176">
        <f t="shared" si="13"/>
        <v>507.13800000000003</v>
      </c>
      <c r="S94" s="172">
        <f t="shared" si="13"/>
        <v>580.87300000000005</v>
      </c>
      <c r="T94" s="172">
        <f t="shared" si="13"/>
        <v>745.79500000000007</v>
      </c>
    </row>
    <row r="96" spans="1:22" ht="15.75" x14ac:dyDescent="0.25">
      <c r="A96" s="164" t="s">
        <v>32</v>
      </c>
      <c r="B96" s="322"/>
      <c r="C96" s="30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6"/>
      <c r="S96" s="167"/>
      <c r="T96" s="167"/>
    </row>
    <row r="97" spans="1:22" ht="15.75" x14ac:dyDescent="0.25">
      <c r="A97" s="168" t="s">
        <v>33</v>
      </c>
      <c r="B97" s="323"/>
      <c r="C97" s="305"/>
      <c r="D97" s="169">
        <v>0</v>
      </c>
      <c r="E97" s="169">
        <v>25</v>
      </c>
      <c r="F97" s="169">
        <v>0</v>
      </c>
      <c r="G97" s="169">
        <v>0</v>
      </c>
      <c r="H97" s="169">
        <v>0</v>
      </c>
      <c r="I97" s="169">
        <v>0</v>
      </c>
      <c r="J97" s="169">
        <v>0</v>
      </c>
      <c r="K97" s="169">
        <v>30.515000000000001</v>
      </c>
      <c r="L97" s="169">
        <v>0</v>
      </c>
      <c r="M97" s="169">
        <v>0</v>
      </c>
      <c r="N97" s="169">
        <v>0</v>
      </c>
      <c r="O97" s="169">
        <v>0</v>
      </c>
      <c r="P97" s="169">
        <v>0</v>
      </c>
      <c r="Q97" s="169">
        <v>0</v>
      </c>
      <c r="R97" s="170">
        <f>SUM(D97,E97,F97,G97,H97,I97,J97,K97,L97,M97,N97,O97,P97,Q97)</f>
        <v>55.515000000000001</v>
      </c>
      <c r="S97" s="169">
        <v>89.573999999999998</v>
      </c>
      <c r="T97" s="169">
        <v>78.340999999999994</v>
      </c>
      <c r="U97" s="323"/>
      <c r="V97" s="305"/>
    </row>
    <row r="98" spans="1:22" ht="15.75" x14ac:dyDescent="0.25">
      <c r="A98" s="171" t="s">
        <v>113</v>
      </c>
      <c r="B98" s="324"/>
      <c r="C98" s="305"/>
      <c r="D98" s="172">
        <v>0</v>
      </c>
      <c r="E98" s="172">
        <v>24.4</v>
      </c>
      <c r="F98" s="172">
        <v>0</v>
      </c>
      <c r="G98" s="172">
        <v>0</v>
      </c>
      <c r="H98" s="172">
        <v>51.584000000000003</v>
      </c>
      <c r="I98" s="172">
        <v>0</v>
      </c>
      <c r="J98" s="172">
        <v>0</v>
      </c>
      <c r="K98" s="172">
        <v>0</v>
      </c>
      <c r="L98" s="172">
        <v>0</v>
      </c>
      <c r="M98" s="172">
        <v>0</v>
      </c>
      <c r="N98" s="172">
        <v>0</v>
      </c>
      <c r="O98" s="172">
        <v>0</v>
      </c>
      <c r="P98" s="172">
        <v>0</v>
      </c>
      <c r="Q98" s="172">
        <v>0</v>
      </c>
      <c r="R98" s="173">
        <f>SUM(D98,E98,F98,G98,H98,I98,J98,K98,L98,M98,N98,O98,P98,Q98)</f>
        <v>75.984000000000009</v>
      </c>
      <c r="S98" s="172">
        <v>215.495</v>
      </c>
      <c r="T98" s="172">
        <v>146.21600000000001</v>
      </c>
    </row>
    <row r="99" spans="1:22" ht="15.75" x14ac:dyDescent="0.25">
      <c r="A99" s="174" t="s">
        <v>12</v>
      </c>
      <c r="B99" s="325"/>
      <c r="C99" s="305"/>
      <c r="D99" s="175">
        <f t="shared" ref="D99:T99" si="14">SUM(D97,D98)</f>
        <v>0</v>
      </c>
      <c r="E99" s="175">
        <f t="shared" si="14"/>
        <v>49.4</v>
      </c>
      <c r="F99" s="175">
        <f t="shared" si="14"/>
        <v>0</v>
      </c>
      <c r="G99" s="175">
        <f t="shared" si="14"/>
        <v>0</v>
      </c>
      <c r="H99" s="175">
        <f t="shared" si="14"/>
        <v>51.584000000000003</v>
      </c>
      <c r="I99" s="175">
        <f t="shared" si="14"/>
        <v>0</v>
      </c>
      <c r="J99" s="175">
        <f t="shared" si="14"/>
        <v>0</v>
      </c>
      <c r="K99" s="175">
        <f t="shared" si="14"/>
        <v>30.515000000000001</v>
      </c>
      <c r="L99" s="175">
        <f t="shared" si="14"/>
        <v>0</v>
      </c>
      <c r="M99" s="175">
        <f t="shared" si="14"/>
        <v>0</v>
      </c>
      <c r="N99" s="175">
        <f t="shared" si="14"/>
        <v>0</v>
      </c>
      <c r="O99" s="175">
        <f t="shared" si="14"/>
        <v>0</v>
      </c>
      <c r="P99" s="175">
        <f t="shared" si="14"/>
        <v>0</v>
      </c>
      <c r="Q99" s="175">
        <f t="shared" si="14"/>
        <v>0</v>
      </c>
      <c r="R99" s="176">
        <f t="shared" si="14"/>
        <v>131.49900000000002</v>
      </c>
      <c r="S99" s="172">
        <f t="shared" si="14"/>
        <v>305.06900000000002</v>
      </c>
      <c r="T99" s="172">
        <f t="shared" si="14"/>
        <v>224.55700000000002</v>
      </c>
    </row>
    <row r="101" spans="1:22" ht="15.75" x14ac:dyDescent="0.25">
      <c r="A101" s="164" t="s">
        <v>71</v>
      </c>
      <c r="B101" s="322"/>
      <c r="C101" s="30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6"/>
      <c r="S101" s="167"/>
      <c r="T101" s="167"/>
    </row>
    <row r="102" spans="1:22" ht="15.75" x14ac:dyDescent="0.25">
      <c r="A102" s="168" t="s">
        <v>114</v>
      </c>
      <c r="B102" s="323"/>
      <c r="C102" s="305"/>
      <c r="D102" s="169">
        <v>0</v>
      </c>
      <c r="E102" s="169">
        <v>0</v>
      </c>
      <c r="F102" s="169">
        <v>0</v>
      </c>
      <c r="G102" s="169">
        <v>0.4</v>
      </c>
      <c r="H102" s="169">
        <v>0</v>
      </c>
      <c r="I102" s="169">
        <v>0</v>
      </c>
      <c r="J102" s="169">
        <v>0</v>
      </c>
      <c r="K102" s="169">
        <v>0</v>
      </c>
      <c r="L102" s="169">
        <v>0</v>
      </c>
      <c r="M102" s="169">
        <v>0</v>
      </c>
      <c r="N102" s="169">
        <v>0</v>
      </c>
      <c r="O102" s="169">
        <v>0</v>
      </c>
      <c r="P102" s="169">
        <v>0</v>
      </c>
      <c r="Q102" s="169">
        <v>0</v>
      </c>
      <c r="R102" s="170">
        <f>SUM(D102,E102,F102,G102,H102,I102,J102,K102,L102,M102,N102,O102,P102,Q102)</f>
        <v>0.4</v>
      </c>
      <c r="S102" s="169">
        <v>230.99100000000001</v>
      </c>
      <c r="T102" s="169">
        <v>6.5</v>
      </c>
      <c r="U102" s="323"/>
      <c r="V102" s="305"/>
    </row>
    <row r="103" spans="1:22" ht="15.75" x14ac:dyDescent="0.25">
      <c r="A103" s="174" t="s">
        <v>12</v>
      </c>
      <c r="B103" s="325"/>
      <c r="C103" s="305"/>
      <c r="D103" s="175">
        <f t="shared" ref="D103:T103" si="15">D102</f>
        <v>0</v>
      </c>
      <c r="E103" s="175">
        <f t="shared" si="15"/>
        <v>0</v>
      </c>
      <c r="F103" s="175">
        <f t="shared" si="15"/>
        <v>0</v>
      </c>
      <c r="G103" s="175">
        <f t="shared" si="15"/>
        <v>0.4</v>
      </c>
      <c r="H103" s="175">
        <f t="shared" si="15"/>
        <v>0</v>
      </c>
      <c r="I103" s="175">
        <f t="shared" si="15"/>
        <v>0</v>
      </c>
      <c r="J103" s="175">
        <f t="shared" si="15"/>
        <v>0</v>
      </c>
      <c r="K103" s="175">
        <f t="shared" si="15"/>
        <v>0</v>
      </c>
      <c r="L103" s="175">
        <f t="shared" si="15"/>
        <v>0</v>
      </c>
      <c r="M103" s="175">
        <f t="shared" si="15"/>
        <v>0</v>
      </c>
      <c r="N103" s="175">
        <f t="shared" si="15"/>
        <v>0</v>
      </c>
      <c r="O103" s="175">
        <f t="shared" si="15"/>
        <v>0</v>
      </c>
      <c r="P103" s="175">
        <f t="shared" si="15"/>
        <v>0</v>
      </c>
      <c r="Q103" s="175">
        <f t="shared" si="15"/>
        <v>0</v>
      </c>
      <c r="R103" s="176">
        <f t="shared" si="15"/>
        <v>0.4</v>
      </c>
      <c r="S103" s="172">
        <f t="shared" si="15"/>
        <v>230.99100000000001</v>
      </c>
      <c r="T103" s="172">
        <f t="shared" si="15"/>
        <v>6.5</v>
      </c>
    </row>
    <row r="105" spans="1:22" ht="33.950000000000003" customHeight="1" x14ac:dyDescent="0.25">
      <c r="A105" s="177" t="s">
        <v>122</v>
      </c>
      <c r="B105" s="326"/>
      <c r="C105" s="305"/>
      <c r="D105" s="178">
        <f t="shared" ref="D105:T105" si="16">SUM(D22,D30,D37,D42,D54,D69,D78,D84,D94,D99,D103)</f>
        <v>435.01700000000005</v>
      </c>
      <c r="E105" s="178">
        <f t="shared" si="16"/>
        <v>893.2</v>
      </c>
      <c r="F105" s="178">
        <f t="shared" si="16"/>
        <v>398.40600000000006</v>
      </c>
      <c r="G105" s="178">
        <f t="shared" si="16"/>
        <v>803.85199999999998</v>
      </c>
      <c r="H105" s="178">
        <f t="shared" si="16"/>
        <v>1494.9700000000003</v>
      </c>
      <c r="I105" s="178">
        <f t="shared" si="16"/>
        <v>80.900000000000006</v>
      </c>
      <c r="J105" s="178">
        <f t="shared" si="16"/>
        <v>158.23399999999998</v>
      </c>
      <c r="K105" s="178">
        <f t="shared" si="16"/>
        <v>293.935</v>
      </c>
      <c r="L105" s="178">
        <f t="shared" si="16"/>
        <v>0.5</v>
      </c>
      <c r="M105" s="178">
        <f t="shared" si="16"/>
        <v>324</v>
      </c>
      <c r="N105" s="178">
        <f t="shared" si="16"/>
        <v>987.10699999999997</v>
      </c>
      <c r="O105" s="178">
        <f t="shared" si="16"/>
        <v>345.48400000000004</v>
      </c>
      <c r="P105" s="178">
        <f t="shared" si="16"/>
        <v>0</v>
      </c>
      <c r="Q105" s="178">
        <f t="shared" si="16"/>
        <v>0</v>
      </c>
      <c r="R105" s="178">
        <f t="shared" si="16"/>
        <v>6215.6049999999987</v>
      </c>
      <c r="S105" s="178">
        <f t="shared" si="16"/>
        <v>7170.206000000001</v>
      </c>
      <c r="T105" s="179">
        <f t="shared" si="16"/>
        <v>6037.5219999999999</v>
      </c>
    </row>
    <row r="107" spans="1:22" x14ac:dyDescent="0.25">
      <c r="A107" s="180" t="s">
        <v>45</v>
      </c>
      <c r="B107" s="327"/>
      <c r="C107" s="305"/>
      <c r="D107" s="181">
        <v>580.43299999999999</v>
      </c>
      <c r="E107" s="181">
        <v>890</v>
      </c>
      <c r="F107" s="181">
        <v>327.233</v>
      </c>
      <c r="G107" s="181">
        <v>1030.884</v>
      </c>
      <c r="H107" s="181">
        <v>2047.626</v>
      </c>
      <c r="I107" s="181">
        <v>88.4</v>
      </c>
      <c r="J107" s="181">
        <v>77.769000000000005</v>
      </c>
      <c r="K107" s="181">
        <v>323.52</v>
      </c>
      <c r="L107" s="181">
        <v>16.3</v>
      </c>
      <c r="M107" s="181">
        <v>258.75</v>
      </c>
      <c r="N107" s="181">
        <v>1229.5219999999999</v>
      </c>
      <c r="O107" s="181">
        <v>250.88200000000001</v>
      </c>
      <c r="P107" s="181">
        <v>0</v>
      </c>
      <c r="Q107" s="181">
        <v>48.887</v>
      </c>
      <c r="S107" s="182" t="s">
        <v>123</v>
      </c>
      <c r="T107" s="182" t="s">
        <v>123</v>
      </c>
    </row>
    <row r="108" spans="1:22" s="336" customFormat="1" x14ac:dyDescent="0.25">
      <c r="A108" s="332" t="s">
        <v>124</v>
      </c>
      <c r="B108" s="333"/>
      <c r="C108" s="334"/>
      <c r="D108" s="335">
        <f t="shared" ref="D108:Q108" si="17">IF(OR(D107=0,D107="-"),"-",IF(D105="-",(0-D107)/D107,(D105-D107)/D107))</f>
        <v>-0.25053020762086226</v>
      </c>
      <c r="E108" s="335">
        <f t="shared" si="17"/>
        <v>3.595505617977579E-3</v>
      </c>
      <c r="F108" s="335">
        <f t="shared" si="17"/>
        <v>0.21749945757304445</v>
      </c>
      <c r="G108" s="335">
        <f t="shared" si="17"/>
        <v>-0.22023040419678649</v>
      </c>
      <c r="H108" s="335">
        <f t="shared" si="17"/>
        <v>-0.2699008510343196</v>
      </c>
      <c r="I108" s="335">
        <f t="shared" si="17"/>
        <v>-8.4841628959276008E-2</v>
      </c>
      <c r="J108" s="335">
        <f t="shared" si="17"/>
        <v>1.0346667695354186</v>
      </c>
      <c r="K108" s="335">
        <f t="shared" si="17"/>
        <v>-9.1447205736894105E-2</v>
      </c>
      <c r="L108" s="335">
        <f t="shared" si="17"/>
        <v>-0.96932515337423308</v>
      </c>
      <c r="M108" s="335">
        <f t="shared" si="17"/>
        <v>0.25217391304347825</v>
      </c>
      <c r="N108" s="335">
        <f t="shared" si="17"/>
        <v>-0.19716198652809788</v>
      </c>
      <c r="O108" s="335">
        <f t="shared" si="17"/>
        <v>0.37707766998030962</v>
      </c>
      <c r="P108" s="335" t="str">
        <f t="shared" si="17"/>
        <v>-</v>
      </c>
      <c r="Q108" s="335">
        <f t="shared" si="17"/>
        <v>-1</v>
      </c>
      <c r="S108" s="337" t="s">
        <v>125</v>
      </c>
      <c r="T108" s="337" t="s">
        <v>126</v>
      </c>
    </row>
    <row r="109" spans="1:22" x14ac:dyDescent="0.25">
      <c r="A109" s="180" t="s">
        <v>46</v>
      </c>
      <c r="B109" s="327"/>
      <c r="C109" s="305"/>
      <c r="D109" s="181">
        <v>466.96699999999998</v>
      </c>
      <c r="E109" s="181">
        <v>855.7</v>
      </c>
      <c r="F109" s="181">
        <v>252.40700000000001</v>
      </c>
      <c r="G109" s="181">
        <v>515.17499999999995</v>
      </c>
      <c r="H109" s="181">
        <v>1826.63</v>
      </c>
      <c r="I109" s="181">
        <v>61.7</v>
      </c>
      <c r="J109" s="181">
        <v>80.108000000000004</v>
      </c>
      <c r="K109" s="181">
        <v>363.51799999999997</v>
      </c>
      <c r="L109" s="181">
        <v>7.1</v>
      </c>
      <c r="M109" s="181">
        <v>163.26</v>
      </c>
      <c r="N109" s="181">
        <v>1009.18</v>
      </c>
      <c r="O109" s="181">
        <v>396.93900000000002</v>
      </c>
      <c r="P109" s="181">
        <v>0</v>
      </c>
      <c r="Q109" s="181">
        <v>38.838000000000001</v>
      </c>
      <c r="S109" s="183">
        <f>IF(OR(S105=0,S105="-"),"-",IF(R105="-",(0-S105)/S105,(R105-S105)/S105))</f>
        <v>-0.13313438972325234</v>
      </c>
      <c r="T109" s="183">
        <f>IF(OR(T105=0,T105="-"),"-",IF(S105="-",(0-T105)/T105,(S105-T105)/T105))</f>
        <v>0.1876074323207437</v>
      </c>
    </row>
    <row r="110" spans="1:22" s="336" customFormat="1" x14ac:dyDescent="0.25">
      <c r="A110" s="335" t="s">
        <v>127</v>
      </c>
      <c r="B110" s="333"/>
      <c r="C110" s="334"/>
      <c r="D110" s="335">
        <f t="shared" ref="D110:Q110" si="18">IF(OR(D109=0,D109="-"),"-",IF(D107="-",(0-D109)/D109,(D107-D109)/D109))</f>
        <v>0.24298505033546269</v>
      </c>
      <c r="E110" s="335">
        <f t="shared" si="18"/>
        <v>4.0084141638424629E-2</v>
      </c>
      <c r="F110" s="335">
        <f t="shared" si="18"/>
        <v>0.29644978150368251</v>
      </c>
      <c r="G110" s="335">
        <f t="shared" si="18"/>
        <v>1.0010365409812201</v>
      </c>
      <c r="H110" s="335">
        <f t="shared" si="18"/>
        <v>0.12098564022270512</v>
      </c>
      <c r="I110" s="335">
        <f t="shared" si="18"/>
        <v>0.4327390599675851</v>
      </c>
      <c r="J110" s="335">
        <f t="shared" si="18"/>
        <v>-2.9198082588505498E-2</v>
      </c>
      <c r="K110" s="335">
        <f t="shared" si="18"/>
        <v>-0.11003031486748935</v>
      </c>
      <c r="L110" s="335">
        <f t="shared" si="18"/>
        <v>1.2957746478873242</v>
      </c>
      <c r="M110" s="335">
        <f t="shared" si="18"/>
        <v>0.58489525909592066</v>
      </c>
      <c r="N110" s="335">
        <f t="shared" si="18"/>
        <v>0.21833766027864207</v>
      </c>
      <c r="O110" s="335">
        <f t="shared" si="18"/>
        <v>-0.36795830089761905</v>
      </c>
      <c r="P110" s="335" t="str">
        <f t="shared" si="18"/>
        <v>-</v>
      </c>
      <c r="Q110" s="335">
        <f t="shared" si="18"/>
        <v>0.25874143879705441</v>
      </c>
    </row>
  </sheetData>
  <sheetProtection formatCells="0" formatColumns="0" formatRows="0" insertColumns="0" insertRows="0" insertHyperlinks="0" deleteColumns="0" deleteRows="0" sort="0" autoFilter="0" pivotTables="0"/>
  <mergeCells count="124">
    <mergeCell ref="B110:C110"/>
    <mergeCell ref="B103:C103"/>
    <mergeCell ref="B105:C105"/>
    <mergeCell ref="B107:C107"/>
    <mergeCell ref="B108:C108"/>
    <mergeCell ref="B109:C109"/>
    <mergeCell ref="B98:C98"/>
    <mergeCell ref="B99:C99"/>
    <mergeCell ref="B101:C101"/>
    <mergeCell ref="U102:V102"/>
    <mergeCell ref="B102:C102"/>
    <mergeCell ref="B93:C93"/>
    <mergeCell ref="B94:C94"/>
    <mergeCell ref="B96:C96"/>
    <mergeCell ref="U97:V97"/>
    <mergeCell ref="B97:C97"/>
    <mergeCell ref="B88:C88"/>
    <mergeCell ref="B89:C89"/>
    <mergeCell ref="B90:C90"/>
    <mergeCell ref="B91:C91"/>
    <mergeCell ref="B92:C92"/>
    <mergeCell ref="B82:C82"/>
    <mergeCell ref="B83:C83"/>
    <mergeCell ref="B84:C84"/>
    <mergeCell ref="B86:C86"/>
    <mergeCell ref="U87:V87"/>
    <mergeCell ref="B87:C87"/>
    <mergeCell ref="B76:C76"/>
    <mergeCell ref="B77:C77"/>
    <mergeCell ref="B78:C78"/>
    <mergeCell ref="B80:C80"/>
    <mergeCell ref="U81:V81"/>
    <mergeCell ref="B81:C81"/>
    <mergeCell ref="U72:V72"/>
    <mergeCell ref="B72:C72"/>
    <mergeCell ref="B73:C73"/>
    <mergeCell ref="B74:C74"/>
    <mergeCell ref="B75:C75"/>
    <mergeCell ref="B66:C66"/>
    <mergeCell ref="B67:C67"/>
    <mergeCell ref="B68:C68"/>
    <mergeCell ref="B69:C69"/>
    <mergeCell ref="B71:C71"/>
    <mergeCell ref="B61:C61"/>
    <mergeCell ref="B62:C62"/>
    <mergeCell ref="B63:C63"/>
    <mergeCell ref="B64:C64"/>
    <mergeCell ref="B65:C65"/>
    <mergeCell ref="U57:V57"/>
    <mergeCell ref="B57:C57"/>
    <mergeCell ref="B58:C58"/>
    <mergeCell ref="B59:C59"/>
    <mergeCell ref="B60:C60"/>
    <mergeCell ref="B51:C51"/>
    <mergeCell ref="B52:C52"/>
    <mergeCell ref="B53:C53"/>
    <mergeCell ref="B54:C54"/>
    <mergeCell ref="B56:C56"/>
    <mergeCell ref="B46:C46"/>
    <mergeCell ref="B47:C47"/>
    <mergeCell ref="B48:C48"/>
    <mergeCell ref="B49:C49"/>
    <mergeCell ref="B50:C50"/>
    <mergeCell ref="B41:C41"/>
    <mergeCell ref="B42:C42"/>
    <mergeCell ref="B44:C44"/>
    <mergeCell ref="U45:V45"/>
    <mergeCell ref="B45:C45"/>
    <mergeCell ref="B36:C36"/>
    <mergeCell ref="B37:C37"/>
    <mergeCell ref="B39:C39"/>
    <mergeCell ref="U40:V40"/>
    <mergeCell ref="B40:C40"/>
    <mergeCell ref="B32:C32"/>
    <mergeCell ref="U33:V33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4:C24"/>
    <mergeCell ref="U25:V25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opLeftCell="A49" workbookViewId="0">
      <selection activeCell="T1" sqref="T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7109375" customWidth="1"/>
    <col min="18" max="19" width="10.7109375" customWidth="1"/>
    <col min="20" max="20" width="12.5703125" customWidth="1"/>
    <col min="21" max="22" width="9.140625" customWidth="1"/>
  </cols>
  <sheetData>
    <row r="1" spans="1:22" ht="23.25" x14ac:dyDescent="0.25">
      <c r="A1" s="304" t="s">
        <v>128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38" t="s">
        <v>1</v>
      </c>
    </row>
    <row r="2" spans="1:22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184"/>
    </row>
    <row r="3" spans="1:22" ht="18" x14ac:dyDescent="0.25">
      <c r="A3" s="306" t="s">
        <v>37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184"/>
    </row>
    <row r="5" spans="1:22" ht="51" customHeight="1" x14ac:dyDescent="0.25">
      <c r="A5" s="185" t="s">
        <v>8</v>
      </c>
      <c r="B5" s="319" t="s">
        <v>116</v>
      </c>
      <c r="C5" s="319" t="s">
        <v>117</v>
      </c>
      <c r="D5" s="320" t="s">
        <v>11</v>
      </c>
      <c r="E5" s="320" t="s">
        <v>18</v>
      </c>
      <c r="F5" s="320" t="s">
        <v>20</v>
      </c>
      <c r="G5" s="320" t="s">
        <v>21</v>
      </c>
      <c r="H5" s="320" t="s">
        <v>22</v>
      </c>
      <c r="I5" s="320" t="s">
        <v>23</v>
      </c>
      <c r="J5" s="320" t="s">
        <v>24</v>
      </c>
      <c r="K5" s="320" t="s">
        <v>25</v>
      </c>
      <c r="L5" s="320" t="s">
        <v>26</v>
      </c>
      <c r="M5" s="320" t="s">
        <v>28</v>
      </c>
      <c r="N5" s="320" t="s">
        <v>29</v>
      </c>
      <c r="O5" s="320" t="s">
        <v>31</v>
      </c>
      <c r="P5" s="320" t="s">
        <v>118</v>
      </c>
      <c r="Q5" s="320" t="s">
        <v>34</v>
      </c>
      <c r="R5" s="321" t="s">
        <v>119</v>
      </c>
      <c r="S5" s="321" t="s">
        <v>119</v>
      </c>
      <c r="T5" s="321" t="s">
        <v>119</v>
      </c>
    </row>
    <row r="6" spans="1:22" x14ac:dyDescent="0.25">
      <c r="A6" s="187" t="s">
        <v>120</v>
      </c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</row>
    <row r="7" spans="1:22" ht="15.75" x14ac:dyDescent="0.25">
      <c r="A7" s="187" t="s">
        <v>121</v>
      </c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186">
        <v>2015</v>
      </c>
      <c r="S7" s="186">
        <v>2014</v>
      </c>
      <c r="T7" s="186">
        <v>2013</v>
      </c>
    </row>
    <row r="8" spans="1:22" ht="15.75" x14ac:dyDescent="0.25">
      <c r="A8" s="188" t="s">
        <v>58</v>
      </c>
      <c r="B8" s="322"/>
      <c r="C8" s="305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S8" s="191"/>
      <c r="T8" s="191"/>
    </row>
    <row r="9" spans="1:22" ht="15.75" x14ac:dyDescent="0.25">
      <c r="A9" s="192" t="s">
        <v>60</v>
      </c>
      <c r="B9" s="323"/>
      <c r="C9" s="305"/>
      <c r="D9" s="193">
        <v>0</v>
      </c>
      <c r="E9" s="193">
        <v>0</v>
      </c>
      <c r="F9" s="193">
        <v>7.335</v>
      </c>
      <c r="G9" s="193">
        <v>0</v>
      </c>
      <c r="H9" s="193">
        <v>8.1329999999999991</v>
      </c>
      <c r="I9" s="193">
        <v>0</v>
      </c>
      <c r="J9" s="193">
        <v>0</v>
      </c>
      <c r="K9" s="193">
        <v>0</v>
      </c>
      <c r="L9" s="193">
        <v>0</v>
      </c>
      <c r="M9" s="193">
        <v>0</v>
      </c>
      <c r="N9" s="193">
        <v>0</v>
      </c>
      <c r="O9" s="193">
        <v>0</v>
      </c>
      <c r="P9" s="193">
        <v>0</v>
      </c>
      <c r="Q9" s="193">
        <v>0</v>
      </c>
      <c r="R9" s="194">
        <f t="shared" ref="R9:R15" si="0">SUM(D9,E9,F9,G9,H9,I9,J9,K9,L9,M9,N9,O9,P9,Q9)</f>
        <v>15.468</v>
      </c>
      <c r="S9" s="193">
        <v>12.416</v>
      </c>
      <c r="T9" s="193">
        <v>19.423999999999999</v>
      </c>
      <c r="U9" s="323"/>
      <c r="V9" s="305"/>
    </row>
    <row r="10" spans="1:22" ht="15.75" x14ac:dyDescent="0.25">
      <c r="A10" s="195" t="s">
        <v>62</v>
      </c>
      <c r="B10" s="324"/>
      <c r="C10" s="305"/>
      <c r="D10" s="196">
        <v>0</v>
      </c>
      <c r="E10" s="196">
        <v>0</v>
      </c>
      <c r="F10" s="196">
        <v>24.713000000000001</v>
      </c>
      <c r="G10" s="196">
        <v>7</v>
      </c>
      <c r="H10" s="196">
        <v>5.1790000000000003</v>
      </c>
      <c r="I10" s="196">
        <v>0</v>
      </c>
      <c r="J10" s="196">
        <v>0</v>
      </c>
      <c r="K10" s="196">
        <v>0</v>
      </c>
      <c r="L10" s="196">
        <v>0</v>
      </c>
      <c r="M10" s="196">
        <v>0</v>
      </c>
      <c r="N10" s="196">
        <v>0</v>
      </c>
      <c r="O10" s="196">
        <v>0</v>
      </c>
      <c r="P10" s="196">
        <v>0</v>
      </c>
      <c r="Q10" s="196">
        <v>0</v>
      </c>
      <c r="R10" s="197">
        <f t="shared" si="0"/>
        <v>36.892000000000003</v>
      </c>
      <c r="S10" s="196">
        <v>62.637</v>
      </c>
      <c r="T10" s="196">
        <v>38.654000000000003</v>
      </c>
    </row>
    <row r="11" spans="1:22" ht="15.75" x14ac:dyDescent="0.25">
      <c r="A11" s="192" t="s">
        <v>64</v>
      </c>
      <c r="B11" s="323"/>
      <c r="C11" s="305"/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28.324999999999999</v>
      </c>
      <c r="P11" s="193">
        <v>0</v>
      </c>
      <c r="Q11" s="193">
        <v>0</v>
      </c>
      <c r="R11" s="194">
        <f t="shared" si="0"/>
        <v>28.324999999999999</v>
      </c>
      <c r="S11" s="193">
        <v>15.734</v>
      </c>
      <c r="T11" s="193">
        <v>21.312000000000001</v>
      </c>
    </row>
    <row r="12" spans="1:22" ht="15.75" x14ac:dyDescent="0.25">
      <c r="A12" s="195" t="s">
        <v>65</v>
      </c>
      <c r="B12" s="324"/>
      <c r="C12" s="305"/>
      <c r="D12" s="196">
        <v>0</v>
      </c>
      <c r="E12" s="196">
        <v>0</v>
      </c>
      <c r="F12" s="196">
        <v>20.018000000000001</v>
      </c>
      <c r="G12" s="196">
        <v>13.4</v>
      </c>
      <c r="H12" s="196">
        <v>0</v>
      </c>
      <c r="I12" s="196">
        <v>0</v>
      </c>
      <c r="J12" s="196">
        <v>0</v>
      </c>
      <c r="K12" s="196">
        <v>0</v>
      </c>
      <c r="L12" s="196">
        <v>0</v>
      </c>
      <c r="M12" s="196">
        <v>0</v>
      </c>
      <c r="N12" s="196">
        <v>0</v>
      </c>
      <c r="O12" s="196">
        <v>0</v>
      </c>
      <c r="P12" s="196">
        <v>0</v>
      </c>
      <c r="Q12" s="196">
        <v>0</v>
      </c>
      <c r="R12" s="197">
        <f t="shared" si="0"/>
        <v>33.417999999999999</v>
      </c>
      <c r="S12" s="196">
        <v>55.709000000000003</v>
      </c>
      <c r="T12" s="196">
        <v>31.109000000000002</v>
      </c>
    </row>
    <row r="13" spans="1:22" ht="15.75" x14ac:dyDescent="0.25">
      <c r="A13" s="192" t="s">
        <v>68</v>
      </c>
      <c r="B13" s="323"/>
      <c r="C13" s="305"/>
      <c r="D13" s="193">
        <v>0</v>
      </c>
      <c r="E13" s="193">
        <v>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193">
        <v>0</v>
      </c>
      <c r="M13" s="193">
        <v>0</v>
      </c>
      <c r="N13" s="193">
        <v>0</v>
      </c>
      <c r="O13" s="193">
        <v>0</v>
      </c>
      <c r="P13" s="193">
        <v>0</v>
      </c>
      <c r="Q13" s="193">
        <v>0</v>
      </c>
      <c r="R13" s="194">
        <f t="shared" si="0"/>
        <v>0</v>
      </c>
      <c r="S13" s="193">
        <v>0.90300000000000002</v>
      </c>
      <c r="T13" s="193">
        <v>0</v>
      </c>
    </row>
    <row r="14" spans="1:22" ht="15.75" x14ac:dyDescent="0.25">
      <c r="A14" s="195" t="s">
        <v>69</v>
      </c>
      <c r="B14" s="324"/>
      <c r="C14" s="305"/>
      <c r="D14" s="196">
        <v>0</v>
      </c>
      <c r="E14" s="196">
        <v>0</v>
      </c>
      <c r="F14" s="196">
        <v>6.2</v>
      </c>
      <c r="G14" s="196">
        <v>2.6</v>
      </c>
      <c r="H14" s="196">
        <v>13.118</v>
      </c>
      <c r="I14" s="196">
        <v>0</v>
      </c>
      <c r="J14" s="196">
        <v>0</v>
      </c>
      <c r="K14" s="196">
        <v>0</v>
      </c>
      <c r="L14" s="196">
        <v>0</v>
      </c>
      <c r="M14" s="196">
        <v>0</v>
      </c>
      <c r="N14" s="196">
        <v>0</v>
      </c>
      <c r="O14" s="196">
        <v>0</v>
      </c>
      <c r="P14" s="196">
        <v>0</v>
      </c>
      <c r="Q14" s="196">
        <v>0</v>
      </c>
      <c r="R14" s="197">
        <f t="shared" si="0"/>
        <v>21.917999999999999</v>
      </c>
      <c r="S14" s="196">
        <v>25.033000000000001</v>
      </c>
      <c r="T14" s="196">
        <v>24.361999999999998</v>
      </c>
    </row>
    <row r="15" spans="1:22" ht="15.75" x14ac:dyDescent="0.25">
      <c r="A15" s="192" t="s">
        <v>70</v>
      </c>
      <c r="B15" s="323"/>
      <c r="C15" s="305"/>
      <c r="D15" s="193">
        <v>0</v>
      </c>
      <c r="E15" s="193">
        <v>0</v>
      </c>
      <c r="F15" s="19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L15" s="193">
        <v>0.5</v>
      </c>
      <c r="M15" s="193">
        <v>0</v>
      </c>
      <c r="N15" s="193">
        <v>0</v>
      </c>
      <c r="O15" s="193">
        <v>0</v>
      </c>
      <c r="P15" s="193">
        <v>0</v>
      </c>
      <c r="Q15" s="193">
        <v>0</v>
      </c>
      <c r="R15" s="194">
        <f t="shared" si="0"/>
        <v>0.5</v>
      </c>
      <c r="S15" s="193">
        <v>0</v>
      </c>
      <c r="T15" s="193">
        <v>0</v>
      </c>
    </row>
    <row r="16" spans="1:22" ht="15.75" x14ac:dyDescent="0.25">
      <c r="A16" s="198" t="s">
        <v>12</v>
      </c>
      <c r="B16" s="325"/>
      <c r="C16" s="305"/>
      <c r="D16" s="199">
        <f t="shared" ref="D16:T16" si="1">SUM(D9,D10,D11,D12,D13,D14,D15)</f>
        <v>0</v>
      </c>
      <c r="E16" s="199">
        <f t="shared" si="1"/>
        <v>0</v>
      </c>
      <c r="F16" s="199">
        <f t="shared" si="1"/>
        <v>58.266000000000005</v>
      </c>
      <c r="G16" s="199">
        <f t="shared" si="1"/>
        <v>23</v>
      </c>
      <c r="H16" s="199">
        <f t="shared" si="1"/>
        <v>26.43</v>
      </c>
      <c r="I16" s="199">
        <f t="shared" si="1"/>
        <v>0</v>
      </c>
      <c r="J16" s="199">
        <f t="shared" si="1"/>
        <v>0</v>
      </c>
      <c r="K16" s="199">
        <f t="shared" si="1"/>
        <v>0</v>
      </c>
      <c r="L16" s="199">
        <f t="shared" si="1"/>
        <v>0.5</v>
      </c>
      <c r="M16" s="199">
        <f t="shared" si="1"/>
        <v>0</v>
      </c>
      <c r="N16" s="199">
        <f t="shared" si="1"/>
        <v>0</v>
      </c>
      <c r="O16" s="199">
        <f t="shared" si="1"/>
        <v>28.324999999999999</v>
      </c>
      <c r="P16" s="199">
        <f t="shared" si="1"/>
        <v>0</v>
      </c>
      <c r="Q16" s="199">
        <f t="shared" si="1"/>
        <v>0</v>
      </c>
      <c r="R16" s="200">
        <f t="shared" si="1"/>
        <v>136.52100000000002</v>
      </c>
      <c r="S16" s="196">
        <f t="shared" si="1"/>
        <v>172.43199999999996</v>
      </c>
      <c r="T16" s="196">
        <f t="shared" si="1"/>
        <v>134.86099999999999</v>
      </c>
    </row>
    <row r="18" spans="1:22" ht="15.75" x14ac:dyDescent="0.25">
      <c r="A18" s="188" t="s">
        <v>72</v>
      </c>
      <c r="B18" s="322"/>
      <c r="C18" s="305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90"/>
      <c r="S18" s="191"/>
      <c r="T18" s="191"/>
    </row>
    <row r="19" spans="1:22" ht="15.75" x14ac:dyDescent="0.25">
      <c r="A19" s="192" t="s">
        <v>73</v>
      </c>
      <c r="B19" s="323"/>
      <c r="C19" s="305"/>
      <c r="D19" s="193">
        <v>0</v>
      </c>
      <c r="E19" s="193">
        <v>0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4">
        <f>SUM(D19,E19,F19,G19,H19,I19,J19,K19,L19,M19,N19,O19,P19,Q19)</f>
        <v>0</v>
      </c>
      <c r="S19" s="193">
        <v>102.25</v>
      </c>
      <c r="T19" s="193">
        <v>82.052999999999997</v>
      </c>
      <c r="U19" s="323"/>
      <c r="V19" s="305"/>
    </row>
    <row r="20" spans="1:22" ht="15.75" x14ac:dyDescent="0.25">
      <c r="A20" s="195" t="s">
        <v>75</v>
      </c>
      <c r="B20" s="324"/>
      <c r="C20" s="305"/>
      <c r="D20" s="196">
        <v>0</v>
      </c>
      <c r="E20" s="196">
        <v>0</v>
      </c>
      <c r="F20" s="196">
        <v>169.46700000000001</v>
      </c>
      <c r="G20" s="196">
        <v>0</v>
      </c>
      <c r="H20" s="196">
        <v>0</v>
      </c>
      <c r="I20" s="196">
        <v>0</v>
      </c>
      <c r="J20" s="196">
        <v>0</v>
      </c>
      <c r="K20" s="196">
        <v>0</v>
      </c>
      <c r="L20" s="196">
        <v>0</v>
      </c>
      <c r="M20" s="196">
        <v>0</v>
      </c>
      <c r="N20" s="196">
        <v>0</v>
      </c>
      <c r="O20" s="196">
        <v>0</v>
      </c>
      <c r="P20" s="196">
        <v>0</v>
      </c>
      <c r="Q20" s="196">
        <v>0</v>
      </c>
      <c r="R20" s="197">
        <f>SUM(D20,E20,F20,G20,H20,I20,J20,K20,L20,M20,N20,O20,P20,Q20)</f>
        <v>169.46700000000001</v>
      </c>
      <c r="S20" s="196">
        <v>175.34700000000001</v>
      </c>
      <c r="T20" s="196">
        <v>111.81100000000001</v>
      </c>
    </row>
    <row r="21" spans="1:22" ht="15.75" x14ac:dyDescent="0.25">
      <c r="A21" s="192" t="s">
        <v>76</v>
      </c>
      <c r="B21" s="323"/>
      <c r="C21" s="305"/>
      <c r="D21" s="193">
        <v>0</v>
      </c>
      <c r="E21" s="193">
        <v>0</v>
      </c>
      <c r="F21" s="193">
        <v>0</v>
      </c>
      <c r="G21" s="193">
        <v>14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16.809000000000001</v>
      </c>
      <c r="P21" s="193">
        <v>0</v>
      </c>
      <c r="Q21" s="193">
        <v>0</v>
      </c>
      <c r="R21" s="194">
        <f>SUM(D21,E21,F21,G21,H21,I21,J21,K21,L21,M21,N21,O21,P21,Q21)</f>
        <v>30.809000000000001</v>
      </c>
      <c r="S21" s="193">
        <v>38.218000000000004</v>
      </c>
      <c r="T21" s="193">
        <v>4.0350000000000001</v>
      </c>
    </row>
    <row r="22" spans="1:22" ht="15.75" x14ac:dyDescent="0.25">
      <c r="A22" s="195" t="s">
        <v>77</v>
      </c>
      <c r="B22" s="324"/>
      <c r="C22" s="305"/>
      <c r="D22" s="196">
        <v>0</v>
      </c>
      <c r="E22" s="196">
        <v>0</v>
      </c>
      <c r="F22" s="196">
        <v>0</v>
      </c>
      <c r="G22" s="196">
        <v>0</v>
      </c>
      <c r="H22" s="196">
        <v>0</v>
      </c>
      <c r="I22" s="196">
        <v>0</v>
      </c>
      <c r="J22" s="196">
        <v>0</v>
      </c>
      <c r="K22" s="196">
        <v>0</v>
      </c>
      <c r="L22" s="196">
        <v>0</v>
      </c>
      <c r="M22" s="196">
        <v>0</v>
      </c>
      <c r="N22" s="196">
        <v>0</v>
      </c>
      <c r="O22" s="196">
        <v>0</v>
      </c>
      <c r="P22" s="196">
        <v>0</v>
      </c>
      <c r="Q22" s="196">
        <v>0</v>
      </c>
      <c r="R22" s="197">
        <f>SUM(D22,E22,F22,G22,H22,I22,J22,K22,L22,M22,N22,O22,P22,Q22)</f>
        <v>0</v>
      </c>
      <c r="S22" s="196">
        <v>6.6180000000000003</v>
      </c>
      <c r="T22" s="196">
        <v>0</v>
      </c>
    </row>
    <row r="23" spans="1:22" ht="15.75" x14ac:dyDescent="0.25">
      <c r="A23" s="198" t="s">
        <v>12</v>
      </c>
      <c r="B23" s="325"/>
      <c r="C23" s="305"/>
      <c r="D23" s="199">
        <f t="shared" ref="D23:T23" si="2">SUM(D19,D20,D21,D22)</f>
        <v>0</v>
      </c>
      <c r="E23" s="199">
        <f t="shared" si="2"/>
        <v>0</v>
      </c>
      <c r="F23" s="199">
        <f t="shared" si="2"/>
        <v>169.46700000000001</v>
      </c>
      <c r="G23" s="199">
        <f t="shared" si="2"/>
        <v>14</v>
      </c>
      <c r="H23" s="199">
        <f t="shared" si="2"/>
        <v>0</v>
      </c>
      <c r="I23" s="199">
        <f t="shared" si="2"/>
        <v>0</v>
      </c>
      <c r="J23" s="199">
        <f t="shared" si="2"/>
        <v>0</v>
      </c>
      <c r="K23" s="199">
        <f t="shared" si="2"/>
        <v>0</v>
      </c>
      <c r="L23" s="199">
        <f t="shared" si="2"/>
        <v>0</v>
      </c>
      <c r="M23" s="199">
        <f t="shared" si="2"/>
        <v>0</v>
      </c>
      <c r="N23" s="199">
        <f t="shared" si="2"/>
        <v>0</v>
      </c>
      <c r="O23" s="199">
        <f t="shared" si="2"/>
        <v>16.809000000000001</v>
      </c>
      <c r="P23" s="199">
        <f t="shared" si="2"/>
        <v>0</v>
      </c>
      <c r="Q23" s="199">
        <f t="shared" si="2"/>
        <v>0</v>
      </c>
      <c r="R23" s="200">
        <f t="shared" si="2"/>
        <v>200.27600000000001</v>
      </c>
      <c r="S23" s="196">
        <f t="shared" si="2"/>
        <v>322.43299999999999</v>
      </c>
      <c r="T23" s="196">
        <f t="shared" si="2"/>
        <v>197.899</v>
      </c>
    </row>
    <row r="25" spans="1:22" ht="15.75" x14ac:dyDescent="0.25">
      <c r="A25" s="188" t="s">
        <v>10</v>
      </c>
      <c r="B25" s="322"/>
      <c r="C25" s="305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90"/>
      <c r="S25" s="191"/>
      <c r="T25" s="191"/>
    </row>
    <row r="26" spans="1:22" ht="15.75" x14ac:dyDescent="0.25">
      <c r="A26" s="192" t="s">
        <v>80</v>
      </c>
      <c r="B26" s="323"/>
      <c r="C26" s="305"/>
      <c r="D26" s="193">
        <v>0</v>
      </c>
      <c r="E26" s="193">
        <v>0</v>
      </c>
      <c r="F26" s="193">
        <v>34.265999999999998</v>
      </c>
      <c r="G26" s="193">
        <v>0</v>
      </c>
      <c r="H26" s="193">
        <v>0</v>
      </c>
      <c r="I26" s="193">
        <v>0</v>
      </c>
      <c r="J26" s="193">
        <v>0</v>
      </c>
      <c r="K26" s="193">
        <v>0</v>
      </c>
      <c r="L26" s="193">
        <v>0</v>
      </c>
      <c r="M26" s="193">
        <v>0</v>
      </c>
      <c r="N26" s="193">
        <v>0</v>
      </c>
      <c r="O26" s="193">
        <v>25.295999999999999</v>
      </c>
      <c r="P26" s="193">
        <v>0</v>
      </c>
      <c r="Q26" s="193">
        <v>0</v>
      </c>
      <c r="R26" s="194">
        <f>SUM(D26,E26,F26,G26,H26,I26,J26,K26,L26,M26,N26,O26,P26,Q26)</f>
        <v>59.561999999999998</v>
      </c>
      <c r="S26" s="193">
        <v>37.851999999999997</v>
      </c>
      <c r="T26" s="193">
        <v>69.197999999999993</v>
      </c>
      <c r="U26" s="323"/>
      <c r="V26" s="305"/>
    </row>
    <row r="27" spans="1:22" ht="15.75" x14ac:dyDescent="0.25">
      <c r="A27" s="198" t="s">
        <v>12</v>
      </c>
      <c r="B27" s="325"/>
      <c r="C27" s="305"/>
      <c r="D27" s="199">
        <f t="shared" ref="D27:T27" si="3">D26</f>
        <v>0</v>
      </c>
      <c r="E27" s="199">
        <f t="shared" si="3"/>
        <v>0</v>
      </c>
      <c r="F27" s="199">
        <f t="shared" si="3"/>
        <v>34.265999999999998</v>
      </c>
      <c r="G27" s="199">
        <f t="shared" si="3"/>
        <v>0</v>
      </c>
      <c r="H27" s="199">
        <f t="shared" si="3"/>
        <v>0</v>
      </c>
      <c r="I27" s="199">
        <f t="shared" si="3"/>
        <v>0</v>
      </c>
      <c r="J27" s="199">
        <f t="shared" si="3"/>
        <v>0</v>
      </c>
      <c r="K27" s="199">
        <f t="shared" si="3"/>
        <v>0</v>
      </c>
      <c r="L27" s="199">
        <f t="shared" si="3"/>
        <v>0</v>
      </c>
      <c r="M27" s="199">
        <f t="shared" si="3"/>
        <v>0</v>
      </c>
      <c r="N27" s="199">
        <f t="shared" si="3"/>
        <v>0</v>
      </c>
      <c r="O27" s="199">
        <f t="shared" si="3"/>
        <v>25.295999999999999</v>
      </c>
      <c r="P27" s="199">
        <f t="shared" si="3"/>
        <v>0</v>
      </c>
      <c r="Q27" s="199">
        <f t="shared" si="3"/>
        <v>0</v>
      </c>
      <c r="R27" s="200">
        <f t="shared" si="3"/>
        <v>59.561999999999998</v>
      </c>
      <c r="S27" s="196">
        <f t="shared" si="3"/>
        <v>37.851999999999997</v>
      </c>
      <c r="T27" s="196">
        <f t="shared" si="3"/>
        <v>69.197999999999993</v>
      </c>
    </row>
    <row r="29" spans="1:22" ht="15.75" x14ac:dyDescent="0.25">
      <c r="A29" s="188" t="s">
        <v>13</v>
      </c>
      <c r="B29" s="322"/>
      <c r="C29" s="305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90"/>
      <c r="S29" s="191"/>
      <c r="T29" s="191"/>
    </row>
    <row r="30" spans="1:22" ht="15.75" x14ac:dyDescent="0.25">
      <c r="A30" s="192" t="s">
        <v>15</v>
      </c>
      <c r="B30" s="323"/>
      <c r="C30" s="305"/>
      <c r="D30" s="193">
        <v>0</v>
      </c>
      <c r="E30" s="193">
        <v>0</v>
      </c>
      <c r="F30" s="193">
        <v>0</v>
      </c>
      <c r="G30" s="193">
        <v>0.2</v>
      </c>
      <c r="H30" s="193">
        <v>0</v>
      </c>
      <c r="I30" s="193">
        <v>0</v>
      </c>
      <c r="J30" s="193">
        <v>0</v>
      </c>
      <c r="K30" s="193">
        <v>0</v>
      </c>
      <c r="L30" s="193">
        <v>0</v>
      </c>
      <c r="M30" s="193">
        <v>0</v>
      </c>
      <c r="N30" s="193">
        <v>0</v>
      </c>
      <c r="O30" s="193">
        <v>0</v>
      </c>
      <c r="P30" s="193">
        <v>0</v>
      </c>
      <c r="Q30" s="193">
        <v>0</v>
      </c>
      <c r="R30" s="194">
        <f>SUM(D30,E30,F30,G30,H30,I30,J30,K30,L30,M30,N30,O30,P30,Q30)</f>
        <v>0.2</v>
      </c>
      <c r="S30" s="193">
        <v>100.57299999999999</v>
      </c>
      <c r="T30" s="193">
        <v>160.95699999999999</v>
      </c>
      <c r="U30" s="323"/>
      <c r="V30" s="305"/>
    </row>
    <row r="31" spans="1:22" ht="15.75" x14ac:dyDescent="0.25">
      <c r="A31" s="198" t="s">
        <v>12</v>
      </c>
      <c r="B31" s="325"/>
      <c r="C31" s="305"/>
      <c r="D31" s="199">
        <f t="shared" ref="D31:T31" si="4">D30</f>
        <v>0</v>
      </c>
      <c r="E31" s="199">
        <f t="shared" si="4"/>
        <v>0</v>
      </c>
      <c r="F31" s="199">
        <f t="shared" si="4"/>
        <v>0</v>
      </c>
      <c r="G31" s="199">
        <f t="shared" si="4"/>
        <v>0.2</v>
      </c>
      <c r="H31" s="199">
        <f t="shared" si="4"/>
        <v>0</v>
      </c>
      <c r="I31" s="199">
        <f t="shared" si="4"/>
        <v>0</v>
      </c>
      <c r="J31" s="199">
        <f t="shared" si="4"/>
        <v>0</v>
      </c>
      <c r="K31" s="199">
        <f t="shared" si="4"/>
        <v>0</v>
      </c>
      <c r="L31" s="199">
        <f t="shared" si="4"/>
        <v>0</v>
      </c>
      <c r="M31" s="199">
        <f t="shared" si="4"/>
        <v>0</v>
      </c>
      <c r="N31" s="199">
        <f t="shared" si="4"/>
        <v>0</v>
      </c>
      <c r="O31" s="199">
        <f t="shared" si="4"/>
        <v>0</v>
      </c>
      <c r="P31" s="199">
        <f t="shared" si="4"/>
        <v>0</v>
      </c>
      <c r="Q31" s="199">
        <f t="shared" si="4"/>
        <v>0</v>
      </c>
      <c r="R31" s="200">
        <f t="shared" si="4"/>
        <v>0.2</v>
      </c>
      <c r="S31" s="196">
        <f t="shared" si="4"/>
        <v>100.57299999999999</v>
      </c>
      <c r="T31" s="196">
        <f t="shared" si="4"/>
        <v>160.95699999999999</v>
      </c>
    </row>
    <row r="33" spans="1:22" ht="15.75" x14ac:dyDescent="0.25">
      <c r="A33" s="188" t="s">
        <v>16</v>
      </c>
      <c r="B33" s="322"/>
      <c r="C33" s="305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90"/>
      <c r="S33" s="191"/>
      <c r="T33" s="191"/>
    </row>
    <row r="34" spans="1:22" ht="15.75" x14ac:dyDescent="0.25">
      <c r="A34" s="192" t="s">
        <v>17</v>
      </c>
      <c r="B34" s="323"/>
      <c r="C34" s="305"/>
      <c r="D34" s="193">
        <v>0</v>
      </c>
      <c r="E34" s="193">
        <v>0</v>
      </c>
      <c r="F34" s="193">
        <v>27.5</v>
      </c>
      <c r="G34" s="193">
        <v>0</v>
      </c>
      <c r="H34" s="193">
        <v>32.177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93">
        <v>0</v>
      </c>
      <c r="R34" s="194">
        <f>SUM(D34,E34,F34,G34,H34,I34,J34,K34,L34,M34,N34,O34,P34,Q34)</f>
        <v>59.677</v>
      </c>
      <c r="S34" s="193">
        <v>44.5</v>
      </c>
      <c r="T34" s="193">
        <v>65</v>
      </c>
      <c r="U34" s="323"/>
      <c r="V34" s="305"/>
    </row>
    <row r="35" spans="1:22" ht="15.75" x14ac:dyDescent="0.25">
      <c r="A35" s="198" t="s">
        <v>12</v>
      </c>
      <c r="B35" s="325"/>
      <c r="C35" s="305"/>
      <c r="D35" s="199">
        <f t="shared" ref="D35:T35" si="5">D34</f>
        <v>0</v>
      </c>
      <c r="E35" s="199">
        <f t="shared" si="5"/>
        <v>0</v>
      </c>
      <c r="F35" s="199">
        <f t="shared" si="5"/>
        <v>27.5</v>
      </c>
      <c r="G35" s="199">
        <f t="shared" si="5"/>
        <v>0</v>
      </c>
      <c r="H35" s="199">
        <f t="shared" si="5"/>
        <v>32.177</v>
      </c>
      <c r="I35" s="199">
        <f t="shared" si="5"/>
        <v>0</v>
      </c>
      <c r="J35" s="199">
        <f t="shared" si="5"/>
        <v>0</v>
      </c>
      <c r="K35" s="199">
        <f t="shared" si="5"/>
        <v>0</v>
      </c>
      <c r="L35" s="199">
        <f t="shared" si="5"/>
        <v>0</v>
      </c>
      <c r="M35" s="199">
        <f t="shared" si="5"/>
        <v>0</v>
      </c>
      <c r="N35" s="199">
        <f t="shared" si="5"/>
        <v>0</v>
      </c>
      <c r="O35" s="199">
        <f t="shared" si="5"/>
        <v>0</v>
      </c>
      <c r="P35" s="199">
        <f t="shared" si="5"/>
        <v>0</v>
      </c>
      <c r="Q35" s="199">
        <f t="shared" si="5"/>
        <v>0</v>
      </c>
      <c r="R35" s="200">
        <f t="shared" si="5"/>
        <v>59.677</v>
      </c>
      <c r="S35" s="196">
        <f t="shared" si="5"/>
        <v>44.5</v>
      </c>
      <c r="T35" s="196">
        <f t="shared" si="5"/>
        <v>65</v>
      </c>
    </row>
    <row r="37" spans="1:22" ht="15.75" x14ac:dyDescent="0.25">
      <c r="A37" s="188" t="s">
        <v>19</v>
      </c>
      <c r="B37" s="322"/>
      <c r="C37" s="305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90"/>
      <c r="S37" s="191"/>
      <c r="T37" s="191"/>
    </row>
    <row r="38" spans="1:22" ht="15.75" x14ac:dyDescent="0.25">
      <c r="A38" s="192" t="s">
        <v>89</v>
      </c>
      <c r="B38" s="323"/>
      <c r="C38" s="305"/>
      <c r="D38" s="193">
        <v>0</v>
      </c>
      <c r="E38" s="193">
        <v>0</v>
      </c>
      <c r="F38" s="193">
        <v>0</v>
      </c>
      <c r="G38" s="193">
        <v>0</v>
      </c>
      <c r="H38" s="193">
        <v>0</v>
      </c>
      <c r="I38" s="193">
        <v>0</v>
      </c>
      <c r="J38" s="193">
        <v>0</v>
      </c>
      <c r="K38" s="193">
        <v>0</v>
      </c>
      <c r="L38" s="193">
        <v>0</v>
      </c>
      <c r="M38" s="193">
        <v>0</v>
      </c>
      <c r="N38" s="193">
        <v>0</v>
      </c>
      <c r="O38" s="193">
        <v>0</v>
      </c>
      <c r="P38" s="193">
        <v>0</v>
      </c>
      <c r="Q38" s="193">
        <v>0</v>
      </c>
      <c r="R38" s="194">
        <f t="shared" ref="R38:R45" si="6">SUM(D38,E38,F38,G38,H38,I38,J38,K38,L38,M38,N38,O38,P38,Q38)</f>
        <v>0</v>
      </c>
      <c r="S38" s="193">
        <v>6.1849999999999996</v>
      </c>
      <c r="T38" s="193">
        <v>5.4669999999999996</v>
      </c>
      <c r="U38" s="323"/>
      <c r="V38" s="305"/>
    </row>
    <row r="39" spans="1:22" ht="15.75" x14ac:dyDescent="0.25">
      <c r="A39" s="195" t="s">
        <v>90</v>
      </c>
      <c r="B39" s="324"/>
      <c r="C39" s="305"/>
      <c r="D39" s="196">
        <v>0</v>
      </c>
      <c r="E39" s="196">
        <v>0</v>
      </c>
      <c r="F39" s="196">
        <v>0</v>
      </c>
      <c r="G39" s="196">
        <v>0.6</v>
      </c>
      <c r="H39" s="196">
        <v>0</v>
      </c>
      <c r="I39" s="196">
        <v>0</v>
      </c>
      <c r="J39" s="196">
        <v>0</v>
      </c>
      <c r="K39" s="196">
        <v>0</v>
      </c>
      <c r="L39" s="196">
        <v>0</v>
      </c>
      <c r="M39" s="196">
        <v>0</v>
      </c>
      <c r="N39" s="196">
        <v>0</v>
      </c>
      <c r="O39" s="196">
        <v>0</v>
      </c>
      <c r="P39" s="196">
        <v>0</v>
      </c>
      <c r="Q39" s="196">
        <v>0</v>
      </c>
      <c r="R39" s="197">
        <f t="shared" si="6"/>
        <v>0.6</v>
      </c>
      <c r="S39" s="196">
        <v>0</v>
      </c>
      <c r="T39" s="196">
        <v>0.2</v>
      </c>
    </row>
    <row r="40" spans="1:22" ht="15.75" x14ac:dyDescent="0.25">
      <c r="A40" s="192" t="s">
        <v>91</v>
      </c>
      <c r="B40" s="323"/>
      <c r="C40" s="305"/>
      <c r="D40" s="193">
        <v>0</v>
      </c>
      <c r="E40" s="193">
        <v>0</v>
      </c>
      <c r="F40" s="193">
        <v>0</v>
      </c>
      <c r="G40" s="193">
        <v>0</v>
      </c>
      <c r="H40" s="193">
        <v>0</v>
      </c>
      <c r="I40" s="193">
        <v>0</v>
      </c>
      <c r="J40" s="193">
        <v>0</v>
      </c>
      <c r="K40" s="193">
        <v>0</v>
      </c>
      <c r="L40" s="193">
        <v>0</v>
      </c>
      <c r="M40" s="193">
        <v>0</v>
      </c>
      <c r="N40" s="193">
        <v>0</v>
      </c>
      <c r="O40" s="193">
        <v>0</v>
      </c>
      <c r="P40" s="193">
        <v>0</v>
      </c>
      <c r="Q40" s="193">
        <v>0</v>
      </c>
      <c r="R40" s="194">
        <f t="shared" si="6"/>
        <v>0</v>
      </c>
      <c r="S40" s="193">
        <v>0</v>
      </c>
      <c r="T40" s="193">
        <v>1</v>
      </c>
    </row>
    <row r="41" spans="1:22" ht="15.75" x14ac:dyDescent="0.25">
      <c r="A41" s="195" t="s">
        <v>92</v>
      </c>
      <c r="B41" s="324"/>
      <c r="C41" s="305"/>
      <c r="D41" s="196">
        <v>0</v>
      </c>
      <c r="E41" s="196">
        <v>0</v>
      </c>
      <c r="F41" s="196">
        <v>0</v>
      </c>
      <c r="G41" s="196">
        <v>0</v>
      </c>
      <c r="H41" s="196">
        <v>0</v>
      </c>
      <c r="I41" s="196">
        <v>0</v>
      </c>
      <c r="J41" s="196">
        <v>0</v>
      </c>
      <c r="K41" s="196">
        <v>0</v>
      </c>
      <c r="L41" s="196">
        <v>0</v>
      </c>
      <c r="M41" s="196">
        <v>0</v>
      </c>
      <c r="N41" s="196">
        <v>0</v>
      </c>
      <c r="O41" s="196">
        <v>0</v>
      </c>
      <c r="P41" s="196">
        <v>0</v>
      </c>
      <c r="Q41" s="196">
        <v>0</v>
      </c>
      <c r="R41" s="197">
        <f t="shared" si="6"/>
        <v>0</v>
      </c>
      <c r="S41" s="196">
        <v>0.16300000000000001</v>
      </c>
      <c r="T41" s="196">
        <v>0</v>
      </c>
    </row>
    <row r="42" spans="1:22" ht="15.75" x14ac:dyDescent="0.25">
      <c r="A42" s="192" t="s">
        <v>93</v>
      </c>
      <c r="B42" s="323"/>
      <c r="C42" s="305"/>
      <c r="D42" s="193">
        <v>0</v>
      </c>
      <c r="E42" s="193">
        <v>0</v>
      </c>
      <c r="F42" s="193">
        <v>0</v>
      </c>
      <c r="G42" s="193">
        <v>0</v>
      </c>
      <c r="H42" s="193">
        <v>0</v>
      </c>
      <c r="I42" s="193">
        <v>0</v>
      </c>
      <c r="J42" s="193">
        <v>0</v>
      </c>
      <c r="K42" s="193">
        <v>0</v>
      </c>
      <c r="L42" s="193">
        <v>0</v>
      </c>
      <c r="M42" s="193">
        <v>0</v>
      </c>
      <c r="N42" s="193">
        <v>0</v>
      </c>
      <c r="O42" s="193">
        <v>0</v>
      </c>
      <c r="P42" s="193">
        <v>0</v>
      </c>
      <c r="Q42" s="193">
        <v>0</v>
      </c>
      <c r="R42" s="194">
        <f t="shared" si="6"/>
        <v>0</v>
      </c>
      <c r="S42" s="193">
        <v>0</v>
      </c>
      <c r="T42" s="193">
        <v>0.5</v>
      </c>
    </row>
    <row r="43" spans="1:22" ht="15.75" x14ac:dyDescent="0.25">
      <c r="A43" s="195" t="s">
        <v>95</v>
      </c>
      <c r="B43" s="324"/>
      <c r="C43" s="305"/>
      <c r="D43" s="196">
        <v>0</v>
      </c>
      <c r="E43" s="196">
        <v>0</v>
      </c>
      <c r="F43" s="196">
        <v>0</v>
      </c>
      <c r="G43" s="196">
        <v>0</v>
      </c>
      <c r="H43" s="196">
        <v>0</v>
      </c>
      <c r="I43" s="196">
        <v>0</v>
      </c>
      <c r="J43" s="196">
        <v>0</v>
      </c>
      <c r="K43" s="196">
        <v>0</v>
      </c>
      <c r="L43" s="196">
        <v>0</v>
      </c>
      <c r="M43" s="196">
        <v>0</v>
      </c>
      <c r="N43" s="196">
        <v>0</v>
      </c>
      <c r="O43" s="196">
        <v>0</v>
      </c>
      <c r="P43" s="196">
        <v>0</v>
      </c>
      <c r="Q43" s="196">
        <v>0</v>
      </c>
      <c r="R43" s="197">
        <f t="shared" si="6"/>
        <v>0</v>
      </c>
      <c r="S43" s="196">
        <v>0</v>
      </c>
      <c r="T43" s="196">
        <v>0.1</v>
      </c>
    </row>
    <row r="44" spans="1:22" ht="15.75" x14ac:dyDescent="0.25">
      <c r="A44" s="192" t="s">
        <v>24</v>
      </c>
      <c r="B44" s="323"/>
      <c r="C44" s="305"/>
      <c r="D44" s="193">
        <v>0</v>
      </c>
      <c r="E44" s="193">
        <v>0</v>
      </c>
      <c r="F44" s="193">
        <v>0</v>
      </c>
      <c r="G44" s="193">
        <v>0</v>
      </c>
      <c r="H44" s="193">
        <v>0</v>
      </c>
      <c r="I44" s="193">
        <v>0</v>
      </c>
      <c r="J44" s="193">
        <v>0</v>
      </c>
      <c r="K44" s="193">
        <v>0</v>
      </c>
      <c r="L44" s="193">
        <v>0</v>
      </c>
      <c r="M44" s="193">
        <v>0</v>
      </c>
      <c r="N44" s="193">
        <v>0</v>
      </c>
      <c r="O44" s="193">
        <v>0</v>
      </c>
      <c r="P44" s="193">
        <v>0</v>
      </c>
      <c r="Q44" s="193">
        <v>0</v>
      </c>
      <c r="R44" s="194">
        <f t="shared" si="6"/>
        <v>0</v>
      </c>
      <c r="S44" s="193">
        <v>0</v>
      </c>
      <c r="T44" s="193">
        <v>0.5</v>
      </c>
    </row>
    <row r="45" spans="1:22" ht="15.75" x14ac:dyDescent="0.25">
      <c r="A45" s="195" t="s">
        <v>97</v>
      </c>
      <c r="B45" s="324"/>
      <c r="C45" s="305"/>
      <c r="D45" s="196">
        <v>0</v>
      </c>
      <c r="E45" s="196">
        <v>0</v>
      </c>
      <c r="F45" s="196">
        <v>0</v>
      </c>
      <c r="G45" s="196">
        <v>0</v>
      </c>
      <c r="H45" s="196">
        <v>0</v>
      </c>
      <c r="I45" s="196">
        <v>0</v>
      </c>
      <c r="J45" s="196">
        <v>0</v>
      </c>
      <c r="K45" s="196">
        <v>0</v>
      </c>
      <c r="L45" s="196">
        <v>0</v>
      </c>
      <c r="M45" s="196">
        <v>0</v>
      </c>
      <c r="N45" s="196">
        <v>0</v>
      </c>
      <c r="O45" s="196">
        <v>0</v>
      </c>
      <c r="P45" s="196">
        <v>0</v>
      </c>
      <c r="Q45" s="196">
        <v>0</v>
      </c>
      <c r="R45" s="197">
        <f t="shared" si="6"/>
        <v>0</v>
      </c>
      <c r="S45" s="196">
        <v>0</v>
      </c>
      <c r="T45" s="196">
        <v>0.2</v>
      </c>
    </row>
    <row r="46" spans="1:22" ht="15.75" x14ac:dyDescent="0.25">
      <c r="A46" s="198" t="s">
        <v>12</v>
      </c>
      <c r="B46" s="325"/>
      <c r="C46" s="305"/>
      <c r="D46" s="199">
        <f t="shared" ref="D46:T46" si="7">SUM(D38,D39,D40,D41,D42,D43,D44,D45)</f>
        <v>0</v>
      </c>
      <c r="E46" s="199">
        <f t="shared" si="7"/>
        <v>0</v>
      </c>
      <c r="F46" s="199">
        <f t="shared" si="7"/>
        <v>0</v>
      </c>
      <c r="G46" s="199">
        <f t="shared" si="7"/>
        <v>0.6</v>
      </c>
      <c r="H46" s="199">
        <f t="shared" si="7"/>
        <v>0</v>
      </c>
      <c r="I46" s="199">
        <f t="shared" si="7"/>
        <v>0</v>
      </c>
      <c r="J46" s="199">
        <f t="shared" si="7"/>
        <v>0</v>
      </c>
      <c r="K46" s="199">
        <f t="shared" si="7"/>
        <v>0</v>
      </c>
      <c r="L46" s="199">
        <f t="shared" si="7"/>
        <v>0</v>
      </c>
      <c r="M46" s="199">
        <f t="shared" si="7"/>
        <v>0</v>
      </c>
      <c r="N46" s="199">
        <f t="shared" si="7"/>
        <v>0</v>
      </c>
      <c r="O46" s="199">
        <f t="shared" si="7"/>
        <v>0</v>
      </c>
      <c r="P46" s="199">
        <f t="shared" si="7"/>
        <v>0</v>
      </c>
      <c r="Q46" s="199">
        <f t="shared" si="7"/>
        <v>0</v>
      </c>
      <c r="R46" s="200">
        <f t="shared" si="7"/>
        <v>0.6</v>
      </c>
      <c r="S46" s="196">
        <f t="shared" si="7"/>
        <v>6.3479999999999999</v>
      </c>
      <c r="T46" s="196">
        <f t="shared" si="7"/>
        <v>7.9669999999999996</v>
      </c>
    </row>
    <row r="48" spans="1:22" ht="15.75" x14ac:dyDescent="0.25">
      <c r="A48" s="188" t="s">
        <v>27</v>
      </c>
      <c r="B48" s="322"/>
      <c r="C48" s="305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90"/>
      <c r="S48" s="191"/>
      <c r="T48" s="191"/>
    </row>
    <row r="49" spans="1:22" ht="15.75" x14ac:dyDescent="0.25">
      <c r="A49" s="192" t="s">
        <v>29</v>
      </c>
      <c r="B49" s="323"/>
      <c r="C49" s="305"/>
      <c r="D49" s="193">
        <v>0</v>
      </c>
      <c r="E49" s="193">
        <v>0</v>
      </c>
      <c r="F49" s="193">
        <v>0</v>
      </c>
      <c r="G49" s="193">
        <v>0.3</v>
      </c>
      <c r="H49" s="193">
        <v>0</v>
      </c>
      <c r="I49" s="193">
        <v>0</v>
      </c>
      <c r="J49" s="193">
        <v>0</v>
      </c>
      <c r="K49" s="193">
        <v>0</v>
      </c>
      <c r="L49" s="193">
        <v>0</v>
      </c>
      <c r="M49" s="193">
        <v>0</v>
      </c>
      <c r="N49" s="193">
        <v>0</v>
      </c>
      <c r="O49" s="193">
        <v>0</v>
      </c>
      <c r="P49" s="193">
        <v>0</v>
      </c>
      <c r="Q49" s="193">
        <v>0</v>
      </c>
      <c r="R49" s="194">
        <f>SUM(D49,E49,F49,G49,H49,I49,J49,K49,L49,M49,N49,O49,P49,Q49)</f>
        <v>0.3</v>
      </c>
      <c r="S49" s="193">
        <v>0</v>
      </c>
      <c r="T49" s="193">
        <v>0</v>
      </c>
      <c r="U49" s="323"/>
      <c r="V49" s="305"/>
    </row>
    <row r="50" spans="1:22" ht="15.75" x14ac:dyDescent="0.25">
      <c r="A50" s="195" t="s">
        <v>99</v>
      </c>
      <c r="B50" s="324"/>
      <c r="C50" s="305"/>
      <c r="D50" s="196">
        <v>0</v>
      </c>
      <c r="E50" s="196">
        <v>0</v>
      </c>
      <c r="F50" s="196">
        <v>0</v>
      </c>
      <c r="G50" s="196">
        <v>0</v>
      </c>
      <c r="H50" s="196">
        <v>0</v>
      </c>
      <c r="I50" s="196">
        <v>0</v>
      </c>
      <c r="J50" s="196">
        <v>0</v>
      </c>
      <c r="K50" s="196">
        <v>0</v>
      </c>
      <c r="L50" s="196">
        <v>0</v>
      </c>
      <c r="M50" s="196">
        <v>0</v>
      </c>
      <c r="N50" s="196">
        <v>0</v>
      </c>
      <c r="O50" s="196">
        <v>104.054</v>
      </c>
      <c r="P50" s="196">
        <v>0</v>
      </c>
      <c r="Q50" s="196">
        <v>0</v>
      </c>
      <c r="R50" s="197">
        <f>SUM(D50,E50,F50,G50,H50,I50,J50,K50,L50,M50,N50,O50,P50,Q50)</f>
        <v>104.054</v>
      </c>
      <c r="S50" s="196">
        <v>52.302999999999997</v>
      </c>
      <c r="T50" s="196">
        <v>165.29300000000001</v>
      </c>
    </row>
    <row r="51" spans="1:22" ht="15.75" x14ac:dyDescent="0.25">
      <c r="A51" s="192" t="s">
        <v>31</v>
      </c>
      <c r="B51" s="323"/>
      <c r="C51" s="305"/>
      <c r="D51" s="193">
        <v>0</v>
      </c>
      <c r="E51" s="193">
        <v>0</v>
      </c>
      <c r="F51" s="193">
        <v>0</v>
      </c>
      <c r="G51" s="193">
        <v>0</v>
      </c>
      <c r="H51" s="193">
        <v>0</v>
      </c>
      <c r="I51" s="193">
        <v>0</v>
      </c>
      <c r="J51" s="193">
        <v>0</v>
      </c>
      <c r="K51" s="193">
        <v>0</v>
      </c>
      <c r="L51" s="193">
        <v>0</v>
      </c>
      <c r="M51" s="193">
        <v>0</v>
      </c>
      <c r="N51" s="193">
        <v>0</v>
      </c>
      <c r="O51" s="193">
        <v>0</v>
      </c>
      <c r="P51" s="193">
        <v>0</v>
      </c>
      <c r="Q51" s="193">
        <v>0</v>
      </c>
      <c r="R51" s="194">
        <f>SUM(D51,E51,F51,G51,H51,I51,J51,K51,L51,M51,N51,O51,P51,Q51)</f>
        <v>0</v>
      </c>
      <c r="S51" s="193">
        <v>1.4</v>
      </c>
      <c r="T51" s="193">
        <v>0</v>
      </c>
    </row>
    <row r="52" spans="1:22" ht="15.75" x14ac:dyDescent="0.25">
      <c r="A52" s="195" t="s">
        <v>100</v>
      </c>
      <c r="B52" s="324"/>
      <c r="C52" s="305"/>
      <c r="D52" s="196">
        <v>0</v>
      </c>
      <c r="E52" s="196">
        <v>0</v>
      </c>
      <c r="F52" s="196">
        <v>0</v>
      </c>
      <c r="G52" s="196">
        <v>0.3</v>
      </c>
      <c r="H52" s="196">
        <v>93.728999999999999</v>
      </c>
      <c r="I52" s="196">
        <v>0</v>
      </c>
      <c r="J52" s="196">
        <v>0</v>
      </c>
      <c r="K52" s="196">
        <v>0</v>
      </c>
      <c r="L52" s="196">
        <v>0</v>
      </c>
      <c r="M52" s="196">
        <v>0</v>
      </c>
      <c r="N52" s="196">
        <v>0</v>
      </c>
      <c r="O52" s="196">
        <v>7.1689999999999996</v>
      </c>
      <c r="P52" s="196">
        <v>0</v>
      </c>
      <c r="Q52" s="196">
        <v>0</v>
      </c>
      <c r="R52" s="197">
        <f>SUM(D52,E52,F52,G52,H52,I52,J52,K52,L52,M52,N52,O52,P52,Q52)</f>
        <v>101.19799999999999</v>
      </c>
      <c r="S52" s="196">
        <v>129.71100000000001</v>
      </c>
      <c r="T52" s="196">
        <v>62.37</v>
      </c>
    </row>
    <row r="53" spans="1:22" ht="15.75" x14ac:dyDescent="0.25">
      <c r="A53" s="198" t="s">
        <v>12</v>
      </c>
      <c r="B53" s="325"/>
      <c r="C53" s="305"/>
      <c r="D53" s="199">
        <f t="shared" ref="D53:T53" si="8">SUM(D49,D50,D51,D52)</f>
        <v>0</v>
      </c>
      <c r="E53" s="199">
        <f t="shared" si="8"/>
        <v>0</v>
      </c>
      <c r="F53" s="199">
        <f t="shared" si="8"/>
        <v>0</v>
      </c>
      <c r="G53" s="199">
        <f t="shared" si="8"/>
        <v>0.6</v>
      </c>
      <c r="H53" s="199">
        <f t="shared" si="8"/>
        <v>93.728999999999999</v>
      </c>
      <c r="I53" s="199">
        <f t="shared" si="8"/>
        <v>0</v>
      </c>
      <c r="J53" s="199">
        <f t="shared" si="8"/>
        <v>0</v>
      </c>
      <c r="K53" s="199">
        <f t="shared" si="8"/>
        <v>0</v>
      </c>
      <c r="L53" s="199">
        <f t="shared" si="8"/>
        <v>0</v>
      </c>
      <c r="M53" s="199">
        <f t="shared" si="8"/>
        <v>0</v>
      </c>
      <c r="N53" s="199">
        <f t="shared" si="8"/>
        <v>0</v>
      </c>
      <c r="O53" s="199">
        <f t="shared" si="8"/>
        <v>111.223</v>
      </c>
      <c r="P53" s="199">
        <f t="shared" si="8"/>
        <v>0</v>
      </c>
      <c r="Q53" s="199">
        <f t="shared" si="8"/>
        <v>0</v>
      </c>
      <c r="R53" s="200">
        <f t="shared" si="8"/>
        <v>205.55199999999999</v>
      </c>
      <c r="S53" s="196">
        <f t="shared" si="8"/>
        <v>183.41400000000002</v>
      </c>
      <c r="T53" s="196">
        <f t="shared" si="8"/>
        <v>227.66300000000001</v>
      </c>
    </row>
    <row r="55" spans="1:22" ht="15.75" x14ac:dyDescent="0.25">
      <c r="A55" s="188" t="s">
        <v>101</v>
      </c>
      <c r="B55" s="322"/>
      <c r="C55" s="305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90"/>
      <c r="S55" s="191"/>
      <c r="T55" s="191"/>
    </row>
    <row r="56" spans="1:22" ht="15.75" x14ac:dyDescent="0.25">
      <c r="A56" s="192" t="s">
        <v>103</v>
      </c>
      <c r="B56" s="323"/>
      <c r="C56" s="305"/>
      <c r="D56" s="193">
        <v>0</v>
      </c>
      <c r="E56" s="193">
        <v>0</v>
      </c>
      <c r="F56" s="193">
        <v>35.115000000000002</v>
      </c>
      <c r="G56" s="193">
        <v>589.16999999999996</v>
      </c>
      <c r="H56" s="193">
        <v>0</v>
      </c>
      <c r="I56" s="193">
        <v>0</v>
      </c>
      <c r="J56" s="193">
        <v>0</v>
      </c>
      <c r="K56" s="193">
        <v>0</v>
      </c>
      <c r="L56" s="193">
        <v>0</v>
      </c>
      <c r="M56" s="193">
        <v>0</v>
      </c>
      <c r="N56" s="193">
        <v>0</v>
      </c>
      <c r="O56" s="193">
        <v>0</v>
      </c>
      <c r="P56" s="193">
        <v>0</v>
      </c>
      <c r="Q56" s="193">
        <v>0</v>
      </c>
      <c r="R56" s="194">
        <f>SUM(D56,E56,F56,G56,H56,I56,J56,K56,L56,M56,N56,O56,P56,Q56)</f>
        <v>624.28499999999997</v>
      </c>
      <c r="S56" s="193">
        <v>241.68700000000001</v>
      </c>
      <c r="T56" s="193">
        <v>188.875</v>
      </c>
      <c r="U56" s="323"/>
      <c r="V56" s="305"/>
    </row>
    <row r="57" spans="1:22" ht="15.75" x14ac:dyDescent="0.25">
      <c r="A57" s="195" t="s">
        <v>104</v>
      </c>
      <c r="B57" s="324"/>
      <c r="C57" s="305"/>
      <c r="D57" s="196">
        <v>0</v>
      </c>
      <c r="E57" s="196">
        <v>0</v>
      </c>
      <c r="F57" s="196">
        <v>0</v>
      </c>
      <c r="G57" s="196">
        <v>0</v>
      </c>
      <c r="H57" s="196">
        <v>0</v>
      </c>
      <c r="I57" s="196">
        <v>0</v>
      </c>
      <c r="J57" s="196">
        <v>0</v>
      </c>
      <c r="K57" s="196">
        <v>0</v>
      </c>
      <c r="L57" s="196">
        <v>0</v>
      </c>
      <c r="M57" s="196">
        <v>0</v>
      </c>
      <c r="N57" s="196">
        <v>0</v>
      </c>
      <c r="O57" s="196">
        <v>0</v>
      </c>
      <c r="P57" s="196">
        <v>0</v>
      </c>
      <c r="Q57" s="196">
        <v>0</v>
      </c>
      <c r="R57" s="197">
        <f>SUM(D57,E57,F57,G57,H57,I57,J57,K57,L57,M57,N57,O57,P57,Q57)</f>
        <v>0</v>
      </c>
      <c r="S57" s="196">
        <v>0</v>
      </c>
      <c r="T57" s="196">
        <v>0.5</v>
      </c>
    </row>
    <row r="58" spans="1:22" ht="15.75" x14ac:dyDescent="0.25">
      <c r="A58" s="198" t="s">
        <v>12</v>
      </c>
      <c r="B58" s="325"/>
      <c r="C58" s="305"/>
      <c r="D58" s="199">
        <f t="shared" ref="D58:T58" si="9">SUM(D56,D57)</f>
        <v>0</v>
      </c>
      <c r="E58" s="199">
        <f t="shared" si="9"/>
        <v>0</v>
      </c>
      <c r="F58" s="199">
        <f t="shared" si="9"/>
        <v>35.115000000000002</v>
      </c>
      <c r="G58" s="199">
        <f t="shared" si="9"/>
        <v>589.16999999999996</v>
      </c>
      <c r="H58" s="199">
        <f t="shared" si="9"/>
        <v>0</v>
      </c>
      <c r="I58" s="199">
        <f t="shared" si="9"/>
        <v>0</v>
      </c>
      <c r="J58" s="199">
        <f t="shared" si="9"/>
        <v>0</v>
      </c>
      <c r="K58" s="199">
        <f t="shared" si="9"/>
        <v>0</v>
      </c>
      <c r="L58" s="199">
        <f t="shared" si="9"/>
        <v>0</v>
      </c>
      <c r="M58" s="199">
        <f t="shared" si="9"/>
        <v>0</v>
      </c>
      <c r="N58" s="199">
        <f t="shared" si="9"/>
        <v>0</v>
      </c>
      <c r="O58" s="199">
        <f t="shared" si="9"/>
        <v>0</v>
      </c>
      <c r="P58" s="199">
        <f t="shared" si="9"/>
        <v>0</v>
      </c>
      <c r="Q58" s="199">
        <f t="shared" si="9"/>
        <v>0</v>
      </c>
      <c r="R58" s="200">
        <f t="shared" si="9"/>
        <v>624.28499999999997</v>
      </c>
      <c r="S58" s="196">
        <f t="shared" si="9"/>
        <v>241.68700000000001</v>
      </c>
      <c r="T58" s="196">
        <f t="shared" si="9"/>
        <v>189.375</v>
      </c>
    </row>
    <row r="60" spans="1:22" ht="15.75" x14ac:dyDescent="0.25">
      <c r="A60" s="188" t="s">
        <v>105</v>
      </c>
      <c r="B60" s="322"/>
      <c r="C60" s="305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90"/>
      <c r="S60" s="191"/>
      <c r="T60" s="191"/>
    </row>
    <row r="61" spans="1:22" ht="15.75" x14ac:dyDescent="0.25">
      <c r="A61" s="192" t="s">
        <v>106</v>
      </c>
      <c r="B61" s="323"/>
      <c r="C61" s="305"/>
      <c r="D61" s="193">
        <v>0</v>
      </c>
      <c r="E61" s="193">
        <v>0</v>
      </c>
      <c r="F61" s="193">
        <v>0</v>
      </c>
      <c r="G61" s="193">
        <v>91.924999999999997</v>
      </c>
      <c r="H61" s="193">
        <v>40.213999999999999</v>
      </c>
      <c r="I61" s="193">
        <v>0</v>
      </c>
      <c r="J61" s="193">
        <v>0</v>
      </c>
      <c r="K61" s="193">
        <v>0</v>
      </c>
      <c r="L61" s="193">
        <v>0</v>
      </c>
      <c r="M61" s="193">
        <v>0</v>
      </c>
      <c r="N61" s="193">
        <v>39.93</v>
      </c>
      <c r="O61" s="193">
        <v>0</v>
      </c>
      <c r="P61" s="193">
        <v>0</v>
      </c>
      <c r="Q61" s="193">
        <v>0</v>
      </c>
      <c r="R61" s="194">
        <f>SUM(D61,E61,F61,G61,H61,I61,J61,K61,L61,M61,N61,O61,P61,Q61)</f>
        <v>172.06900000000002</v>
      </c>
      <c r="S61" s="193">
        <v>167.83500000000001</v>
      </c>
      <c r="T61" s="193">
        <v>107</v>
      </c>
      <c r="U61" s="323"/>
      <c r="V61" s="305"/>
    </row>
    <row r="62" spans="1:22" ht="15.75" x14ac:dyDescent="0.25">
      <c r="A62" s="195" t="s">
        <v>109</v>
      </c>
      <c r="B62" s="324"/>
      <c r="C62" s="305"/>
      <c r="D62" s="196">
        <v>0</v>
      </c>
      <c r="E62" s="196">
        <v>0</v>
      </c>
      <c r="F62" s="196">
        <v>0</v>
      </c>
      <c r="G62" s="196">
        <v>52.2</v>
      </c>
      <c r="H62" s="196">
        <v>0</v>
      </c>
      <c r="I62" s="196">
        <v>0</v>
      </c>
      <c r="J62" s="196">
        <v>0</v>
      </c>
      <c r="K62" s="196">
        <v>0</v>
      </c>
      <c r="L62" s="196">
        <v>0</v>
      </c>
      <c r="M62" s="196">
        <v>0</v>
      </c>
      <c r="N62" s="196">
        <v>0</v>
      </c>
      <c r="O62" s="196">
        <v>0</v>
      </c>
      <c r="P62" s="196">
        <v>0</v>
      </c>
      <c r="Q62" s="196">
        <v>0</v>
      </c>
      <c r="R62" s="197">
        <f>SUM(D62,E62,F62,G62,H62,I62,J62,K62,L62,M62,N62,O62,P62,Q62)</f>
        <v>52.2</v>
      </c>
      <c r="S62" s="196">
        <v>39.454000000000001</v>
      </c>
      <c r="T62" s="196">
        <v>147</v>
      </c>
    </row>
    <row r="63" spans="1:22" ht="15.75" x14ac:dyDescent="0.25">
      <c r="A63" s="192" t="s">
        <v>110</v>
      </c>
      <c r="B63" s="323"/>
      <c r="C63" s="305"/>
      <c r="D63" s="193">
        <v>0</v>
      </c>
      <c r="E63" s="193">
        <v>0</v>
      </c>
      <c r="F63" s="193">
        <v>0</v>
      </c>
      <c r="G63" s="193">
        <v>0.3</v>
      </c>
      <c r="H63" s="193">
        <v>0</v>
      </c>
      <c r="I63" s="193">
        <v>0</v>
      </c>
      <c r="J63" s="193">
        <v>0</v>
      </c>
      <c r="K63" s="193">
        <v>0</v>
      </c>
      <c r="L63" s="193">
        <v>0</v>
      </c>
      <c r="M63" s="193">
        <v>0</v>
      </c>
      <c r="N63" s="193">
        <v>0</v>
      </c>
      <c r="O63" s="193">
        <v>0</v>
      </c>
      <c r="P63" s="193">
        <v>0</v>
      </c>
      <c r="Q63" s="193">
        <v>0</v>
      </c>
      <c r="R63" s="194">
        <f>SUM(D63,E63,F63,G63,H63,I63,J63,K63,L63,M63,N63,O63,P63,Q63)</f>
        <v>0.3</v>
      </c>
      <c r="S63" s="193">
        <v>0</v>
      </c>
      <c r="T63" s="193">
        <v>131.333</v>
      </c>
    </row>
    <row r="64" spans="1:22" ht="15.75" x14ac:dyDescent="0.25">
      <c r="A64" s="195" t="s">
        <v>111</v>
      </c>
      <c r="B64" s="324"/>
      <c r="C64" s="305"/>
      <c r="D64" s="196">
        <v>0</v>
      </c>
      <c r="E64" s="196">
        <v>0</v>
      </c>
      <c r="F64" s="196">
        <v>0</v>
      </c>
      <c r="G64" s="196">
        <v>0.3</v>
      </c>
      <c r="H64" s="196">
        <v>0</v>
      </c>
      <c r="I64" s="196">
        <v>0</v>
      </c>
      <c r="J64" s="196">
        <v>0</v>
      </c>
      <c r="K64" s="196">
        <v>0</v>
      </c>
      <c r="L64" s="196">
        <v>0</v>
      </c>
      <c r="M64" s="196">
        <v>0</v>
      </c>
      <c r="N64" s="196">
        <v>0</v>
      </c>
      <c r="O64" s="196">
        <v>0</v>
      </c>
      <c r="P64" s="196">
        <v>0</v>
      </c>
      <c r="Q64" s="196">
        <v>0</v>
      </c>
      <c r="R64" s="197">
        <f>SUM(D64,E64,F64,G64,H64,I64,J64,K64,L64,M64,N64,O64,P64,Q64)</f>
        <v>0.3</v>
      </c>
      <c r="S64" s="196">
        <v>0</v>
      </c>
      <c r="T64" s="196">
        <v>0</v>
      </c>
    </row>
    <row r="65" spans="1:22" ht="15.75" x14ac:dyDescent="0.25">
      <c r="A65" s="192" t="s">
        <v>112</v>
      </c>
      <c r="B65" s="323"/>
      <c r="C65" s="305"/>
      <c r="D65" s="193">
        <v>0</v>
      </c>
      <c r="E65" s="193">
        <v>0</v>
      </c>
      <c r="F65" s="193">
        <v>0</v>
      </c>
      <c r="G65" s="193">
        <v>0</v>
      </c>
      <c r="H65" s="193">
        <v>0</v>
      </c>
      <c r="I65" s="193">
        <v>0</v>
      </c>
      <c r="J65" s="193">
        <v>0</v>
      </c>
      <c r="K65" s="193">
        <v>0</v>
      </c>
      <c r="L65" s="193">
        <v>0</v>
      </c>
      <c r="M65" s="193">
        <v>0</v>
      </c>
      <c r="N65" s="193">
        <v>0</v>
      </c>
      <c r="O65" s="193">
        <v>0</v>
      </c>
      <c r="P65" s="193">
        <v>0</v>
      </c>
      <c r="Q65" s="193">
        <v>0</v>
      </c>
      <c r="R65" s="194">
        <f>SUM(D65,E65,F65,G65,H65,I65,J65,K65,L65,M65,N65,O65,P65,Q65)</f>
        <v>0</v>
      </c>
      <c r="S65" s="193">
        <v>1.101</v>
      </c>
      <c r="T65" s="193">
        <v>1</v>
      </c>
    </row>
    <row r="66" spans="1:22" ht="15.75" x14ac:dyDescent="0.25">
      <c r="A66" s="198" t="s">
        <v>12</v>
      </c>
      <c r="B66" s="325"/>
      <c r="C66" s="305"/>
      <c r="D66" s="199">
        <f t="shared" ref="D66:T66" si="10">SUM(D61,D62,D63,D64,D65)</f>
        <v>0</v>
      </c>
      <c r="E66" s="199">
        <f t="shared" si="10"/>
        <v>0</v>
      </c>
      <c r="F66" s="199">
        <f t="shared" si="10"/>
        <v>0</v>
      </c>
      <c r="G66" s="199">
        <f t="shared" si="10"/>
        <v>144.72500000000002</v>
      </c>
      <c r="H66" s="199">
        <f t="shared" si="10"/>
        <v>40.213999999999999</v>
      </c>
      <c r="I66" s="199">
        <f t="shared" si="10"/>
        <v>0</v>
      </c>
      <c r="J66" s="199">
        <f t="shared" si="10"/>
        <v>0</v>
      </c>
      <c r="K66" s="199">
        <f t="shared" si="10"/>
        <v>0</v>
      </c>
      <c r="L66" s="199">
        <f t="shared" si="10"/>
        <v>0</v>
      </c>
      <c r="M66" s="199">
        <f t="shared" si="10"/>
        <v>0</v>
      </c>
      <c r="N66" s="199">
        <f t="shared" si="10"/>
        <v>39.93</v>
      </c>
      <c r="O66" s="199">
        <f t="shared" si="10"/>
        <v>0</v>
      </c>
      <c r="P66" s="199">
        <f t="shared" si="10"/>
        <v>0</v>
      </c>
      <c r="Q66" s="199">
        <f t="shared" si="10"/>
        <v>0</v>
      </c>
      <c r="R66" s="200">
        <f t="shared" si="10"/>
        <v>224.86900000000003</v>
      </c>
      <c r="S66" s="196">
        <f t="shared" si="10"/>
        <v>208.39000000000001</v>
      </c>
      <c r="T66" s="196">
        <f t="shared" si="10"/>
        <v>386.33299999999997</v>
      </c>
    </row>
    <row r="68" spans="1:22" ht="15.75" x14ac:dyDescent="0.25">
      <c r="A68" s="188" t="s">
        <v>32</v>
      </c>
      <c r="B68" s="322"/>
      <c r="C68" s="305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90"/>
      <c r="S68" s="191"/>
      <c r="T68" s="191"/>
    </row>
    <row r="69" spans="1:22" ht="15.75" x14ac:dyDescent="0.25">
      <c r="A69" s="192" t="s">
        <v>33</v>
      </c>
      <c r="B69" s="323"/>
      <c r="C69" s="305"/>
      <c r="D69" s="193">
        <v>0</v>
      </c>
      <c r="E69" s="193">
        <v>0</v>
      </c>
      <c r="F69" s="193">
        <v>0</v>
      </c>
      <c r="G69" s="193">
        <v>0</v>
      </c>
      <c r="H69" s="193">
        <v>0</v>
      </c>
      <c r="I69" s="193">
        <v>0</v>
      </c>
      <c r="J69" s="193">
        <v>0</v>
      </c>
      <c r="K69" s="193">
        <v>0</v>
      </c>
      <c r="L69" s="193">
        <v>0</v>
      </c>
      <c r="M69" s="193">
        <v>0</v>
      </c>
      <c r="N69" s="193">
        <v>0</v>
      </c>
      <c r="O69" s="193">
        <v>0</v>
      </c>
      <c r="P69" s="193">
        <v>0</v>
      </c>
      <c r="Q69" s="193">
        <v>0</v>
      </c>
      <c r="R69" s="194">
        <f>SUM(D69,E69,F69,G69,H69,I69,J69,K69,L69,M69,N69,O69,P69,Q69)</f>
        <v>0</v>
      </c>
      <c r="S69" s="193">
        <v>26.35</v>
      </c>
      <c r="T69" s="193">
        <v>0</v>
      </c>
      <c r="U69" s="323"/>
      <c r="V69" s="305"/>
    </row>
    <row r="70" spans="1:22" ht="15.75" x14ac:dyDescent="0.25">
      <c r="A70" s="195" t="s">
        <v>113</v>
      </c>
      <c r="B70" s="324"/>
      <c r="C70" s="305"/>
      <c r="D70" s="196">
        <v>0</v>
      </c>
      <c r="E70" s="196">
        <v>0</v>
      </c>
      <c r="F70" s="196">
        <v>0</v>
      </c>
      <c r="G70" s="196">
        <v>0</v>
      </c>
      <c r="H70" s="196">
        <v>0</v>
      </c>
      <c r="I70" s="196">
        <v>0</v>
      </c>
      <c r="J70" s="196">
        <v>0</v>
      </c>
      <c r="K70" s="196">
        <v>0</v>
      </c>
      <c r="L70" s="196">
        <v>0</v>
      </c>
      <c r="M70" s="196">
        <v>0</v>
      </c>
      <c r="N70" s="196">
        <v>0</v>
      </c>
      <c r="O70" s="196">
        <v>0</v>
      </c>
      <c r="P70" s="196">
        <v>0</v>
      </c>
      <c r="Q70" s="196">
        <v>0</v>
      </c>
      <c r="R70" s="197">
        <f>SUM(D70,E70,F70,G70,H70,I70,J70,K70,L70,M70,N70,O70,P70,Q70)</f>
        <v>0</v>
      </c>
      <c r="S70" s="196">
        <v>0</v>
      </c>
      <c r="T70" s="196">
        <v>16.018000000000001</v>
      </c>
    </row>
    <row r="71" spans="1:22" ht="15.75" x14ac:dyDescent="0.25">
      <c r="A71" s="198" t="s">
        <v>12</v>
      </c>
      <c r="B71" s="325"/>
      <c r="C71" s="305"/>
      <c r="D71" s="199">
        <f t="shared" ref="D71:T71" si="11">SUM(D69,D70)</f>
        <v>0</v>
      </c>
      <c r="E71" s="199">
        <f t="shared" si="11"/>
        <v>0</v>
      </c>
      <c r="F71" s="199">
        <f t="shared" si="11"/>
        <v>0</v>
      </c>
      <c r="G71" s="199">
        <f t="shared" si="11"/>
        <v>0</v>
      </c>
      <c r="H71" s="199">
        <f t="shared" si="11"/>
        <v>0</v>
      </c>
      <c r="I71" s="199">
        <f t="shared" si="11"/>
        <v>0</v>
      </c>
      <c r="J71" s="199">
        <f t="shared" si="11"/>
        <v>0</v>
      </c>
      <c r="K71" s="199">
        <f t="shared" si="11"/>
        <v>0</v>
      </c>
      <c r="L71" s="199">
        <f t="shared" si="11"/>
        <v>0</v>
      </c>
      <c r="M71" s="199">
        <f t="shared" si="11"/>
        <v>0</v>
      </c>
      <c r="N71" s="199">
        <f t="shared" si="11"/>
        <v>0</v>
      </c>
      <c r="O71" s="199">
        <f t="shared" si="11"/>
        <v>0</v>
      </c>
      <c r="P71" s="199">
        <f t="shared" si="11"/>
        <v>0</v>
      </c>
      <c r="Q71" s="199">
        <f t="shared" si="11"/>
        <v>0</v>
      </c>
      <c r="R71" s="200">
        <f t="shared" si="11"/>
        <v>0</v>
      </c>
      <c r="S71" s="196">
        <f t="shared" si="11"/>
        <v>26.35</v>
      </c>
      <c r="T71" s="196">
        <f t="shared" si="11"/>
        <v>16.018000000000001</v>
      </c>
    </row>
    <row r="73" spans="1:22" ht="15.75" x14ac:dyDescent="0.25">
      <c r="A73" s="188" t="s">
        <v>71</v>
      </c>
      <c r="B73" s="322"/>
      <c r="C73" s="305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90"/>
      <c r="S73" s="191"/>
      <c r="T73" s="191"/>
    </row>
    <row r="74" spans="1:22" ht="15.75" x14ac:dyDescent="0.25">
      <c r="A74" s="192" t="s">
        <v>114</v>
      </c>
      <c r="B74" s="323"/>
      <c r="C74" s="305"/>
      <c r="D74" s="193">
        <v>0</v>
      </c>
      <c r="E74" s="193">
        <v>0</v>
      </c>
      <c r="F74" s="193">
        <v>0</v>
      </c>
      <c r="G74" s="193">
        <v>0.4</v>
      </c>
      <c r="H74" s="193">
        <v>0</v>
      </c>
      <c r="I74" s="193">
        <v>0</v>
      </c>
      <c r="J74" s="193">
        <v>0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3">
        <v>0</v>
      </c>
      <c r="Q74" s="193">
        <v>0</v>
      </c>
      <c r="R74" s="194">
        <f>SUM(D74,E74,F74,G74,H74,I74,J74,K74,L74,M74,N74,O74,P74,Q74)</f>
        <v>0.4</v>
      </c>
      <c r="S74" s="193">
        <v>160.85499999999999</v>
      </c>
      <c r="T74" s="193">
        <v>6.5</v>
      </c>
      <c r="U74" s="323"/>
      <c r="V74" s="305"/>
    </row>
    <row r="75" spans="1:22" ht="15.75" x14ac:dyDescent="0.25">
      <c r="A75" s="198" t="s">
        <v>12</v>
      </c>
      <c r="B75" s="325"/>
      <c r="C75" s="305"/>
      <c r="D75" s="199">
        <f t="shared" ref="D75:T75" si="12">D74</f>
        <v>0</v>
      </c>
      <c r="E75" s="199">
        <f t="shared" si="12"/>
        <v>0</v>
      </c>
      <c r="F75" s="199">
        <f t="shared" si="12"/>
        <v>0</v>
      </c>
      <c r="G75" s="199">
        <f t="shared" si="12"/>
        <v>0.4</v>
      </c>
      <c r="H75" s="199">
        <f t="shared" si="12"/>
        <v>0</v>
      </c>
      <c r="I75" s="199">
        <f t="shared" si="12"/>
        <v>0</v>
      </c>
      <c r="J75" s="199">
        <f t="shared" si="12"/>
        <v>0</v>
      </c>
      <c r="K75" s="199">
        <f t="shared" si="12"/>
        <v>0</v>
      </c>
      <c r="L75" s="199">
        <f t="shared" si="12"/>
        <v>0</v>
      </c>
      <c r="M75" s="199">
        <f t="shared" si="12"/>
        <v>0</v>
      </c>
      <c r="N75" s="199">
        <f t="shared" si="12"/>
        <v>0</v>
      </c>
      <c r="O75" s="199">
        <f t="shared" si="12"/>
        <v>0</v>
      </c>
      <c r="P75" s="199">
        <f t="shared" si="12"/>
        <v>0</v>
      </c>
      <c r="Q75" s="199">
        <f t="shared" si="12"/>
        <v>0</v>
      </c>
      <c r="R75" s="200">
        <f t="shared" si="12"/>
        <v>0.4</v>
      </c>
      <c r="S75" s="196">
        <f t="shared" si="12"/>
        <v>160.85499999999999</v>
      </c>
      <c r="T75" s="196">
        <f t="shared" si="12"/>
        <v>6.5</v>
      </c>
    </row>
    <row r="77" spans="1:22" ht="33.950000000000003" customHeight="1" x14ac:dyDescent="0.25">
      <c r="A77" s="201" t="s">
        <v>122</v>
      </c>
      <c r="B77" s="326"/>
      <c r="C77" s="305"/>
      <c r="D77" s="202">
        <f t="shared" ref="D77:T77" si="13">SUM(D16,D23,D27,D31,D35,D46,D53,D58,D66,D71,D75)</f>
        <v>0</v>
      </c>
      <c r="E77" s="202">
        <f t="shared" si="13"/>
        <v>0</v>
      </c>
      <c r="F77" s="202">
        <f t="shared" si="13"/>
        <v>324.61400000000003</v>
      </c>
      <c r="G77" s="202">
        <f t="shared" si="13"/>
        <v>772.69499999999994</v>
      </c>
      <c r="H77" s="202">
        <f t="shared" si="13"/>
        <v>192.55</v>
      </c>
      <c r="I77" s="202">
        <f t="shared" si="13"/>
        <v>0</v>
      </c>
      <c r="J77" s="202">
        <f t="shared" si="13"/>
        <v>0</v>
      </c>
      <c r="K77" s="202">
        <f t="shared" si="13"/>
        <v>0</v>
      </c>
      <c r="L77" s="202">
        <f t="shared" si="13"/>
        <v>0.5</v>
      </c>
      <c r="M77" s="202">
        <f t="shared" si="13"/>
        <v>0</v>
      </c>
      <c r="N77" s="202">
        <f t="shared" si="13"/>
        <v>39.93</v>
      </c>
      <c r="O77" s="202">
        <f t="shared" si="13"/>
        <v>181.65300000000002</v>
      </c>
      <c r="P77" s="202">
        <f t="shared" si="13"/>
        <v>0</v>
      </c>
      <c r="Q77" s="202">
        <f t="shared" si="13"/>
        <v>0</v>
      </c>
      <c r="R77" s="202">
        <f t="shared" si="13"/>
        <v>1511.942</v>
      </c>
      <c r="S77" s="202">
        <f t="shared" si="13"/>
        <v>1504.8340000000001</v>
      </c>
      <c r="T77" s="203">
        <f t="shared" si="13"/>
        <v>1461.7710000000002</v>
      </c>
    </row>
    <row r="79" spans="1:22" x14ac:dyDescent="0.25">
      <c r="A79" s="204" t="s">
        <v>45</v>
      </c>
      <c r="B79" s="327"/>
      <c r="C79" s="305"/>
      <c r="D79" s="205">
        <v>0</v>
      </c>
      <c r="E79" s="205">
        <v>0</v>
      </c>
      <c r="F79" s="205">
        <v>226.464</v>
      </c>
      <c r="G79" s="205">
        <v>572.68600000000004</v>
      </c>
      <c r="H79" s="205">
        <v>344.29199999999997</v>
      </c>
      <c r="I79" s="205">
        <v>6.8</v>
      </c>
      <c r="J79" s="205">
        <v>0</v>
      </c>
      <c r="K79" s="205">
        <v>0</v>
      </c>
      <c r="L79" s="205">
        <v>16.3</v>
      </c>
      <c r="M79" s="205">
        <v>0</v>
      </c>
      <c r="N79" s="205">
        <v>87.41</v>
      </c>
      <c r="O79" s="205">
        <v>250.88200000000001</v>
      </c>
      <c r="P79" s="205">
        <v>0</v>
      </c>
      <c r="Q79" s="205">
        <v>0</v>
      </c>
      <c r="S79" s="206" t="s">
        <v>123</v>
      </c>
      <c r="T79" s="206" t="s">
        <v>123</v>
      </c>
    </row>
    <row r="80" spans="1:22" s="336" customFormat="1" x14ac:dyDescent="0.25">
      <c r="A80" s="332" t="s">
        <v>124</v>
      </c>
      <c r="B80" s="333"/>
      <c r="C80" s="334"/>
      <c r="D80" s="335" t="str">
        <f t="shared" ref="D80:Q80" si="14">IF(OR(D79=0,D79="-"),"-",IF(D77="-",(0-D79)/D79,(D77-D79)/D79))</f>
        <v>-</v>
      </c>
      <c r="E80" s="335" t="str">
        <f t="shared" si="14"/>
        <v>-</v>
      </c>
      <c r="F80" s="335">
        <f t="shared" si="14"/>
        <v>0.43340221845414739</v>
      </c>
      <c r="G80" s="335">
        <f t="shared" si="14"/>
        <v>0.3492472314671563</v>
      </c>
      <c r="H80" s="335">
        <f t="shared" si="14"/>
        <v>-0.44073635170146264</v>
      </c>
      <c r="I80" s="335">
        <f t="shared" si="14"/>
        <v>-1</v>
      </c>
      <c r="J80" s="335" t="str">
        <f t="shared" si="14"/>
        <v>-</v>
      </c>
      <c r="K80" s="335" t="str">
        <f t="shared" si="14"/>
        <v>-</v>
      </c>
      <c r="L80" s="335">
        <f t="shared" si="14"/>
        <v>-0.96932515337423308</v>
      </c>
      <c r="M80" s="335" t="str">
        <f t="shared" si="14"/>
        <v>-</v>
      </c>
      <c r="N80" s="335">
        <f t="shared" si="14"/>
        <v>-0.54318727834343894</v>
      </c>
      <c r="O80" s="335">
        <f t="shared" si="14"/>
        <v>-0.27594247494838203</v>
      </c>
      <c r="P80" s="335" t="str">
        <f t="shared" si="14"/>
        <v>-</v>
      </c>
      <c r="Q80" s="335" t="str">
        <f t="shared" si="14"/>
        <v>-</v>
      </c>
      <c r="S80" s="337" t="s">
        <v>125</v>
      </c>
      <c r="T80" s="337" t="s">
        <v>126</v>
      </c>
    </row>
    <row r="81" spans="1:20" x14ac:dyDescent="0.25">
      <c r="A81" s="204" t="s">
        <v>46</v>
      </c>
      <c r="B81" s="327"/>
      <c r="C81" s="305"/>
      <c r="D81" s="205">
        <v>0</v>
      </c>
      <c r="E81" s="205">
        <v>0</v>
      </c>
      <c r="F81" s="205">
        <v>191.20500000000001</v>
      </c>
      <c r="G81" s="205">
        <v>515.17499999999995</v>
      </c>
      <c r="H81" s="205">
        <v>410.92500000000001</v>
      </c>
      <c r="I81" s="205">
        <v>7.3</v>
      </c>
      <c r="J81" s="205">
        <v>0</v>
      </c>
      <c r="K81" s="205">
        <v>0</v>
      </c>
      <c r="L81" s="205">
        <v>7.1</v>
      </c>
      <c r="M81" s="205">
        <v>0</v>
      </c>
      <c r="N81" s="205">
        <v>0</v>
      </c>
      <c r="O81" s="205">
        <v>330.06599999999997</v>
      </c>
      <c r="P81" s="205">
        <v>0</v>
      </c>
      <c r="Q81" s="205">
        <v>0</v>
      </c>
      <c r="S81" s="207">
        <f>IF(OR(S77=0,S77="-"),"-",IF(R77="-",(0-S77)/S77,(R77-S77)/S77))</f>
        <v>4.7234445792691728E-3</v>
      </c>
      <c r="T81" s="207">
        <f>IF(OR(T77=0,T77="-"),"-",IF(S77="-",(0-T77)/T77,(S77-T77)/T77))</f>
        <v>2.9459470737892509E-2</v>
      </c>
    </row>
    <row r="82" spans="1:20" s="336" customFormat="1" x14ac:dyDescent="0.25">
      <c r="A82" s="335" t="s">
        <v>127</v>
      </c>
      <c r="B82" s="333"/>
      <c r="C82" s="334"/>
      <c r="D82" s="335" t="str">
        <f t="shared" ref="D82:Q82" si="15">IF(OR(D81=0,D81="-"),"-",IF(D79="-",(0-D81)/D81,(D79-D81)/D81))</f>
        <v>-</v>
      </c>
      <c r="E82" s="335" t="str">
        <f t="shared" si="15"/>
        <v>-</v>
      </c>
      <c r="F82" s="335">
        <f t="shared" si="15"/>
        <v>0.18440417353102681</v>
      </c>
      <c r="G82" s="335">
        <f t="shared" si="15"/>
        <v>0.11163391080700749</v>
      </c>
      <c r="H82" s="335">
        <f t="shared" si="15"/>
        <v>-0.16215367767840855</v>
      </c>
      <c r="I82" s="335">
        <f t="shared" si="15"/>
        <v>-6.8493150684931503E-2</v>
      </c>
      <c r="J82" s="335" t="str">
        <f t="shared" si="15"/>
        <v>-</v>
      </c>
      <c r="K82" s="335" t="str">
        <f t="shared" si="15"/>
        <v>-</v>
      </c>
      <c r="L82" s="335">
        <f t="shared" si="15"/>
        <v>1.2957746478873242</v>
      </c>
      <c r="M82" s="335" t="str">
        <f t="shared" si="15"/>
        <v>-</v>
      </c>
      <c r="N82" s="335" t="str">
        <f t="shared" si="15"/>
        <v>-</v>
      </c>
      <c r="O82" s="335">
        <f t="shared" si="15"/>
        <v>-0.23990353444462614</v>
      </c>
      <c r="P82" s="335" t="str">
        <f t="shared" si="15"/>
        <v>-</v>
      </c>
      <c r="Q82" s="335" t="str">
        <f t="shared" si="15"/>
        <v>-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B79:C79"/>
    <mergeCell ref="B80:C80"/>
    <mergeCell ref="B81:C81"/>
    <mergeCell ref="B82:C82"/>
    <mergeCell ref="B73:C73"/>
    <mergeCell ref="U74:V74"/>
    <mergeCell ref="B74:C74"/>
    <mergeCell ref="B75:C75"/>
    <mergeCell ref="B77:C77"/>
    <mergeCell ref="B68:C68"/>
    <mergeCell ref="U69:V69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60:C60"/>
    <mergeCell ref="U61:V61"/>
    <mergeCell ref="B61:C61"/>
    <mergeCell ref="B52:C52"/>
    <mergeCell ref="B53:C53"/>
    <mergeCell ref="B55:C55"/>
    <mergeCell ref="U56:V56"/>
    <mergeCell ref="B56:C56"/>
    <mergeCell ref="B48:C48"/>
    <mergeCell ref="U49:V49"/>
    <mergeCell ref="B49:C49"/>
    <mergeCell ref="B50:C50"/>
    <mergeCell ref="B51:C51"/>
    <mergeCell ref="B42:C42"/>
    <mergeCell ref="B43:C43"/>
    <mergeCell ref="B44:C44"/>
    <mergeCell ref="B45:C45"/>
    <mergeCell ref="B46:C46"/>
    <mergeCell ref="U38:V38"/>
    <mergeCell ref="B38:C38"/>
    <mergeCell ref="B39:C39"/>
    <mergeCell ref="B40:C40"/>
    <mergeCell ref="B41:C41"/>
    <mergeCell ref="B33:C33"/>
    <mergeCell ref="U34:V34"/>
    <mergeCell ref="B34:C34"/>
    <mergeCell ref="B35:C35"/>
    <mergeCell ref="B37:C37"/>
    <mergeCell ref="B27:C27"/>
    <mergeCell ref="B29:C29"/>
    <mergeCell ref="U30:V30"/>
    <mergeCell ref="B30:C30"/>
    <mergeCell ref="B31:C31"/>
    <mergeCell ref="B21:C21"/>
    <mergeCell ref="B22:C22"/>
    <mergeCell ref="B23:C23"/>
    <mergeCell ref="B25:C25"/>
    <mergeCell ref="U26:V26"/>
    <mergeCell ref="B26:C26"/>
    <mergeCell ref="B16:C16"/>
    <mergeCell ref="B18:C18"/>
    <mergeCell ref="U19:V19"/>
    <mergeCell ref="B19:C19"/>
    <mergeCell ref="B20:C20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opLeftCell="A46" workbookViewId="0">
      <selection activeCell="T1" sqref="T1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7" width="8.7109375" customWidth="1"/>
    <col min="18" max="19" width="10.7109375" customWidth="1"/>
    <col min="20" max="20" width="12.5703125" customWidth="1"/>
    <col min="21" max="22" width="9.140625" customWidth="1"/>
  </cols>
  <sheetData>
    <row r="1" spans="1:22" ht="23.25" x14ac:dyDescent="0.25">
      <c r="A1" s="304" t="s">
        <v>129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38" t="s">
        <v>1</v>
      </c>
    </row>
    <row r="2" spans="1:22" ht="18" x14ac:dyDescent="0.25">
      <c r="A2" s="306" t="s">
        <v>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208"/>
    </row>
    <row r="3" spans="1:22" ht="18" x14ac:dyDescent="0.25">
      <c r="A3" s="306" t="s">
        <v>37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208"/>
    </row>
    <row r="5" spans="1:22" ht="51" customHeight="1" x14ac:dyDescent="0.25">
      <c r="A5" s="209" t="s">
        <v>8</v>
      </c>
      <c r="B5" s="319" t="s">
        <v>116</v>
      </c>
      <c r="C5" s="319" t="s">
        <v>117</v>
      </c>
      <c r="D5" s="320" t="s">
        <v>11</v>
      </c>
      <c r="E5" s="320" t="s">
        <v>18</v>
      </c>
      <c r="F5" s="320" t="s">
        <v>20</v>
      </c>
      <c r="G5" s="320" t="s">
        <v>21</v>
      </c>
      <c r="H5" s="320" t="s">
        <v>22</v>
      </c>
      <c r="I5" s="320" t="s">
        <v>23</v>
      </c>
      <c r="J5" s="320" t="s">
        <v>24</v>
      </c>
      <c r="K5" s="320" t="s">
        <v>25</v>
      </c>
      <c r="L5" s="320" t="s">
        <v>26</v>
      </c>
      <c r="M5" s="320" t="s">
        <v>28</v>
      </c>
      <c r="N5" s="320" t="s">
        <v>29</v>
      </c>
      <c r="O5" s="320" t="s">
        <v>31</v>
      </c>
      <c r="P5" s="320" t="s">
        <v>118</v>
      </c>
      <c r="Q5" s="320" t="s">
        <v>34</v>
      </c>
      <c r="R5" s="321" t="s">
        <v>119</v>
      </c>
      <c r="S5" s="321" t="s">
        <v>119</v>
      </c>
      <c r="T5" s="321" t="s">
        <v>119</v>
      </c>
    </row>
    <row r="6" spans="1:22" x14ac:dyDescent="0.25">
      <c r="A6" s="211" t="s">
        <v>120</v>
      </c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</row>
    <row r="7" spans="1:22" ht="15.75" x14ac:dyDescent="0.25">
      <c r="A7" s="211" t="s">
        <v>121</v>
      </c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210">
        <v>2015</v>
      </c>
      <c r="S7" s="210">
        <v>2014</v>
      </c>
      <c r="T7" s="210">
        <v>2013</v>
      </c>
    </row>
    <row r="8" spans="1:22" ht="15.75" x14ac:dyDescent="0.25">
      <c r="A8" s="212" t="s">
        <v>58</v>
      </c>
      <c r="B8" s="322"/>
      <c r="C8" s="305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4"/>
      <c r="S8" s="215"/>
      <c r="T8" s="215"/>
    </row>
    <row r="9" spans="1:22" ht="15.75" x14ac:dyDescent="0.25">
      <c r="A9" s="216" t="s">
        <v>59</v>
      </c>
      <c r="B9" s="323"/>
      <c r="C9" s="305"/>
      <c r="D9" s="217">
        <v>0</v>
      </c>
      <c r="E9" s="217">
        <v>0</v>
      </c>
      <c r="F9" s="217">
        <v>0</v>
      </c>
      <c r="G9" s="217">
        <v>0</v>
      </c>
      <c r="H9" s="217">
        <v>0</v>
      </c>
      <c r="I9" s="217">
        <v>0</v>
      </c>
      <c r="J9" s="217">
        <v>0</v>
      </c>
      <c r="K9" s="217">
        <v>0</v>
      </c>
      <c r="L9" s="217">
        <v>0</v>
      </c>
      <c r="M9" s="217">
        <v>0</v>
      </c>
      <c r="N9" s="217">
        <v>0</v>
      </c>
      <c r="O9" s="217">
        <v>0</v>
      </c>
      <c r="P9" s="217">
        <v>0</v>
      </c>
      <c r="Q9" s="217">
        <v>0</v>
      </c>
      <c r="R9" s="218">
        <f t="shared" ref="R9:R16" si="0">SUM(D9,E9,F9,G9,H9,I9,J9,K9,L9,M9,N9,O9,P9,Q9)</f>
        <v>0</v>
      </c>
      <c r="S9" s="217">
        <v>7.69</v>
      </c>
      <c r="T9" s="217">
        <v>5.0869999999999997</v>
      </c>
      <c r="U9" s="323"/>
      <c r="V9" s="305"/>
    </row>
    <row r="10" spans="1:22" ht="15.75" x14ac:dyDescent="0.25">
      <c r="A10" s="219" t="s">
        <v>60</v>
      </c>
      <c r="B10" s="324"/>
      <c r="C10" s="305"/>
      <c r="D10" s="220">
        <v>0</v>
      </c>
      <c r="E10" s="220">
        <v>0</v>
      </c>
      <c r="F10" s="220">
        <v>0</v>
      </c>
      <c r="G10" s="220">
        <v>0</v>
      </c>
      <c r="H10" s="220">
        <v>0</v>
      </c>
      <c r="I10" s="220">
        <v>0</v>
      </c>
      <c r="J10" s="220">
        <v>0</v>
      </c>
      <c r="K10" s="220">
        <v>0</v>
      </c>
      <c r="L10" s="220">
        <v>0</v>
      </c>
      <c r="M10" s="220">
        <v>0</v>
      </c>
      <c r="N10" s="220">
        <v>0</v>
      </c>
      <c r="O10" s="220">
        <v>0</v>
      </c>
      <c r="P10" s="220">
        <v>0</v>
      </c>
      <c r="Q10" s="220">
        <v>0</v>
      </c>
      <c r="R10" s="221">
        <f t="shared" si="0"/>
        <v>0</v>
      </c>
      <c r="S10" s="220">
        <v>6.8970000000000002</v>
      </c>
      <c r="T10" s="220">
        <v>6.2</v>
      </c>
    </row>
    <row r="11" spans="1:22" ht="15.75" x14ac:dyDescent="0.25">
      <c r="A11" s="216" t="s">
        <v>63</v>
      </c>
      <c r="B11" s="323"/>
      <c r="C11" s="305"/>
      <c r="D11" s="217">
        <v>0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0</v>
      </c>
      <c r="L11" s="217">
        <v>0</v>
      </c>
      <c r="M11" s="217">
        <v>0</v>
      </c>
      <c r="N11" s="217">
        <v>0</v>
      </c>
      <c r="O11" s="217">
        <v>0</v>
      </c>
      <c r="P11" s="217">
        <v>0</v>
      </c>
      <c r="Q11" s="217">
        <v>0</v>
      </c>
      <c r="R11" s="218">
        <f t="shared" si="0"/>
        <v>0</v>
      </c>
      <c r="S11" s="217">
        <v>4.4000000000000004</v>
      </c>
      <c r="T11" s="217">
        <v>0</v>
      </c>
    </row>
    <row r="12" spans="1:22" ht="15.75" x14ac:dyDescent="0.25">
      <c r="A12" s="219" t="s">
        <v>64</v>
      </c>
      <c r="B12" s="324"/>
      <c r="C12" s="305"/>
      <c r="D12" s="220">
        <v>0</v>
      </c>
      <c r="E12" s="220">
        <v>0</v>
      </c>
      <c r="F12" s="220">
        <v>0</v>
      </c>
      <c r="G12" s="220">
        <v>0</v>
      </c>
      <c r="H12" s="220">
        <v>0</v>
      </c>
      <c r="I12" s="220">
        <v>0</v>
      </c>
      <c r="J12" s="220">
        <v>0</v>
      </c>
      <c r="K12" s="220">
        <v>0</v>
      </c>
      <c r="L12" s="220">
        <v>0</v>
      </c>
      <c r="M12" s="220">
        <v>0</v>
      </c>
      <c r="N12" s="220">
        <v>0</v>
      </c>
      <c r="O12" s="220">
        <v>0</v>
      </c>
      <c r="P12" s="220">
        <v>0</v>
      </c>
      <c r="Q12" s="220">
        <v>0</v>
      </c>
      <c r="R12" s="221">
        <f t="shared" si="0"/>
        <v>0</v>
      </c>
      <c r="S12" s="220">
        <v>12.737</v>
      </c>
      <c r="T12" s="220">
        <v>0</v>
      </c>
    </row>
    <row r="13" spans="1:22" ht="15.75" x14ac:dyDescent="0.25">
      <c r="A13" s="216" t="s">
        <v>65</v>
      </c>
      <c r="B13" s="323"/>
      <c r="C13" s="305"/>
      <c r="D13" s="217">
        <v>0</v>
      </c>
      <c r="E13" s="217">
        <v>0</v>
      </c>
      <c r="F13" s="217">
        <v>0</v>
      </c>
      <c r="G13" s="217">
        <v>0</v>
      </c>
      <c r="H13" s="217">
        <v>0</v>
      </c>
      <c r="I13" s="217">
        <v>0</v>
      </c>
      <c r="J13" s="217">
        <v>0</v>
      </c>
      <c r="K13" s="217">
        <v>0</v>
      </c>
      <c r="L13" s="217">
        <v>0</v>
      </c>
      <c r="M13" s="217">
        <v>0</v>
      </c>
      <c r="N13" s="217">
        <v>0</v>
      </c>
      <c r="O13" s="217">
        <v>4.0439999999999996</v>
      </c>
      <c r="P13" s="217">
        <v>0</v>
      </c>
      <c r="Q13" s="217">
        <v>0</v>
      </c>
      <c r="R13" s="218">
        <f t="shared" si="0"/>
        <v>4.0439999999999996</v>
      </c>
      <c r="S13" s="217">
        <v>0</v>
      </c>
      <c r="T13" s="217">
        <v>0</v>
      </c>
    </row>
    <row r="14" spans="1:22" ht="15.75" x14ac:dyDescent="0.25">
      <c r="A14" s="219" t="s">
        <v>66</v>
      </c>
      <c r="B14" s="324"/>
      <c r="C14" s="305"/>
      <c r="D14" s="220">
        <v>0</v>
      </c>
      <c r="E14" s="220">
        <v>0</v>
      </c>
      <c r="F14" s="220">
        <v>0</v>
      </c>
      <c r="G14" s="220">
        <v>0</v>
      </c>
      <c r="H14" s="220">
        <v>0</v>
      </c>
      <c r="I14" s="220">
        <v>0</v>
      </c>
      <c r="J14" s="220">
        <v>0</v>
      </c>
      <c r="K14" s="220">
        <v>0</v>
      </c>
      <c r="L14" s="220">
        <v>0</v>
      </c>
      <c r="M14" s="220">
        <v>0</v>
      </c>
      <c r="N14" s="220">
        <v>0</v>
      </c>
      <c r="O14" s="220">
        <v>0</v>
      </c>
      <c r="P14" s="220">
        <v>0</v>
      </c>
      <c r="Q14" s="220">
        <v>0</v>
      </c>
      <c r="R14" s="221">
        <f t="shared" si="0"/>
        <v>0</v>
      </c>
      <c r="S14" s="220">
        <v>0.499</v>
      </c>
      <c r="T14" s="220">
        <v>0</v>
      </c>
    </row>
    <row r="15" spans="1:22" ht="15.75" x14ac:dyDescent="0.25">
      <c r="A15" s="216" t="s">
        <v>67</v>
      </c>
      <c r="B15" s="323"/>
      <c r="C15" s="305"/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217">
        <v>0</v>
      </c>
      <c r="J15" s="217">
        <v>0</v>
      </c>
      <c r="K15" s="217">
        <v>0</v>
      </c>
      <c r="L15" s="217">
        <v>0</v>
      </c>
      <c r="M15" s="217">
        <v>0</v>
      </c>
      <c r="N15" s="217">
        <v>0</v>
      </c>
      <c r="O15" s="217">
        <v>0</v>
      </c>
      <c r="P15" s="217">
        <v>0</v>
      </c>
      <c r="Q15" s="217">
        <v>0</v>
      </c>
      <c r="R15" s="218">
        <f t="shared" si="0"/>
        <v>0</v>
      </c>
      <c r="S15" s="217">
        <v>0</v>
      </c>
      <c r="T15" s="217">
        <v>3.8180000000000001</v>
      </c>
    </row>
    <row r="16" spans="1:22" ht="15.75" x14ac:dyDescent="0.25">
      <c r="A16" s="219" t="s">
        <v>69</v>
      </c>
      <c r="B16" s="324"/>
      <c r="C16" s="305"/>
      <c r="D16" s="220">
        <v>0</v>
      </c>
      <c r="E16" s="220">
        <v>0</v>
      </c>
      <c r="F16" s="220">
        <v>0</v>
      </c>
      <c r="G16" s="220">
        <v>0</v>
      </c>
      <c r="H16" s="220">
        <v>0</v>
      </c>
      <c r="I16" s="220">
        <v>0</v>
      </c>
      <c r="J16" s="220">
        <v>0</v>
      </c>
      <c r="K16" s="220">
        <v>0</v>
      </c>
      <c r="L16" s="220">
        <v>0</v>
      </c>
      <c r="M16" s="220">
        <v>0</v>
      </c>
      <c r="N16" s="220">
        <v>0</v>
      </c>
      <c r="O16" s="220">
        <v>0</v>
      </c>
      <c r="P16" s="220">
        <v>0</v>
      </c>
      <c r="Q16" s="220">
        <v>0</v>
      </c>
      <c r="R16" s="221">
        <f t="shared" si="0"/>
        <v>0</v>
      </c>
      <c r="S16" s="220">
        <v>0</v>
      </c>
      <c r="T16" s="220">
        <v>8</v>
      </c>
    </row>
    <row r="17" spans="1:22" ht="15.75" x14ac:dyDescent="0.25">
      <c r="A17" s="222" t="s">
        <v>12</v>
      </c>
      <c r="B17" s="325"/>
      <c r="C17" s="305"/>
      <c r="D17" s="223">
        <f t="shared" ref="D17:T17" si="1">SUM(D9,D10,D11,D12,D13,D14,D15,D16)</f>
        <v>0</v>
      </c>
      <c r="E17" s="223">
        <f t="shared" si="1"/>
        <v>0</v>
      </c>
      <c r="F17" s="223">
        <f t="shared" si="1"/>
        <v>0</v>
      </c>
      <c r="G17" s="223">
        <f t="shared" si="1"/>
        <v>0</v>
      </c>
      <c r="H17" s="223">
        <f t="shared" si="1"/>
        <v>0</v>
      </c>
      <c r="I17" s="223">
        <f t="shared" si="1"/>
        <v>0</v>
      </c>
      <c r="J17" s="223">
        <f t="shared" si="1"/>
        <v>0</v>
      </c>
      <c r="K17" s="223">
        <f t="shared" si="1"/>
        <v>0</v>
      </c>
      <c r="L17" s="223">
        <f t="shared" si="1"/>
        <v>0</v>
      </c>
      <c r="M17" s="223">
        <f t="shared" si="1"/>
        <v>0</v>
      </c>
      <c r="N17" s="223">
        <f t="shared" si="1"/>
        <v>0</v>
      </c>
      <c r="O17" s="223">
        <f t="shared" si="1"/>
        <v>4.0439999999999996</v>
      </c>
      <c r="P17" s="223">
        <f t="shared" si="1"/>
        <v>0</v>
      </c>
      <c r="Q17" s="223">
        <f t="shared" si="1"/>
        <v>0</v>
      </c>
      <c r="R17" s="224">
        <f t="shared" si="1"/>
        <v>4.0439999999999996</v>
      </c>
      <c r="S17" s="220">
        <f t="shared" si="1"/>
        <v>32.223000000000006</v>
      </c>
      <c r="T17" s="220">
        <f t="shared" si="1"/>
        <v>23.104999999999997</v>
      </c>
    </row>
    <row r="19" spans="1:22" ht="15.75" x14ac:dyDescent="0.25">
      <c r="A19" s="212" t="s">
        <v>72</v>
      </c>
      <c r="B19" s="322"/>
      <c r="C19" s="305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4"/>
      <c r="S19" s="215"/>
      <c r="T19" s="215"/>
    </row>
    <row r="20" spans="1:22" ht="15.75" x14ac:dyDescent="0.25">
      <c r="A20" s="216" t="s">
        <v>73</v>
      </c>
      <c r="B20" s="323"/>
      <c r="C20" s="305"/>
      <c r="D20" s="217">
        <v>0</v>
      </c>
      <c r="E20" s="217">
        <v>0</v>
      </c>
      <c r="F20" s="217">
        <v>0</v>
      </c>
      <c r="G20" s="217">
        <v>0</v>
      </c>
      <c r="H20" s="217">
        <v>71.576999999999998</v>
      </c>
      <c r="I20" s="217">
        <v>0</v>
      </c>
      <c r="J20" s="217">
        <v>0</v>
      </c>
      <c r="K20" s="217">
        <v>0</v>
      </c>
      <c r="L20" s="217">
        <v>0</v>
      </c>
      <c r="M20" s="217">
        <v>0</v>
      </c>
      <c r="N20" s="217">
        <v>0</v>
      </c>
      <c r="O20" s="217">
        <v>54.965000000000003</v>
      </c>
      <c r="P20" s="217">
        <v>0</v>
      </c>
      <c r="Q20" s="217">
        <v>0</v>
      </c>
      <c r="R20" s="218">
        <f>SUM(D20,E20,F20,G20,H20,I20,J20,K20,L20,M20,N20,O20,P20,Q20)</f>
        <v>126.542</v>
      </c>
      <c r="S20" s="217">
        <v>0</v>
      </c>
      <c r="T20" s="217">
        <v>0</v>
      </c>
      <c r="U20" s="323"/>
      <c r="V20" s="305"/>
    </row>
    <row r="21" spans="1:22" ht="15.75" x14ac:dyDescent="0.25">
      <c r="A21" s="219" t="s">
        <v>74</v>
      </c>
      <c r="B21" s="324"/>
      <c r="C21" s="305"/>
      <c r="D21" s="220">
        <v>0</v>
      </c>
      <c r="E21" s="220">
        <v>0</v>
      </c>
      <c r="F21" s="220">
        <v>0</v>
      </c>
      <c r="G21" s="220">
        <v>0</v>
      </c>
      <c r="H21" s="220">
        <v>0</v>
      </c>
      <c r="I21" s="220">
        <v>0</v>
      </c>
      <c r="J21" s="220">
        <v>0</v>
      </c>
      <c r="K21" s="220">
        <v>0</v>
      </c>
      <c r="L21" s="220">
        <v>0</v>
      </c>
      <c r="M21" s="220">
        <v>0</v>
      </c>
      <c r="N21" s="220">
        <v>0</v>
      </c>
      <c r="O21" s="220">
        <v>0</v>
      </c>
      <c r="P21" s="220">
        <v>0</v>
      </c>
      <c r="Q21" s="220">
        <v>0</v>
      </c>
      <c r="R21" s="221">
        <f>SUM(D21,E21,F21,G21,H21,I21,J21,K21,L21,M21,N21,O21,P21,Q21)</f>
        <v>0</v>
      </c>
      <c r="S21" s="220">
        <v>0</v>
      </c>
      <c r="T21" s="220">
        <v>7.415</v>
      </c>
    </row>
    <row r="22" spans="1:22" ht="15.75" x14ac:dyDescent="0.25">
      <c r="A22" s="216" t="s">
        <v>75</v>
      </c>
      <c r="B22" s="323"/>
      <c r="C22" s="305"/>
      <c r="D22" s="217">
        <v>0</v>
      </c>
      <c r="E22" s="217">
        <v>0</v>
      </c>
      <c r="F22" s="217">
        <v>42.158000000000001</v>
      </c>
      <c r="G22" s="217">
        <v>0</v>
      </c>
      <c r="H22" s="217">
        <v>26.606999999999999</v>
      </c>
      <c r="I22" s="217">
        <v>0</v>
      </c>
      <c r="J22" s="217">
        <v>0</v>
      </c>
      <c r="K22" s="217">
        <v>0</v>
      </c>
      <c r="L22" s="217">
        <v>0</v>
      </c>
      <c r="M22" s="217">
        <v>0</v>
      </c>
      <c r="N22" s="217">
        <v>0</v>
      </c>
      <c r="O22" s="217">
        <v>0</v>
      </c>
      <c r="P22" s="217">
        <v>0</v>
      </c>
      <c r="Q22" s="217">
        <v>0</v>
      </c>
      <c r="R22" s="218">
        <f>SUM(D22,E22,F22,G22,H22,I22,J22,K22,L22,M22,N22,O22,P22,Q22)</f>
        <v>68.765000000000001</v>
      </c>
      <c r="S22" s="217">
        <v>72.602999999999994</v>
      </c>
      <c r="T22" s="217">
        <v>65.914000000000001</v>
      </c>
    </row>
    <row r="23" spans="1:22" ht="15.75" x14ac:dyDescent="0.25">
      <c r="A23" s="219" t="s">
        <v>77</v>
      </c>
      <c r="B23" s="324"/>
      <c r="C23" s="305"/>
      <c r="D23" s="220">
        <v>0</v>
      </c>
      <c r="E23" s="220">
        <v>0</v>
      </c>
      <c r="F23" s="220">
        <v>0</v>
      </c>
      <c r="G23" s="220">
        <v>0</v>
      </c>
      <c r="H23" s="220">
        <v>0</v>
      </c>
      <c r="I23" s="220">
        <v>0</v>
      </c>
      <c r="J23" s="220">
        <v>0</v>
      </c>
      <c r="K23" s="220">
        <v>0</v>
      </c>
      <c r="L23" s="220">
        <v>0</v>
      </c>
      <c r="M23" s="220">
        <v>0</v>
      </c>
      <c r="N23" s="220">
        <v>27.5</v>
      </c>
      <c r="O23" s="220">
        <v>0</v>
      </c>
      <c r="P23" s="220">
        <v>0</v>
      </c>
      <c r="Q23" s="220">
        <v>0</v>
      </c>
      <c r="R23" s="221">
        <f>SUM(D23,E23,F23,G23,H23,I23,J23,K23,L23,M23,N23,O23,P23,Q23)</f>
        <v>27.5</v>
      </c>
      <c r="S23" s="220">
        <v>0</v>
      </c>
      <c r="T23" s="220">
        <v>0</v>
      </c>
    </row>
    <row r="24" spans="1:22" ht="15.75" x14ac:dyDescent="0.25">
      <c r="A24" s="222" t="s">
        <v>12</v>
      </c>
      <c r="B24" s="325"/>
      <c r="C24" s="305"/>
      <c r="D24" s="223">
        <f t="shared" ref="D24:T24" si="2">SUM(D20,D21,D22,D23)</f>
        <v>0</v>
      </c>
      <c r="E24" s="223">
        <f t="shared" si="2"/>
        <v>0</v>
      </c>
      <c r="F24" s="223">
        <f t="shared" si="2"/>
        <v>42.158000000000001</v>
      </c>
      <c r="G24" s="223">
        <f t="shared" si="2"/>
        <v>0</v>
      </c>
      <c r="H24" s="223">
        <f t="shared" si="2"/>
        <v>98.183999999999997</v>
      </c>
      <c r="I24" s="223">
        <f t="shared" si="2"/>
        <v>0</v>
      </c>
      <c r="J24" s="223">
        <f t="shared" si="2"/>
        <v>0</v>
      </c>
      <c r="K24" s="223">
        <f t="shared" si="2"/>
        <v>0</v>
      </c>
      <c r="L24" s="223">
        <f t="shared" si="2"/>
        <v>0</v>
      </c>
      <c r="M24" s="223">
        <f t="shared" si="2"/>
        <v>0</v>
      </c>
      <c r="N24" s="223">
        <f t="shared" si="2"/>
        <v>27.5</v>
      </c>
      <c r="O24" s="223">
        <f t="shared" si="2"/>
        <v>54.965000000000003</v>
      </c>
      <c r="P24" s="223">
        <f t="shared" si="2"/>
        <v>0</v>
      </c>
      <c r="Q24" s="223">
        <f t="shared" si="2"/>
        <v>0</v>
      </c>
      <c r="R24" s="224">
        <f t="shared" si="2"/>
        <v>222.80700000000002</v>
      </c>
      <c r="S24" s="220">
        <f t="shared" si="2"/>
        <v>72.602999999999994</v>
      </c>
      <c r="T24" s="220">
        <f t="shared" si="2"/>
        <v>73.329000000000008</v>
      </c>
    </row>
    <row r="26" spans="1:22" ht="15.75" x14ac:dyDescent="0.25">
      <c r="A26" s="212" t="s">
        <v>10</v>
      </c>
      <c r="B26" s="322"/>
      <c r="C26" s="305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4"/>
      <c r="S26" s="215"/>
      <c r="T26" s="215"/>
    </row>
    <row r="27" spans="1:22" ht="15.75" x14ac:dyDescent="0.25">
      <c r="A27" s="216" t="s">
        <v>78</v>
      </c>
      <c r="B27" s="323"/>
      <c r="C27" s="305"/>
      <c r="D27" s="217">
        <v>0</v>
      </c>
      <c r="E27" s="217">
        <v>0</v>
      </c>
      <c r="F27" s="217">
        <v>31.634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17">
        <v>0</v>
      </c>
      <c r="N27" s="217">
        <v>0</v>
      </c>
      <c r="O27" s="217">
        <v>73.03</v>
      </c>
      <c r="P27" s="217">
        <v>0</v>
      </c>
      <c r="Q27" s="217">
        <v>0</v>
      </c>
      <c r="R27" s="218">
        <f>SUM(D27,E27,F27,G27,H27,I27,J27,K27,L27,M27,N27,O27,P27,Q27)</f>
        <v>104.664</v>
      </c>
      <c r="S27" s="217">
        <v>0</v>
      </c>
      <c r="T27" s="217">
        <v>31.111000000000001</v>
      </c>
      <c r="U27" s="323"/>
      <c r="V27" s="305"/>
    </row>
    <row r="28" spans="1:22" ht="15.75" x14ac:dyDescent="0.25">
      <c r="A28" s="219" t="s">
        <v>80</v>
      </c>
      <c r="B28" s="324"/>
      <c r="C28" s="305"/>
      <c r="D28" s="220">
        <v>0</v>
      </c>
      <c r="E28" s="220">
        <v>0</v>
      </c>
      <c r="F28" s="220">
        <v>0</v>
      </c>
      <c r="G28" s="220">
        <v>0</v>
      </c>
      <c r="H28" s="220">
        <v>0</v>
      </c>
      <c r="I28" s="220">
        <v>0</v>
      </c>
      <c r="J28" s="220">
        <v>0</v>
      </c>
      <c r="K28" s="220">
        <v>0</v>
      </c>
      <c r="L28" s="220">
        <v>0</v>
      </c>
      <c r="M28" s="220">
        <v>0</v>
      </c>
      <c r="N28" s="220">
        <v>0</v>
      </c>
      <c r="O28" s="220">
        <v>0</v>
      </c>
      <c r="P28" s="220">
        <v>0</v>
      </c>
      <c r="Q28" s="220">
        <v>0</v>
      </c>
      <c r="R28" s="221">
        <f>SUM(D28,E28,F28,G28,H28,I28,J28,K28,L28,M28,N28,O28,P28,Q28)</f>
        <v>0</v>
      </c>
      <c r="S28" s="220">
        <v>9.1470000000000002</v>
      </c>
      <c r="T28" s="220">
        <v>0</v>
      </c>
    </row>
    <row r="29" spans="1:22" ht="15.75" x14ac:dyDescent="0.25">
      <c r="A29" s="222" t="s">
        <v>12</v>
      </c>
      <c r="B29" s="325"/>
      <c r="C29" s="305"/>
      <c r="D29" s="223">
        <f t="shared" ref="D29:T29" si="3">SUM(D27,D28)</f>
        <v>0</v>
      </c>
      <c r="E29" s="223">
        <f t="shared" si="3"/>
        <v>0</v>
      </c>
      <c r="F29" s="223">
        <f t="shared" si="3"/>
        <v>31.634</v>
      </c>
      <c r="G29" s="223">
        <f t="shared" si="3"/>
        <v>0</v>
      </c>
      <c r="H29" s="223">
        <f t="shared" si="3"/>
        <v>0</v>
      </c>
      <c r="I29" s="223">
        <f t="shared" si="3"/>
        <v>0</v>
      </c>
      <c r="J29" s="223">
        <f t="shared" si="3"/>
        <v>0</v>
      </c>
      <c r="K29" s="223">
        <f t="shared" si="3"/>
        <v>0</v>
      </c>
      <c r="L29" s="223">
        <f t="shared" si="3"/>
        <v>0</v>
      </c>
      <c r="M29" s="223">
        <f t="shared" si="3"/>
        <v>0</v>
      </c>
      <c r="N29" s="223">
        <f t="shared" si="3"/>
        <v>0</v>
      </c>
      <c r="O29" s="223">
        <f t="shared" si="3"/>
        <v>73.03</v>
      </c>
      <c r="P29" s="223">
        <f t="shared" si="3"/>
        <v>0</v>
      </c>
      <c r="Q29" s="223">
        <f t="shared" si="3"/>
        <v>0</v>
      </c>
      <c r="R29" s="224">
        <f t="shared" si="3"/>
        <v>104.664</v>
      </c>
      <c r="S29" s="220">
        <f t="shared" si="3"/>
        <v>9.1470000000000002</v>
      </c>
      <c r="T29" s="220">
        <f t="shared" si="3"/>
        <v>31.111000000000001</v>
      </c>
    </row>
    <row r="31" spans="1:22" ht="15.75" x14ac:dyDescent="0.25">
      <c r="A31" s="212" t="s">
        <v>13</v>
      </c>
      <c r="B31" s="322"/>
      <c r="C31" s="305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4"/>
      <c r="S31" s="215"/>
      <c r="T31" s="215"/>
    </row>
    <row r="32" spans="1:22" ht="15.75" x14ac:dyDescent="0.25">
      <c r="A32" s="216" t="s">
        <v>15</v>
      </c>
      <c r="B32" s="323"/>
      <c r="C32" s="305"/>
      <c r="D32" s="217">
        <v>0</v>
      </c>
      <c r="E32" s="217">
        <v>264.60000000000002</v>
      </c>
      <c r="F32" s="217">
        <v>0</v>
      </c>
      <c r="G32" s="217">
        <v>0</v>
      </c>
      <c r="H32" s="217">
        <v>0</v>
      </c>
      <c r="I32" s="217">
        <v>0</v>
      </c>
      <c r="J32" s="217">
        <v>0</v>
      </c>
      <c r="K32" s="217">
        <v>0</v>
      </c>
      <c r="L32" s="217">
        <v>0</v>
      </c>
      <c r="M32" s="217">
        <v>0</v>
      </c>
      <c r="N32" s="217">
        <v>0</v>
      </c>
      <c r="O32" s="217">
        <v>0</v>
      </c>
      <c r="P32" s="217">
        <v>0</v>
      </c>
      <c r="Q32" s="217">
        <v>0</v>
      </c>
      <c r="R32" s="218">
        <f>SUM(D32,E32,F32,G32,H32,I32,J32,K32,L32,M32,N32,O32,P32,Q32)</f>
        <v>264.60000000000002</v>
      </c>
      <c r="S32" s="217">
        <v>443.863</v>
      </c>
      <c r="T32" s="217">
        <v>480.15100000000001</v>
      </c>
      <c r="U32" s="323"/>
      <c r="V32" s="305"/>
    </row>
    <row r="33" spans="1:22" ht="15.75" x14ac:dyDescent="0.25">
      <c r="A33" s="222" t="s">
        <v>12</v>
      </c>
      <c r="B33" s="325"/>
      <c r="C33" s="305"/>
      <c r="D33" s="223">
        <f t="shared" ref="D33:T33" si="4">D32</f>
        <v>0</v>
      </c>
      <c r="E33" s="223">
        <f t="shared" si="4"/>
        <v>264.60000000000002</v>
      </c>
      <c r="F33" s="223">
        <f t="shared" si="4"/>
        <v>0</v>
      </c>
      <c r="G33" s="223">
        <f t="shared" si="4"/>
        <v>0</v>
      </c>
      <c r="H33" s="223">
        <f t="shared" si="4"/>
        <v>0</v>
      </c>
      <c r="I33" s="223">
        <f t="shared" si="4"/>
        <v>0</v>
      </c>
      <c r="J33" s="223">
        <f t="shared" si="4"/>
        <v>0</v>
      </c>
      <c r="K33" s="223">
        <f t="shared" si="4"/>
        <v>0</v>
      </c>
      <c r="L33" s="223">
        <f t="shared" si="4"/>
        <v>0</v>
      </c>
      <c r="M33" s="223">
        <f t="shared" si="4"/>
        <v>0</v>
      </c>
      <c r="N33" s="223">
        <f t="shared" si="4"/>
        <v>0</v>
      </c>
      <c r="O33" s="223">
        <f t="shared" si="4"/>
        <v>0</v>
      </c>
      <c r="P33" s="223">
        <f t="shared" si="4"/>
        <v>0</v>
      </c>
      <c r="Q33" s="223">
        <f t="shared" si="4"/>
        <v>0</v>
      </c>
      <c r="R33" s="224">
        <f t="shared" si="4"/>
        <v>264.60000000000002</v>
      </c>
      <c r="S33" s="220">
        <f t="shared" si="4"/>
        <v>443.863</v>
      </c>
      <c r="T33" s="220">
        <f t="shared" si="4"/>
        <v>480.15100000000001</v>
      </c>
    </row>
    <row r="35" spans="1:22" ht="15.75" x14ac:dyDescent="0.25">
      <c r="A35" s="212" t="s">
        <v>16</v>
      </c>
      <c r="B35" s="322"/>
      <c r="C35" s="305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4"/>
      <c r="S35" s="215"/>
      <c r="T35" s="215"/>
    </row>
    <row r="36" spans="1:22" ht="15.75" x14ac:dyDescent="0.25">
      <c r="A36" s="216" t="s">
        <v>81</v>
      </c>
      <c r="B36" s="323"/>
      <c r="C36" s="305"/>
      <c r="D36" s="217">
        <v>0</v>
      </c>
      <c r="E36" s="217">
        <v>30.9</v>
      </c>
      <c r="F36" s="217">
        <v>0</v>
      </c>
      <c r="G36" s="217">
        <v>0</v>
      </c>
      <c r="H36" s="217">
        <v>0</v>
      </c>
      <c r="I36" s="217">
        <v>0</v>
      </c>
      <c r="J36" s="217">
        <v>0</v>
      </c>
      <c r="K36" s="217">
        <v>0</v>
      </c>
      <c r="L36" s="217">
        <v>0</v>
      </c>
      <c r="M36" s="217">
        <v>0</v>
      </c>
      <c r="N36" s="217">
        <v>0</v>
      </c>
      <c r="O36" s="217">
        <v>0</v>
      </c>
      <c r="P36" s="217">
        <v>0</v>
      </c>
      <c r="Q36" s="217">
        <v>0</v>
      </c>
      <c r="R36" s="218">
        <f t="shared" ref="R36:R42" si="5">SUM(D36,E36,F36,G36,H36,I36,J36,K36,L36,M36,N36,O36,P36,Q36)</f>
        <v>30.9</v>
      </c>
      <c r="S36" s="217">
        <v>47</v>
      </c>
      <c r="T36" s="217">
        <v>0</v>
      </c>
      <c r="U36" s="323"/>
      <c r="V36" s="305"/>
    </row>
    <row r="37" spans="1:22" ht="15.75" x14ac:dyDescent="0.25">
      <c r="A37" s="219" t="s">
        <v>17</v>
      </c>
      <c r="B37" s="324"/>
      <c r="C37" s="305"/>
      <c r="D37" s="220">
        <v>0</v>
      </c>
      <c r="E37" s="220">
        <v>243.4</v>
      </c>
      <c r="F37" s="220">
        <v>0</v>
      </c>
      <c r="G37" s="220">
        <v>0</v>
      </c>
      <c r="H37" s="220">
        <v>0</v>
      </c>
      <c r="I37" s="220">
        <v>0</v>
      </c>
      <c r="J37" s="220">
        <v>0</v>
      </c>
      <c r="K37" s="220">
        <v>0</v>
      </c>
      <c r="L37" s="220">
        <v>0</v>
      </c>
      <c r="M37" s="220">
        <v>0</v>
      </c>
      <c r="N37" s="220">
        <v>0</v>
      </c>
      <c r="O37" s="220">
        <v>0</v>
      </c>
      <c r="P37" s="220">
        <v>0</v>
      </c>
      <c r="Q37" s="220">
        <v>0</v>
      </c>
      <c r="R37" s="221">
        <f t="shared" si="5"/>
        <v>243.4</v>
      </c>
      <c r="S37" s="220">
        <v>359.9</v>
      </c>
      <c r="T37" s="220">
        <v>330.4</v>
      </c>
    </row>
    <row r="38" spans="1:22" ht="15.75" x14ac:dyDescent="0.25">
      <c r="A38" s="216" t="s">
        <v>82</v>
      </c>
      <c r="B38" s="323"/>
      <c r="C38" s="305"/>
      <c r="D38" s="217">
        <v>0</v>
      </c>
      <c r="E38" s="217">
        <v>0.7</v>
      </c>
      <c r="F38" s="217">
        <v>0</v>
      </c>
      <c r="G38" s="217">
        <v>0</v>
      </c>
      <c r="H38" s="217">
        <v>0</v>
      </c>
      <c r="I38" s="217">
        <v>0</v>
      </c>
      <c r="J38" s="217">
        <v>0</v>
      </c>
      <c r="K38" s="217">
        <v>0</v>
      </c>
      <c r="L38" s="217">
        <v>0</v>
      </c>
      <c r="M38" s="217">
        <v>0</v>
      </c>
      <c r="N38" s="217">
        <v>0</v>
      </c>
      <c r="O38" s="217">
        <v>0</v>
      </c>
      <c r="P38" s="217">
        <v>0</v>
      </c>
      <c r="Q38" s="217">
        <v>0</v>
      </c>
      <c r="R38" s="218">
        <f t="shared" si="5"/>
        <v>0.7</v>
      </c>
      <c r="S38" s="217">
        <v>0</v>
      </c>
      <c r="T38" s="217">
        <v>0</v>
      </c>
    </row>
    <row r="39" spans="1:22" ht="15.75" x14ac:dyDescent="0.25">
      <c r="A39" s="219" t="s">
        <v>83</v>
      </c>
      <c r="B39" s="324"/>
      <c r="C39" s="305"/>
      <c r="D39" s="220">
        <v>0</v>
      </c>
      <c r="E39" s="220">
        <v>0.6</v>
      </c>
      <c r="F39" s="220">
        <v>0</v>
      </c>
      <c r="G39" s="220">
        <v>0</v>
      </c>
      <c r="H39" s="220">
        <v>0</v>
      </c>
      <c r="I39" s="220">
        <v>0</v>
      </c>
      <c r="J39" s="220">
        <v>0</v>
      </c>
      <c r="K39" s="220">
        <v>0</v>
      </c>
      <c r="L39" s="220">
        <v>0</v>
      </c>
      <c r="M39" s="220">
        <v>0</v>
      </c>
      <c r="N39" s="220">
        <v>0</v>
      </c>
      <c r="O39" s="220">
        <v>0</v>
      </c>
      <c r="P39" s="220">
        <v>0</v>
      </c>
      <c r="Q39" s="220">
        <v>0</v>
      </c>
      <c r="R39" s="221">
        <f t="shared" si="5"/>
        <v>0.6</v>
      </c>
      <c r="S39" s="220">
        <v>0.6</v>
      </c>
      <c r="T39" s="220">
        <v>0.4</v>
      </c>
    </row>
    <row r="40" spans="1:22" ht="15.75" x14ac:dyDescent="0.25">
      <c r="A40" s="216" t="s">
        <v>84</v>
      </c>
      <c r="B40" s="323"/>
      <c r="C40" s="305"/>
      <c r="D40" s="217">
        <v>0</v>
      </c>
      <c r="E40" s="217">
        <v>49.6</v>
      </c>
      <c r="F40" s="217">
        <v>0</v>
      </c>
      <c r="G40" s="217">
        <v>0</v>
      </c>
      <c r="H40" s="217">
        <v>47</v>
      </c>
      <c r="I40" s="217">
        <v>0</v>
      </c>
      <c r="J40" s="217">
        <v>0</v>
      </c>
      <c r="K40" s="217">
        <v>0</v>
      </c>
      <c r="L40" s="217">
        <v>0</v>
      </c>
      <c r="M40" s="217">
        <v>0</v>
      </c>
      <c r="N40" s="217">
        <v>0</v>
      </c>
      <c r="O40" s="217">
        <v>0</v>
      </c>
      <c r="P40" s="217">
        <v>0</v>
      </c>
      <c r="Q40" s="217">
        <v>0</v>
      </c>
      <c r="R40" s="218">
        <f t="shared" si="5"/>
        <v>96.6</v>
      </c>
      <c r="S40" s="217">
        <v>49.2</v>
      </c>
      <c r="T40" s="217">
        <v>40</v>
      </c>
    </row>
    <row r="41" spans="1:22" ht="15.75" x14ac:dyDescent="0.25">
      <c r="A41" s="219" t="s">
        <v>85</v>
      </c>
      <c r="B41" s="324"/>
      <c r="C41" s="305"/>
      <c r="D41" s="220">
        <v>0</v>
      </c>
      <c r="E41" s="220">
        <v>0</v>
      </c>
      <c r="F41" s="220">
        <v>0</v>
      </c>
      <c r="G41" s="220">
        <v>0</v>
      </c>
      <c r="H41" s="220">
        <v>0</v>
      </c>
      <c r="I41" s="220">
        <v>0</v>
      </c>
      <c r="J41" s="220">
        <v>0</v>
      </c>
      <c r="K41" s="220">
        <v>0</v>
      </c>
      <c r="L41" s="220">
        <v>0</v>
      </c>
      <c r="M41" s="220">
        <v>0</v>
      </c>
      <c r="N41" s="220">
        <v>0</v>
      </c>
      <c r="O41" s="220">
        <v>0</v>
      </c>
      <c r="P41" s="220">
        <v>0</v>
      </c>
      <c r="Q41" s="220">
        <v>0</v>
      </c>
      <c r="R41" s="221">
        <f t="shared" si="5"/>
        <v>0</v>
      </c>
      <c r="S41" s="220">
        <v>0.2</v>
      </c>
      <c r="T41" s="220">
        <v>0</v>
      </c>
    </row>
    <row r="42" spans="1:22" ht="15.75" x14ac:dyDescent="0.25">
      <c r="A42" s="216" t="s">
        <v>86</v>
      </c>
      <c r="B42" s="323"/>
      <c r="C42" s="305"/>
      <c r="D42" s="217">
        <v>0</v>
      </c>
      <c r="E42" s="217">
        <v>9</v>
      </c>
      <c r="F42" s="217">
        <v>0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17">
        <v>0</v>
      </c>
      <c r="N42" s="217">
        <v>0</v>
      </c>
      <c r="O42" s="217">
        <v>0</v>
      </c>
      <c r="P42" s="217">
        <v>0</v>
      </c>
      <c r="Q42" s="217">
        <v>0</v>
      </c>
      <c r="R42" s="218">
        <f t="shared" si="5"/>
        <v>9</v>
      </c>
      <c r="S42" s="217">
        <v>0</v>
      </c>
      <c r="T42" s="217">
        <v>6</v>
      </c>
    </row>
    <row r="43" spans="1:22" ht="15.75" x14ac:dyDescent="0.25">
      <c r="A43" s="222" t="s">
        <v>12</v>
      </c>
      <c r="B43" s="325"/>
      <c r="C43" s="305"/>
      <c r="D43" s="223">
        <f t="shared" ref="D43:T43" si="6">SUM(D36,D37,D38,D39,D40,D41,D42)</f>
        <v>0</v>
      </c>
      <c r="E43" s="223">
        <f t="shared" si="6"/>
        <v>334.20000000000005</v>
      </c>
      <c r="F43" s="223">
        <f t="shared" si="6"/>
        <v>0</v>
      </c>
      <c r="G43" s="223">
        <f t="shared" si="6"/>
        <v>0</v>
      </c>
      <c r="H43" s="223">
        <f t="shared" si="6"/>
        <v>47</v>
      </c>
      <c r="I43" s="223">
        <f t="shared" si="6"/>
        <v>0</v>
      </c>
      <c r="J43" s="223">
        <f t="shared" si="6"/>
        <v>0</v>
      </c>
      <c r="K43" s="223">
        <f t="shared" si="6"/>
        <v>0</v>
      </c>
      <c r="L43" s="223">
        <f t="shared" si="6"/>
        <v>0</v>
      </c>
      <c r="M43" s="223">
        <f t="shared" si="6"/>
        <v>0</v>
      </c>
      <c r="N43" s="223">
        <f t="shared" si="6"/>
        <v>0</v>
      </c>
      <c r="O43" s="223">
        <f t="shared" si="6"/>
        <v>0</v>
      </c>
      <c r="P43" s="223">
        <f t="shared" si="6"/>
        <v>0</v>
      </c>
      <c r="Q43" s="223">
        <f t="shared" si="6"/>
        <v>0</v>
      </c>
      <c r="R43" s="224">
        <f t="shared" si="6"/>
        <v>381.20000000000005</v>
      </c>
      <c r="S43" s="220">
        <f t="shared" si="6"/>
        <v>456.9</v>
      </c>
      <c r="T43" s="220">
        <f t="shared" si="6"/>
        <v>376.79999999999995</v>
      </c>
    </row>
    <row r="45" spans="1:22" ht="15.75" x14ac:dyDescent="0.25">
      <c r="A45" s="212" t="s">
        <v>27</v>
      </c>
      <c r="B45" s="322"/>
      <c r="C45" s="305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4"/>
      <c r="S45" s="215"/>
      <c r="T45" s="215"/>
    </row>
    <row r="46" spans="1:22" ht="15.75" x14ac:dyDescent="0.25">
      <c r="A46" s="216" t="s">
        <v>99</v>
      </c>
      <c r="B46" s="323"/>
      <c r="C46" s="305"/>
      <c r="D46" s="217">
        <v>0</v>
      </c>
      <c r="E46" s="217">
        <v>0</v>
      </c>
      <c r="F46" s="217">
        <v>0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17">
        <v>0</v>
      </c>
      <c r="N46" s="217">
        <v>0</v>
      </c>
      <c r="O46" s="217">
        <v>31.792000000000002</v>
      </c>
      <c r="P46" s="217">
        <v>0</v>
      </c>
      <c r="Q46" s="217">
        <v>0</v>
      </c>
      <c r="R46" s="218">
        <f>SUM(D46,E46,F46,G46,H46,I46,J46,K46,L46,M46,N46,O46,P46,Q46)</f>
        <v>31.792000000000002</v>
      </c>
      <c r="S46" s="217">
        <v>79.674999999999997</v>
      </c>
      <c r="T46" s="217">
        <v>7.673</v>
      </c>
      <c r="U46" s="323"/>
      <c r="V46" s="305"/>
    </row>
    <row r="47" spans="1:22" ht="15.75" x14ac:dyDescent="0.25">
      <c r="A47" s="219" t="s">
        <v>30</v>
      </c>
      <c r="B47" s="324"/>
      <c r="C47" s="305"/>
      <c r="D47" s="220">
        <v>0</v>
      </c>
      <c r="E47" s="220">
        <v>0</v>
      </c>
      <c r="F47" s="220">
        <v>0</v>
      </c>
      <c r="G47" s="220">
        <v>0</v>
      </c>
      <c r="H47" s="220">
        <v>0</v>
      </c>
      <c r="I47" s="220">
        <v>0</v>
      </c>
      <c r="J47" s="220">
        <v>0</v>
      </c>
      <c r="K47" s="220">
        <v>0</v>
      </c>
      <c r="L47" s="220">
        <v>0</v>
      </c>
      <c r="M47" s="220">
        <v>0</v>
      </c>
      <c r="N47" s="220">
        <v>0</v>
      </c>
      <c r="O47" s="220">
        <v>0</v>
      </c>
      <c r="P47" s="220">
        <v>0</v>
      </c>
      <c r="Q47" s="220">
        <v>0</v>
      </c>
      <c r="R47" s="221">
        <f>SUM(D47,E47,F47,G47,H47,I47,J47,K47,L47,M47,N47,O47,P47,Q47)</f>
        <v>0</v>
      </c>
      <c r="S47" s="220">
        <v>0.41799999999999998</v>
      </c>
      <c r="T47" s="220">
        <v>0</v>
      </c>
    </row>
    <row r="48" spans="1:22" ht="15.75" x14ac:dyDescent="0.25">
      <c r="A48" s="216" t="s">
        <v>100</v>
      </c>
      <c r="B48" s="323"/>
      <c r="C48" s="305"/>
      <c r="D48" s="217">
        <v>0</v>
      </c>
      <c r="E48" s="217">
        <v>0</v>
      </c>
      <c r="F48" s="217">
        <v>0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17">
        <v>0</v>
      </c>
      <c r="N48" s="217">
        <v>0</v>
      </c>
      <c r="O48" s="217">
        <v>0</v>
      </c>
      <c r="P48" s="217">
        <v>0</v>
      </c>
      <c r="Q48" s="217">
        <v>0</v>
      </c>
      <c r="R48" s="218">
        <f>SUM(D48,E48,F48,G48,H48,I48,J48,K48,L48,M48,N48,O48,P48,Q48)</f>
        <v>0</v>
      </c>
      <c r="S48" s="217">
        <v>13.372</v>
      </c>
      <c r="T48" s="217">
        <v>18.29</v>
      </c>
    </row>
    <row r="49" spans="1:22" ht="15.75" x14ac:dyDescent="0.25">
      <c r="A49" s="222" t="s">
        <v>12</v>
      </c>
      <c r="B49" s="325"/>
      <c r="C49" s="305"/>
      <c r="D49" s="223">
        <f t="shared" ref="D49:T49" si="7">SUM(D46,D47,D48)</f>
        <v>0</v>
      </c>
      <c r="E49" s="223">
        <f t="shared" si="7"/>
        <v>0</v>
      </c>
      <c r="F49" s="223">
        <f t="shared" si="7"/>
        <v>0</v>
      </c>
      <c r="G49" s="223">
        <f t="shared" si="7"/>
        <v>0</v>
      </c>
      <c r="H49" s="223">
        <f t="shared" si="7"/>
        <v>0</v>
      </c>
      <c r="I49" s="223">
        <f t="shared" si="7"/>
        <v>0</v>
      </c>
      <c r="J49" s="223">
        <f t="shared" si="7"/>
        <v>0</v>
      </c>
      <c r="K49" s="223">
        <f t="shared" si="7"/>
        <v>0</v>
      </c>
      <c r="L49" s="223">
        <f t="shared" si="7"/>
        <v>0</v>
      </c>
      <c r="M49" s="223">
        <f t="shared" si="7"/>
        <v>0</v>
      </c>
      <c r="N49" s="223">
        <f t="shared" si="7"/>
        <v>0</v>
      </c>
      <c r="O49" s="223">
        <f t="shared" si="7"/>
        <v>31.792000000000002</v>
      </c>
      <c r="P49" s="223">
        <f t="shared" si="7"/>
        <v>0</v>
      </c>
      <c r="Q49" s="223">
        <f t="shared" si="7"/>
        <v>0</v>
      </c>
      <c r="R49" s="224">
        <f t="shared" si="7"/>
        <v>31.792000000000002</v>
      </c>
      <c r="S49" s="220">
        <f t="shared" si="7"/>
        <v>93.465000000000003</v>
      </c>
      <c r="T49" s="220">
        <f t="shared" si="7"/>
        <v>25.963000000000001</v>
      </c>
    </row>
    <row r="51" spans="1:22" ht="15.75" x14ac:dyDescent="0.25">
      <c r="A51" s="212" t="s">
        <v>101</v>
      </c>
      <c r="B51" s="322"/>
      <c r="C51" s="305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4"/>
      <c r="S51" s="215"/>
      <c r="T51" s="215"/>
    </row>
    <row r="52" spans="1:22" ht="15.75" x14ac:dyDescent="0.25">
      <c r="A52" s="216" t="s">
        <v>103</v>
      </c>
      <c r="B52" s="323"/>
      <c r="C52" s="305"/>
      <c r="D52" s="217">
        <v>0</v>
      </c>
      <c r="E52" s="217">
        <v>195.5</v>
      </c>
      <c r="F52" s="217">
        <v>0</v>
      </c>
      <c r="G52" s="217">
        <v>31.157</v>
      </c>
      <c r="H52" s="217">
        <v>256.36</v>
      </c>
      <c r="I52" s="217">
        <v>0</v>
      </c>
      <c r="J52" s="217">
        <v>0</v>
      </c>
      <c r="K52" s="217">
        <v>0</v>
      </c>
      <c r="L52" s="217">
        <v>0</v>
      </c>
      <c r="M52" s="217">
        <v>0</v>
      </c>
      <c r="N52" s="217">
        <v>400.46499999999997</v>
      </c>
      <c r="O52" s="217">
        <v>0</v>
      </c>
      <c r="P52" s="217">
        <v>0</v>
      </c>
      <c r="Q52" s="217">
        <v>0</v>
      </c>
      <c r="R52" s="218">
        <f>SUM(D52,E52,F52,G52,H52,I52,J52,K52,L52,M52,N52,O52,P52,Q52)</f>
        <v>883.48199999999997</v>
      </c>
      <c r="S52" s="217">
        <v>1125.501</v>
      </c>
      <c r="T52" s="217">
        <v>876.66899999999998</v>
      </c>
      <c r="U52" s="323"/>
      <c r="V52" s="305"/>
    </row>
    <row r="53" spans="1:22" ht="15.75" x14ac:dyDescent="0.25">
      <c r="A53" s="222" t="s">
        <v>12</v>
      </c>
      <c r="B53" s="325"/>
      <c r="C53" s="305"/>
      <c r="D53" s="223">
        <f t="shared" ref="D53:T53" si="8">D52</f>
        <v>0</v>
      </c>
      <c r="E53" s="223">
        <f t="shared" si="8"/>
        <v>195.5</v>
      </c>
      <c r="F53" s="223">
        <f t="shared" si="8"/>
        <v>0</v>
      </c>
      <c r="G53" s="223">
        <f t="shared" si="8"/>
        <v>31.157</v>
      </c>
      <c r="H53" s="223">
        <f t="shared" si="8"/>
        <v>256.36</v>
      </c>
      <c r="I53" s="223">
        <f t="shared" si="8"/>
        <v>0</v>
      </c>
      <c r="J53" s="223">
        <f t="shared" si="8"/>
        <v>0</v>
      </c>
      <c r="K53" s="223">
        <f t="shared" si="8"/>
        <v>0</v>
      </c>
      <c r="L53" s="223">
        <f t="shared" si="8"/>
        <v>0</v>
      </c>
      <c r="M53" s="223">
        <f t="shared" si="8"/>
        <v>0</v>
      </c>
      <c r="N53" s="223">
        <f t="shared" si="8"/>
        <v>400.46499999999997</v>
      </c>
      <c r="O53" s="223">
        <f t="shared" si="8"/>
        <v>0</v>
      </c>
      <c r="P53" s="223">
        <f t="shared" si="8"/>
        <v>0</v>
      </c>
      <c r="Q53" s="223">
        <f t="shared" si="8"/>
        <v>0</v>
      </c>
      <c r="R53" s="224">
        <f t="shared" si="8"/>
        <v>883.48199999999997</v>
      </c>
      <c r="S53" s="220">
        <f t="shared" si="8"/>
        <v>1125.501</v>
      </c>
      <c r="T53" s="220">
        <f t="shared" si="8"/>
        <v>876.66899999999998</v>
      </c>
    </row>
    <row r="55" spans="1:22" ht="15.75" x14ac:dyDescent="0.25">
      <c r="A55" s="212" t="s">
        <v>105</v>
      </c>
      <c r="B55" s="322"/>
      <c r="C55" s="305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4"/>
      <c r="S55" s="215"/>
      <c r="T55" s="215"/>
    </row>
    <row r="56" spans="1:22" ht="15.75" x14ac:dyDescent="0.25">
      <c r="A56" s="216" t="s">
        <v>106</v>
      </c>
      <c r="B56" s="323"/>
      <c r="C56" s="305"/>
      <c r="D56" s="217">
        <v>0</v>
      </c>
      <c r="E56" s="217">
        <v>0</v>
      </c>
      <c r="F56" s="217">
        <v>0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17">
        <v>0</v>
      </c>
      <c r="N56" s="217">
        <v>0</v>
      </c>
      <c r="O56" s="217">
        <v>0</v>
      </c>
      <c r="P56" s="217">
        <v>0</v>
      </c>
      <c r="Q56" s="217">
        <v>0</v>
      </c>
      <c r="R56" s="218">
        <f>SUM(D56,E56,F56,G56,H56,I56,J56,K56,L56,M56,N56,O56,P56,Q56)</f>
        <v>0</v>
      </c>
      <c r="S56" s="217">
        <v>54.41</v>
      </c>
      <c r="T56" s="217">
        <v>52.9</v>
      </c>
      <c r="U56" s="323"/>
      <c r="V56" s="305"/>
    </row>
    <row r="57" spans="1:22" ht="15.75" x14ac:dyDescent="0.25">
      <c r="A57" s="219" t="s">
        <v>109</v>
      </c>
      <c r="B57" s="324"/>
      <c r="C57" s="305"/>
      <c r="D57" s="220">
        <v>0</v>
      </c>
      <c r="E57" s="220">
        <v>49.5</v>
      </c>
      <c r="F57" s="220">
        <v>0</v>
      </c>
      <c r="G57" s="220">
        <v>0</v>
      </c>
      <c r="H57" s="220">
        <v>0</v>
      </c>
      <c r="I57" s="220">
        <v>0</v>
      </c>
      <c r="J57" s="220">
        <v>0</v>
      </c>
      <c r="K57" s="220">
        <v>0</v>
      </c>
      <c r="L57" s="220">
        <v>0</v>
      </c>
      <c r="M57" s="220">
        <v>0</v>
      </c>
      <c r="N57" s="220">
        <v>0</v>
      </c>
      <c r="O57" s="220">
        <v>0</v>
      </c>
      <c r="P57" s="220">
        <v>0</v>
      </c>
      <c r="Q57" s="220">
        <v>0</v>
      </c>
      <c r="R57" s="221">
        <f>SUM(D57,E57,F57,G57,H57,I57,J57,K57,L57,M57,N57,O57,P57,Q57)</f>
        <v>49.5</v>
      </c>
      <c r="S57" s="220">
        <v>9.2620000000000005</v>
      </c>
      <c r="T57" s="220">
        <v>0</v>
      </c>
    </row>
    <row r="58" spans="1:22" ht="15.75" x14ac:dyDescent="0.25">
      <c r="A58" s="216" t="s">
        <v>111</v>
      </c>
      <c r="B58" s="323"/>
      <c r="C58" s="305"/>
      <c r="D58" s="217">
        <v>0</v>
      </c>
      <c r="E58" s="217">
        <v>0</v>
      </c>
      <c r="F58" s="217">
        <v>0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17">
        <v>0</v>
      </c>
      <c r="N58" s="217">
        <v>0</v>
      </c>
      <c r="O58" s="217">
        <v>0</v>
      </c>
      <c r="P58" s="217">
        <v>0</v>
      </c>
      <c r="Q58" s="217">
        <v>0</v>
      </c>
      <c r="R58" s="218">
        <f>SUM(D58,E58,F58,G58,H58,I58,J58,K58,L58,M58,N58,O58,P58,Q58)</f>
        <v>0</v>
      </c>
      <c r="S58" s="217">
        <v>0.20200000000000001</v>
      </c>
      <c r="T58" s="217">
        <v>0</v>
      </c>
    </row>
    <row r="59" spans="1:22" ht="15.75" x14ac:dyDescent="0.25">
      <c r="A59" s="222" t="s">
        <v>12</v>
      </c>
      <c r="B59" s="325"/>
      <c r="C59" s="305"/>
      <c r="D59" s="223">
        <f t="shared" ref="D59:T59" si="9">SUM(D56,D57,D58)</f>
        <v>0</v>
      </c>
      <c r="E59" s="223">
        <f t="shared" si="9"/>
        <v>49.5</v>
      </c>
      <c r="F59" s="223">
        <f t="shared" si="9"/>
        <v>0</v>
      </c>
      <c r="G59" s="223">
        <f t="shared" si="9"/>
        <v>0</v>
      </c>
      <c r="H59" s="223">
        <f t="shared" si="9"/>
        <v>0</v>
      </c>
      <c r="I59" s="223">
        <f t="shared" si="9"/>
        <v>0</v>
      </c>
      <c r="J59" s="223">
        <f t="shared" si="9"/>
        <v>0</v>
      </c>
      <c r="K59" s="223">
        <f t="shared" si="9"/>
        <v>0</v>
      </c>
      <c r="L59" s="223">
        <f t="shared" si="9"/>
        <v>0</v>
      </c>
      <c r="M59" s="223">
        <f t="shared" si="9"/>
        <v>0</v>
      </c>
      <c r="N59" s="223">
        <f t="shared" si="9"/>
        <v>0</v>
      </c>
      <c r="O59" s="223">
        <f t="shared" si="9"/>
        <v>0</v>
      </c>
      <c r="P59" s="223">
        <f t="shared" si="9"/>
        <v>0</v>
      </c>
      <c r="Q59" s="223">
        <f t="shared" si="9"/>
        <v>0</v>
      </c>
      <c r="R59" s="224">
        <f t="shared" si="9"/>
        <v>49.5</v>
      </c>
      <c r="S59" s="220">
        <f t="shared" si="9"/>
        <v>63.873999999999995</v>
      </c>
      <c r="T59" s="220">
        <f t="shared" si="9"/>
        <v>52.9</v>
      </c>
    </row>
    <row r="61" spans="1:22" ht="15.75" x14ac:dyDescent="0.25">
      <c r="A61" s="212" t="s">
        <v>32</v>
      </c>
      <c r="B61" s="322"/>
      <c r="C61" s="305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4"/>
      <c r="S61" s="215"/>
      <c r="T61" s="215"/>
    </row>
    <row r="62" spans="1:22" ht="15.75" x14ac:dyDescent="0.25">
      <c r="A62" s="216" t="s">
        <v>33</v>
      </c>
      <c r="B62" s="323"/>
      <c r="C62" s="305"/>
      <c r="D62" s="217">
        <v>0</v>
      </c>
      <c r="E62" s="217">
        <v>25</v>
      </c>
      <c r="F62" s="217">
        <v>0</v>
      </c>
      <c r="G62" s="217">
        <v>0</v>
      </c>
      <c r="H62" s="217">
        <v>0</v>
      </c>
      <c r="I62" s="217">
        <v>0</v>
      </c>
      <c r="J62" s="217">
        <v>0</v>
      </c>
      <c r="K62" s="217">
        <v>0</v>
      </c>
      <c r="L62" s="217">
        <v>0</v>
      </c>
      <c r="M62" s="217">
        <v>0</v>
      </c>
      <c r="N62" s="217">
        <v>0</v>
      </c>
      <c r="O62" s="217">
        <v>0</v>
      </c>
      <c r="P62" s="217">
        <v>0</v>
      </c>
      <c r="Q62" s="217">
        <v>0</v>
      </c>
      <c r="R62" s="218">
        <f>SUM(D62,E62,F62,G62,H62,I62,J62,K62,L62,M62,N62,O62,P62,Q62)</f>
        <v>25</v>
      </c>
      <c r="S62" s="217">
        <v>0</v>
      </c>
      <c r="T62" s="217">
        <v>42.5</v>
      </c>
      <c r="U62" s="323"/>
      <c r="V62" s="305"/>
    </row>
    <row r="63" spans="1:22" ht="15.75" x14ac:dyDescent="0.25">
      <c r="A63" s="219" t="s">
        <v>113</v>
      </c>
      <c r="B63" s="324"/>
      <c r="C63" s="305"/>
      <c r="D63" s="220">
        <v>0</v>
      </c>
      <c r="E63" s="220">
        <v>24.4</v>
      </c>
      <c r="F63" s="220">
        <v>0</v>
      </c>
      <c r="G63" s="220">
        <v>0</v>
      </c>
      <c r="H63" s="220">
        <v>0</v>
      </c>
      <c r="I63" s="220">
        <v>0</v>
      </c>
      <c r="J63" s="220">
        <v>0</v>
      </c>
      <c r="K63" s="220">
        <v>0</v>
      </c>
      <c r="L63" s="220">
        <v>0</v>
      </c>
      <c r="M63" s="220">
        <v>0</v>
      </c>
      <c r="N63" s="220">
        <v>0</v>
      </c>
      <c r="O63" s="220">
        <v>0</v>
      </c>
      <c r="P63" s="220">
        <v>0</v>
      </c>
      <c r="Q63" s="220">
        <v>0</v>
      </c>
      <c r="R63" s="221">
        <f>SUM(D63,E63,F63,G63,H63,I63,J63,K63,L63,M63,N63,O63,P63,Q63)</f>
        <v>24.4</v>
      </c>
      <c r="S63" s="220">
        <v>28.2</v>
      </c>
      <c r="T63" s="220">
        <v>1.5</v>
      </c>
    </row>
    <row r="64" spans="1:22" ht="15.75" x14ac:dyDescent="0.25">
      <c r="A64" s="222" t="s">
        <v>12</v>
      </c>
      <c r="B64" s="325"/>
      <c r="C64" s="305"/>
      <c r="D64" s="223">
        <f t="shared" ref="D64:T64" si="10">SUM(D62,D63)</f>
        <v>0</v>
      </c>
      <c r="E64" s="223">
        <f t="shared" si="10"/>
        <v>49.4</v>
      </c>
      <c r="F64" s="223">
        <f t="shared" si="10"/>
        <v>0</v>
      </c>
      <c r="G64" s="223">
        <f t="shared" si="10"/>
        <v>0</v>
      </c>
      <c r="H64" s="223">
        <f t="shared" si="10"/>
        <v>0</v>
      </c>
      <c r="I64" s="223">
        <f t="shared" si="10"/>
        <v>0</v>
      </c>
      <c r="J64" s="223">
        <f t="shared" si="10"/>
        <v>0</v>
      </c>
      <c r="K64" s="223">
        <f t="shared" si="10"/>
        <v>0</v>
      </c>
      <c r="L64" s="223">
        <f t="shared" si="10"/>
        <v>0</v>
      </c>
      <c r="M64" s="223">
        <f t="shared" si="10"/>
        <v>0</v>
      </c>
      <c r="N64" s="223">
        <f t="shared" si="10"/>
        <v>0</v>
      </c>
      <c r="O64" s="223">
        <f t="shared" si="10"/>
        <v>0</v>
      </c>
      <c r="P64" s="223">
        <f t="shared" si="10"/>
        <v>0</v>
      </c>
      <c r="Q64" s="223">
        <f t="shared" si="10"/>
        <v>0</v>
      </c>
      <c r="R64" s="224">
        <f t="shared" si="10"/>
        <v>49.4</v>
      </c>
      <c r="S64" s="220">
        <f t="shared" si="10"/>
        <v>28.2</v>
      </c>
      <c r="T64" s="220">
        <f t="shared" si="10"/>
        <v>44</v>
      </c>
    </row>
    <row r="66" spans="1:22" ht="15.75" x14ac:dyDescent="0.25">
      <c r="A66" s="212" t="s">
        <v>71</v>
      </c>
      <c r="B66" s="322"/>
      <c r="C66" s="305"/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4"/>
      <c r="S66" s="215"/>
      <c r="T66" s="215"/>
    </row>
    <row r="67" spans="1:22" ht="15.75" x14ac:dyDescent="0.25">
      <c r="A67" s="216" t="s">
        <v>114</v>
      </c>
      <c r="B67" s="323"/>
      <c r="C67" s="305"/>
      <c r="D67" s="217">
        <v>0</v>
      </c>
      <c r="E67" s="217">
        <v>0</v>
      </c>
      <c r="F67" s="217">
        <v>0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17">
        <v>0</v>
      </c>
      <c r="N67" s="217">
        <v>0</v>
      </c>
      <c r="O67" s="217">
        <v>0</v>
      </c>
      <c r="P67" s="217">
        <v>0</v>
      </c>
      <c r="Q67" s="217">
        <v>0</v>
      </c>
      <c r="R67" s="218">
        <f>SUM(D67,E67,F67,G67,H67,I67,J67,K67,L67,M67,N67,O67,P67,Q67)</f>
        <v>0</v>
      </c>
      <c r="S67" s="217">
        <v>70.135999999999996</v>
      </c>
      <c r="T67" s="217">
        <v>0</v>
      </c>
      <c r="U67" s="323"/>
      <c r="V67" s="305"/>
    </row>
    <row r="68" spans="1:22" ht="15.75" x14ac:dyDescent="0.25">
      <c r="A68" s="222" t="s">
        <v>12</v>
      </c>
      <c r="B68" s="325"/>
      <c r="C68" s="305"/>
      <c r="D68" s="223">
        <f t="shared" ref="D68:T68" si="11">D67</f>
        <v>0</v>
      </c>
      <c r="E68" s="223">
        <f t="shared" si="11"/>
        <v>0</v>
      </c>
      <c r="F68" s="223">
        <f t="shared" si="11"/>
        <v>0</v>
      </c>
      <c r="G68" s="223">
        <f t="shared" si="11"/>
        <v>0</v>
      </c>
      <c r="H68" s="223">
        <f t="shared" si="11"/>
        <v>0</v>
      </c>
      <c r="I68" s="223">
        <f t="shared" si="11"/>
        <v>0</v>
      </c>
      <c r="J68" s="223">
        <f t="shared" si="11"/>
        <v>0</v>
      </c>
      <c r="K68" s="223">
        <f t="shared" si="11"/>
        <v>0</v>
      </c>
      <c r="L68" s="223">
        <f t="shared" si="11"/>
        <v>0</v>
      </c>
      <c r="M68" s="223">
        <f t="shared" si="11"/>
        <v>0</v>
      </c>
      <c r="N68" s="223">
        <f t="shared" si="11"/>
        <v>0</v>
      </c>
      <c r="O68" s="223">
        <f t="shared" si="11"/>
        <v>0</v>
      </c>
      <c r="P68" s="223">
        <f t="shared" si="11"/>
        <v>0</v>
      </c>
      <c r="Q68" s="223">
        <f t="shared" si="11"/>
        <v>0</v>
      </c>
      <c r="R68" s="224">
        <f t="shared" si="11"/>
        <v>0</v>
      </c>
      <c r="S68" s="220">
        <f t="shared" si="11"/>
        <v>70.135999999999996</v>
      </c>
      <c r="T68" s="220">
        <f t="shared" si="11"/>
        <v>0</v>
      </c>
    </row>
    <row r="70" spans="1:22" ht="33.950000000000003" customHeight="1" x14ac:dyDescent="0.25">
      <c r="A70" s="225" t="s">
        <v>122</v>
      </c>
      <c r="B70" s="326"/>
      <c r="C70" s="305"/>
      <c r="D70" s="226">
        <f t="shared" ref="D70:T70" si="12">SUM(D17,D24,D29,D33,D43,D49,D53,D59,D64,D68)</f>
        <v>0</v>
      </c>
      <c r="E70" s="226">
        <f t="shared" si="12"/>
        <v>893.2</v>
      </c>
      <c r="F70" s="226">
        <f t="shared" si="12"/>
        <v>73.792000000000002</v>
      </c>
      <c r="G70" s="226">
        <f t="shared" si="12"/>
        <v>31.157</v>
      </c>
      <c r="H70" s="226">
        <f t="shared" si="12"/>
        <v>401.54399999999998</v>
      </c>
      <c r="I70" s="226">
        <f t="shared" si="12"/>
        <v>0</v>
      </c>
      <c r="J70" s="226">
        <f t="shared" si="12"/>
        <v>0</v>
      </c>
      <c r="K70" s="226">
        <f t="shared" si="12"/>
        <v>0</v>
      </c>
      <c r="L70" s="226">
        <f t="shared" si="12"/>
        <v>0</v>
      </c>
      <c r="M70" s="226">
        <f t="shared" si="12"/>
        <v>0</v>
      </c>
      <c r="N70" s="226">
        <f t="shared" si="12"/>
        <v>427.96499999999997</v>
      </c>
      <c r="O70" s="226">
        <f t="shared" si="12"/>
        <v>163.83099999999999</v>
      </c>
      <c r="P70" s="226">
        <f t="shared" si="12"/>
        <v>0</v>
      </c>
      <c r="Q70" s="226">
        <f t="shared" si="12"/>
        <v>0</v>
      </c>
      <c r="R70" s="226">
        <f t="shared" si="12"/>
        <v>1991.489</v>
      </c>
      <c r="S70" s="226">
        <f t="shared" si="12"/>
        <v>2395.9119999999998</v>
      </c>
      <c r="T70" s="227">
        <f t="shared" si="12"/>
        <v>1984.028</v>
      </c>
    </row>
    <row r="72" spans="1:22" x14ac:dyDescent="0.25">
      <c r="A72" s="228" t="s">
        <v>45</v>
      </c>
      <c r="B72" s="327"/>
      <c r="C72" s="305"/>
      <c r="D72" s="229">
        <v>0</v>
      </c>
      <c r="E72" s="229">
        <v>890</v>
      </c>
      <c r="F72" s="229">
        <v>100.76900000000001</v>
      </c>
      <c r="G72" s="229">
        <v>458.19799999999998</v>
      </c>
      <c r="H72" s="229">
        <v>305.67</v>
      </c>
      <c r="I72" s="229">
        <v>0</v>
      </c>
      <c r="J72" s="229">
        <v>0</v>
      </c>
      <c r="K72" s="229">
        <v>0</v>
      </c>
      <c r="L72" s="229">
        <v>0</v>
      </c>
      <c r="M72" s="229">
        <v>0</v>
      </c>
      <c r="N72" s="229">
        <v>641.27499999999998</v>
      </c>
      <c r="O72" s="229">
        <v>0</v>
      </c>
      <c r="P72" s="229">
        <v>0</v>
      </c>
      <c r="Q72" s="229">
        <v>0</v>
      </c>
      <c r="S72" s="230" t="s">
        <v>123</v>
      </c>
      <c r="T72" s="230" t="s">
        <v>123</v>
      </c>
    </row>
    <row r="73" spans="1:22" s="336" customFormat="1" x14ac:dyDescent="0.25">
      <c r="A73" s="332" t="s">
        <v>124</v>
      </c>
      <c r="B73" s="333"/>
      <c r="C73" s="334"/>
      <c r="D73" s="335" t="str">
        <f t="shared" ref="D73:Q73" si="13">IF(OR(D72=0,D72="-"),"-",IF(D70="-",(0-D72)/D72,(D70-D72)/D72))</f>
        <v>-</v>
      </c>
      <c r="E73" s="335">
        <f t="shared" si="13"/>
        <v>3.595505617977579E-3</v>
      </c>
      <c r="F73" s="335">
        <f t="shared" si="13"/>
        <v>-0.267711300102214</v>
      </c>
      <c r="G73" s="335">
        <f t="shared" si="13"/>
        <v>-0.93200101266264801</v>
      </c>
      <c r="H73" s="335">
        <f t="shared" si="13"/>
        <v>0.31365197762292657</v>
      </c>
      <c r="I73" s="335" t="str">
        <f t="shared" si="13"/>
        <v>-</v>
      </c>
      <c r="J73" s="335" t="str">
        <f t="shared" si="13"/>
        <v>-</v>
      </c>
      <c r="K73" s="335" t="str">
        <f t="shared" si="13"/>
        <v>-</v>
      </c>
      <c r="L73" s="335" t="str">
        <f t="shared" si="13"/>
        <v>-</v>
      </c>
      <c r="M73" s="335" t="str">
        <f t="shared" si="13"/>
        <v>-</v>
      </c>
      <c r="N73" s="335">
        <f t="shared" si="13"/>
        <v>-0.33263420529414062</v>
      </c>
      <c r="O73" s="335" t="str">
        <f t="shared" si="13"/>
        <v>-</v>
      </c>
      <c r="P73" s="335" t="str">
        <f t="shared" si="13"/>
        <v>-</v>
      </c>
      <c r="Q73" s="335" t="str">
        <f t="shared" si="13"/>
        <v>-</v>
      </c>
      <c r="S73" s="337" t="s">
        <v>125</v>
      </c>
      <c r="T73" s="337" t="s">
        <v>126</v>
      </c>
    </row>
    <row r="74" spans="1:22" x14ac:dyDescent="0.25">
      <c r="A74" s="228" t="s">
        <v>46</v>
      </c>
      <c r="B74" s="327"/>
      <c r="C74" s="305"/>
      <c r="D74" s="229">
        <v>0</v>
      </c>
      <c r="E74" s="229">
        <v>855.7</v>
      </c>
      <c r="F74" s="229">
        <v>61.201999999999998</v>
      </c>
      <c r="G74" s="229">
        <v>0</v>
      </c>
      <c r="H74" s="229">
        <v>287.94299999999998</v>
      </c>
      <c r="I74" s="229">
        <v>8</v>
      </c>
      <c r="J74" s="229">
        <v>0</v>
      </c>
      <c r="K74" s="229">
        <v>0</v>
      </c>
      <c r="L74" s="229">
        <v>0</v>
      </c>
      <c r="M74" s="229">
        <v>0</v>
      </c>
      <c r="N74" s="229">
        <v>704.31</v>
      </c>
      <c r="O74" s="229">
        <v>66.873000000000005</v>
      </c>
      <c r="P74" s="229">
        <v>0</v>
      </c>
      <c r="Q74" s="229">
        <v>0</v>
      </c>
      <c r="S74" s="231">
        <f>IF(OR(S70=0,S70="-"),"-",IF(R70="-",(0-S70)/S70,(R70-S70)/S70))</f>
        <v>-0.16879710106214244</v>
      </c>
      <c r="T74" s="231">
        <f>IF(OR(T70=0,T70="-"),"-",IF(S70="-",(0-T70)/T70,(S70-T70)/T70))</f>
        <v>0.20759989274344909</v>
      </c>
    </row>
    <row r="75" spans="1:22" s="336" customFormat="1" x14ac:dyDescent="0.25">
      <c r="A75" s="335" t="s">
        <v>127</v>
      </c>
      <c r="B75" s="333"/>
      <c r="C75" s="334"/>
      <c r="D75" s="335" t="str">
        <f t="shared" ref="D75:Q75" si="14">IF(OR(D74=0,D74="-"),"-",IF(D72="-",(0-D74)/D74,(D72-D74)/D74))</f>
        <v>-</v>
      </c>
      <c r="E75" s="335">
        <f t="shared" si="14"/>
        <v>4.0084141638424629E-2</v>
      </c>
      <c r="F75" s="335">
        <f t="shared" si="14"/>
        <v>0.64649848044181579</v>
      </c>
      <c r="G75" s="335" t="str">
        <f t="shared" si="14"/>
        <v>-</v>
      </c>
      <c r="H75" s="335">
        <f t="shared" si="14"/>
        <v>6.1564267928027536E-2</v>
      </c>
      <c r="I75" s="335">
        <f t="shared" si="14"/>
        <v>-1</v>
      </c>
      <c r="J75" s="335" t="str">
        <f t="shared" si="14"/>
        <v>-</v>
      </c>
      <c r="K75" s="335" t="str">
        <f t="shared" si="14"/>
        <v>-</v>
      </c>
      <c r="L75" s="335" t="str">
        <f t="shared" si="14"/>
        <v>-</v>
      </c>
      <c r="M75" s="335" t="str">
        <f t="shared" si="14"/>
        <v>-</v>
      </c>
      <c r="N75" s="335">
        <f t="shared" si="14"/>
        <v>-8.949894222714426E-2</v>
      </c>
      <c r="O75" s="335">
        <f t="shared" si="14"/>
        <v>-1</v>
      </c>
      <c r="P75" s="335" t="str">
        <f t="shared" si="14"/>
        <v>-</v>
      </c>
      <c r="Q75" s="335" t="str">
        <f t="shared" si="14"/>
        <v>-</v>
      </c>
    </row>
  </sheetData>
  <sheetProtection formatCells="0" formatColumns="0" formatRows="0" insertColumns="0" insertRows="0" insertHyperlinks="0" deleteColumns="0" deleteRows="0" sort="0" autoFilter="0" pivotTables="0"/>
  <mergeCells count="89">
    <mergeCell ref="B75:C75"/>
    <mergeCell ref="B68:C68"/>
    <mergeCell ref="B70:C70"/>
    <mergeCell ref="B72:C72"/>
    <mergeCell ref="B73:C73"/>
    <mergeCell ref="B74:C74"/>
    <mergeCell ref="B63:C63"/>
    <mergeCell ref="B64:C64"/>
    <mergeCell ref="B66:C66"/>
    <mergeCell ref="U67:V67"/>
    <mergeCell ref="B67:C67"/>
    <mergeCell ref="B58:C58"/>
    <mergeCell ref="B59:C59"/>
    <mergeCell ref="B61:C61"/>
    <mergeCell ref="U62:V62"/>
    <mergeCell ref="B62:C62"/>
    <mergeCell ref="B53:C53"/>
    <mergeCell ref="B55:C55"/>
    <mergeCell ref="U56:V56"/>
    <mergeCell ref="B56:C56"/>
    <mergeCell ref="B57:C57"/>
    <mergeCell ref="B47:C47"/>
    <mergeCell ref="B48:C48"/>
    <mergeCell ref="B49:C49"/>
    <mergeCell ref="B51:C51"/>
    <mergeCell ref="U52:V52"/>
    <mergeCell ref="B52:C52"/>
    <mergeCell ref="B42:C42"/>
    <mergeCell ref="B43:C43"/>
    <mergeCell ref="B45:C45"/>
    <mergeCell ref="U46:V46"/>
    <mergeCell ref="B46:C46"/>
    <mergeCell ref="B37:C37"/>
    <mergeCell ref="B38:C38"/>
    <mergeCell ref="B39:C39"/>
    <mergeCell ref="B40:C40"/>
    <mergeCell ref="B41:C41"/>
    <mergeCell ref="U32:V32"/>
    <mergeCell ref="B32:C32"/>
    <mergeCell ref="B33:C33"/>
    <mergeCell ref="B35:C35"/>
    <mergeCell ref="U36:V36"/>
    <mergeCell ref="B36:C36"/>
    <mergeCell ref="U27:V27"/>
    <mergeCell ref="B27:C27"/>
    <mergeCell ref="B28:C28"/>
    <mergeCell ref="B29:C29"/>
    <mergeCell ref="B31:C31"/>
    <mergeCell ref="B21:C21"/>
    <mergeCell ref="B22:C22"/>
    <mergeCell ref="B23:C23"/>
    <mergeCell ref="B24:C24"/>
    <mergeCell ref="B26:C26"/>
    <mergeCell ref="B16:C16"/>
    <mergeCell ref="B17:C17"/>
    <mergeCell ref="B19:C19"/>
    <mergeCell ref="U20:V20"/>
    <mergeCell ref="B20:C20"/>
    <mergeCell ref="B11:C11"/>
    <mergeCell ref="B12:C12"/>
    <mergeCell ref="B13:C13"/>
    <mergeCell ref="B14:C14"/>
    <mergeCell ref="B15:C15"/>
    <mergeCell ref="T5:T6"/>
    <mergeCell ref="B8:C8"/>
    <mergeCell ref="U9:V9"/>
    <mergeCell ref="B9:C9"/>
    <mergeCell ref="B10:C10"/>
    <mergeCell ref="O5:O7"/>
    <mergeCell ref="P5:P7"/>
    <mergeCell ref="Q5:Q7"/>
    <mergeCell ref="R5:R6"/>
    <mergeCell ref="S5:S6"/>
    <mergeCell ref="A1:S1"/>
    <mergeCell ref="A2:S2"/>
    <mergeCell ref="A3:S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Phosphate Rock Production and D</vt:lpstr>
      <vt:lpstr>Phosphate Rock Production by Gr</vt:lpstr>
      <vt:lpstr>Phosphate Rock Deliveries by Gr</vt:lpstr>
      <vt:lpstr>Phosphate Rock Home Deliveries </vt:lpstr>
      <vt:lpstr>Phosphate Rock Exports by Grade</vt:lpstr>
      <vt:lpstr>Phosphate Rock Imports by Grade</vt:lpstr>
      <vt:lpstr>Phosphate Rock Exports by Desti</vt:lpstr>
      <vt:lpstr>Phosphate Rock Exports by Des.1</vt:lpstr>
      <vt:lpstr>Phosphate Rock Exports by Des.2</vt:lpstr>
      <vt:lpstr>Phosphate Rock Exports by Des.3</vt:lpstr>
      <vt:lpstr>Phosphate Rock Exports by Des.4</vt:lpstr>
      <vt:lpstr>Phosphate Rock Exports by Des.5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keywords/>
  <dc:description/>
  <cp:lastModifiedBy>Virginie COUTURIER</cp:lastModifiedBy>
  <dcterms:created xsi:type="dcterms:W3CDTF">2016-07-08T14:06:14Z</dcterms:created>
  <dcterms:modified xsi:type="dcterms:W3CDTF">2016-07-08T14:13:36Z</dcterms:modified>
  <cp:category/>
</cp:coreProperties>
</file>