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70" windowWidth="23415" windowHeight="11955" activeTab="2"/>
  </bookViews>
  <sheets>
    <sheet name="Phosphate Rock Production and D" sheetId="1" r:id="rId1"/>
    <sheet name="Phosphate Rock Production and.1" sheetId="2" r:id="rId2"/>
    <sheet name="Phosphate Rock Exports by Desti" sheetId="3" r:id="rId3"/>
  </sheets>
  <definedNames>
    <definedName name="_xlnm.Print_Titles" localSheetId="2">'Phosphate Rock Exports by Desti'!$1:$7</definedName>
    <definedName name="_xlnm.Print_Area" localSheetId="2">'Phosphate Rock Exports by Desti'!$A$1:$K$122</definedName>
    <definedName name="_xlnm.Print_Area" localSheetId="0">'Phosphate Rock Production and D'!$A$1:$AG$15</definedName>
    <definedName name="_xlnm.Print_Area" localSheetId="1">'Phosphate Rock Production and.1'!$A$1:$G$29</definedName>
  </definedNames>
  <calcPr calcId="145621"/>
</workbook>
</file>

<file path=xl/calcChain.xml><?xml version="1.0" encoding="utf-8"?>
<calcChain xmlns="http://schemas.openxmlformats.org/spreadsheetml/2006/main">
  <c r="F28" i="2" l="1"/>
  <c r="G25" i="2"/>
  <c r="F23" i="2"/>
  <c r="G22" i="2"/>
  <c r="G20" i="2"/>
  <c r="F18" i="2"/>
  <c r="G15" i="2"/>
  <c r="G12" i="2"/>
  <c r="G10" i="2"/>
  <c r="H122" i="3"/>
  <c r="G122" i="3"/>
  <c r="F122" i="3"/>
  <c r="E122" i="3"/>
  <c r="D122" i="3"/>
  <c r="G120" i="3"/>
  <c r="K115" i="3"/>
  <c r="J115" i="3"/>
  <c r="H115" i="3"/>
  <c r="G115" i="3"/>
  <c r="F115" i="3"/>
  <c r="E115" i="3"/>
  <c r="D115" i="3"/>
  <c r="I114" i="3"/>
  <c r="I115" i="3" s="1"/>
  <c r="K111" i="3"/>
  <c r="J111" i="3"/>
  <c r="H111" i="3"/>
  <c r="G111" i="3"/>
  <c r="F111" i="3"/>
  <c r="E111" i="3"/>
  <c r="D111" i="3"/>
  <c r="I110" i="3"/>
  <c r="I109" i="3"/>
  <c r="I111" i="3" s="1"/>
  <c r="K106" i="3"/>
  <c r="J106" i="3"/>
  <c r="H106" i="3"/>
  <c r="G106" i="3"/>
  <c r="F106" i="3"/>
  <c r="E106" i="3"/>
  <c r="D106" i="3"/>
  <c r="I105" i="3"/>
  <c r="I104" i="3"/>
  <c r="I103" i="3"/>
  <c r="I102" i="3"/>
  <c r="I101" i="3"/>
  <c r="I100" i="3"/>
  <c r="I99" i="3"/>
  <c r="I106" i="3" s="1"/>
  <c r="I98" i="3"/>
  <c r="K95" i="3"/>
  <c r="J95" i="3"/>
  <c r="H95" i="3"/>
  <c r="G95" i="3"/>
  <c r="F95" i="3"/>
  <c r="E95" i="3"/>
  <c r="D95" i="3"/>
  <c r="I94" i="3"/>
  <c r="I93" i="3"/>
  <c r="I92" i="3"/>
  <c r="I95" i="3" s="1"/>
  <c r="K89" i="3"/>
  <c r="J89" i="3"/>
  <c r="H89" i="3"/>
  <c r="G89" i="3"/>
  <c r="F89" i="3"/>
  <c r="E89" i="3"/>
  <c r="D89" i="3"/>
  <c r="I88" i="3"/>
  <c r="I87" i="3"/>
  <c r="I86" i="3"/>
  <c r="I85" i="3"/>
  <c r="I84" i="3"/>
  <c r="I83" i="3"/>
  <c r="I82" i="3"/>
  <c r="I81" i="3"/>
  <c r="I89" i="3" s="1"/>
  <c r="I80" i="3"/>
  <c r="K77" i="3"/>
  <c r="J77" i="3"/>
  <c r="H77" i="3"/>
  <c r="G77" i="3"/>
  <c r="F77" i="3"/>
  <c r="E77" i="3"/>
  <c r="D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77" i="3" s="1"/>
  <c r="K59" i="3"/>
  <c r="J59" i="3"/>
  <c r="H59" i="3"/>
  <c r="G59" i="3"/>
  <c r="F59" i="3"/>
  <c r="E59" i="3"/>
  <c r="D59" i="3"/>
  <c r="I58" i="3"/>
  <c r="I57" i="3"/>
  <c r="I56" i="3"/>
  <c r="I55" i="3"/>
  <c r="I54" i="3"/>
  <c r="I53" i="3"/>
  <c r="I52" i="3"/>
  <c r="I51" i="3"/>
  <c r="I50" i="3"/>
  <c r="I49" i="3"/>
  <c r="I48" i="3"/>
  <c r="I47" i="3"/>
  <c r="I59" i="3" s="1"/>
  <c r="K44" i="3"/>
  <c r="J44" i="3"/>
  <c r="I44" i="3"/>
  <c r="H44" i="3"/>
  <c r="G44" i="3"/>
  <c r="F44" i="3"/>
  <c r="E44" i="3"/>
  <c r="D44" i="3"/>
  <c r="I43" i="3"/>
  <c r="I42" i="3"/>
  <c r="K39" i="3"/>
  <c r="J39" i="3"/>
  <c r="H39" i="3"/>
  <c r="G39" i="3"/>
  <c r="F39" i="3"/>
  <c r="E39" i="3"/>
  <c r="D39" i="3"/>
  <c r="I38" i="3"/>
  <c r="I37" i="3"/>
  <c r="I36" i="3"/>
  <c r="I35" i="3"/>
  <c r="I39" i="3" s="1"/>
  <c r="K32" i="3"/>
  <c r="J32" i="3"/>
  <c r="H32" i="3"/>
  <c r="G32" i="3"/>
  <c r="F32" i="3"/>
  <c r="E32" i="3"/>
  <c r="D32" i="3"/>
  <c r="I31" i="3"/>
  <c r="I30" i="3"/>
  <c r="I29" i="3"/>
  <c r="I28" i="3"/>
  <c r="I27" i="3"/>
  <c r="I32" i="3" s="1"/>
  <c r="K24" i="3"/>
  <c r="K117" i="3" s="1"/>
  <c r="J24" i="3"/>
  <c r="J117" i="3" s="1"/>
  <c r="H24" i="3"/>
  <c r="H117" i="3" s="1"/>
  <c r="H120" i="3" s="1"/>
  <c r="G24" i="3"/>
  <c r="G117" i="3" s="1"/>
  <c r="F24" i="3"/>
  <c r="F117" i="3" s="1"/>
  <c r="F120" i="3" s="1"/>
  <c r="E24" i="3"/>
  <c r="E117" i="3" s="1"/>
  <c r="E120" i="3" s="1"/>
  <c r="D24" i="3"/>
  <c r="D117" i="3" s="1"/>
  <c r="D120" i="3" s="1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24" i="3" s="1"/>
  <c r="I117" i="3" s="1"/>
  <c r="D28" i="2"/>
  <c r="C28" i="2"/>
  <c r="B28" i="2"/>
  <c r="D23" i="2"/>
  <c r="C23" i="2"/>
  <c r="B23" i="2"/>
  <c r="D18" i="2"/>
  <c r="C18" i="2"/>
  <c r="B18" i="2"/>
  <c r="D13" i="2"/>
  <c r="C13" i="2"/>
  <c r="B13" i="2"/>
  <c r="AG13" i="1"/>
  <c r="AE13" i="1"/>
  <c r="AC13" i="1"/>
  <c r="AA13" i="1"/>
  <c r="Y13" i="1"/>
  <c r="W13" i="1"/>
  <c r="U13" i="1"/>
  <c r="S13" i="1"/>
  <c r="Q13" i="1"/>
  <c r="O13" i="1"/>
  <c r="M13" i="1"/>
  <c r="K13" i="1"/>
  <c r="I13" i="1"/>
  <c r="G13" i="1"/>
  <c r="E13" i="1"/>
  <c r="C13" i="1"/>
  <c r="AG11" i="1"/>
  <c r="Y11" i="1"/>
  <c r="Q11" i="1"/>
  <c r="I11" i="1"/>
  <c r="AG10" i="1"/>
  <c r="Y10" i="1"/>
  <c r="Q10" i="1"/>
  <c r="I10" i="1"/>
  <c r="AG9" i="1"/>
  <c r="Y9" i="1"/>
  <c r="Q9" i="1"/>
  <c r="I9" i="1"/>
  <c r="AG8" i="1"/>
  <c r="Y8" i="1"/>
  <c r="Q8" i="1"/>
  <c r="I8" i="1"/>
  <c r="AG7" i="1"/>
  <c r="Y7" i="1"/>
  <c r="Q7" i="1"/>
  <c r="I7" i="1"/>
  <c r="G13" i="2" l="1"/>
  <c r="G27" i="2"/>
  <c r="G23" i="2"/>
  <c r="G17" i="2"/>
  <c r="F13" i="2"/>
  <c r="J121" i="3"/>
  <c r="K121" i="3"/>
  <c r="G28" i="2" l="1"/>
  <c r="G18" i="2"/>
</calcChain>
</file>

<file path=xl/sharedStrings.xml><?xml version="1.0" encoding="utf-8"?>
<sst xmlns="http://schemas.openxmlformats.org/spreadsheetml/2006/main" count="187" uniqueCount="133">
  <si>
    <t>Phosphate Rock Production and Deliveries in Major Producing Countries</t>
  </si>
  <si>
    <t>PIT/2015/2Q/P/1</t>
  </si>
  <si>
    <t>January - June 2015</t>
  </si>
  <si>
    <t>('000 metric tonnes product) - All Grades</t>
  </si>
  <si>
    <t>PRODUCTION</t>
  </si>
  <si>
    <t>TOTAL DELIVERIES</t>
  </si>
  <si>
    <t>HOME DELIVERIES</t>
  </si>
  <si>
    <t>EXPORTS</t>
  </si>
  <si>
    <t>2Q 2015</t>
  </si>
  <si>
    <t>%</t>
  </si>
  <si>
    <t>America</t>
  </si>
  <si>
    <t>Africa</t>
  </si>
  <si>
    <t>West Asia</t>
  </si>
  <si>
    <t>China</t>
  </si>
  <si>
    <t>Others</t>
  </si>
  <si>
    <t>Total (not entire world)</t>
  </si>
  <si>
    <t>Phosphate Rock Production and Deliveries by Grade</t>
  </si>
  <si>
    <t>(000 tonnes product)</t>
  </si>
  <si>
    <t>2015 Q2</t>
  </si>
  <si>
    <t>65% BPL</t>
  </si>
  <si>
    <t>66-68% BPL</t>
  </si>
  <si>
    <t>69-72% BPL</t>
  </si>
  <si>
    <t>73-77% BPL</t>
  </si>
  <si>
    <t>Total</t>
  </si>
  <si>
    <t>and under</t>
  </si>
  <si>
    <t>and over</t>
  </si>
  <si>
    <t>29.8% P2O5</t>
  </si>
  <si>
    <t>29.8-31.5% P2O5</t>
  </si>
  <si>
    <t>31.5-33.4% P2O5</t>
  </si>
  <si>
    <t>33.4-35.7% P2O5</t>
  </si>
  <si>
    <t>WORLD TOTAL</t>
  </si>
  <si>
    <t>WORLD TOTAL 2014</t>
  </si>
  <si>
    <t>%change 2015/2014</t>
  </si>
  <si>
    <t xml:space="preserve">Phosphate Rock Exports by Destination </t>
  </si>
  <si>
    <t>('000 metric tonnes product)</t>
  </si>
  <si>
    <t>Exporting</t>
  </si>
  <si>
    <t>countries</t>
  </si>
  <si>
    <t>TOTAL</t>
  </si>
  <si>
    <t>Importing</t>
  </si>
  <si>
    <t>Countries</t>
  </si>
  <si>
    <t>West Europe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</si>
  <si>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</si>
  <si>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</si>
  <si>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</si>
  <si>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</si>
  <si>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</si>
  <si>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</si>
  <si>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</si>
  <si>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</si>
  <si>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</si>
  <si>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</si>
  <si>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</si>
  <si>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</si>
  <si>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Switzerland</t>
  </si>
  <si>
    <t>United Kingdom</t>
  </si>
  <si>
    <t>Various</t>
  </si>
  <si>
    <t>Subtotal</t>
  </si>
  <si>
    <t>Central Europe</t>
  </si>
  <si>
    <t>Bulgaria</t>
  </si>
  <si>
    <t>Croatia</t>
  </si>
  <si>
    <t>Poland</t>
  </si>
  <si>
    <t>Romania</t>
  </si>
  <si>
    <t>Serbia</t>
  </si>
  <si>
    <t>E. Europe &amp; C. Asia</t>
  </si>
  <si>
    <t>Belarus</t>
  </si>
  <si>
    <t>Lithuania</t>
  </si>
  <si>
    <t>Russia</t>
  </si>
  <si>
    <t>Ukraine</t>
  </si>
  <si>
    <t>North America</t>
  </si>
  <si>
    <t>Canada</t>
  </si>
  <si>
    <t>USA</t>
  </si>
  <si>
    <t>Latin America</t>
  </si>
  <si>
    <t>Argentina</t>
  </si>
  <si>
    <t>Brazil</t>
  </si>
  <si>
    <t>Chile</t>
  </si>
  <si>
    <t>Colombia</t>
  </si>
  <si>
    <t>Dominican Rep.</t>
  </si>
  <si>
    <t>Ecuador</t>
  </si>
  <si>
    <t>Guatemala</t>
  </si>
  <si>
    <t>Mexico</t>
  </si>
  <si>
    <t>Nicaragua</t>
  </si>
  <si>
    <t>Peru</t>
  </si>
  <si>
    <t>Uruguay</t>
  </si>
  <si>
    <t>Venezuela</t>
  </si>
  <si>
    <t>Angola</t>
  </si>
  <si>
    <t>Cameroon</t>
  </si>
  <si>
    <t>Congo</t>
  </si>
  <si>
    <t>Cote d'Ivoire</t>
  </si>
  <si>
    <t>Gabon</t>
  </si>
  <si>
    <t>Ghana</t>
  </si>
  <si>
    <t>Kenya</t>
  </si>
  <si>
    <t>Liberia</t>
  </si>
  <si>
    <t>Mali</t>
  </si>
  <si>
    <t>Mauritania</t>
  </si>
  <si>
    <t>Morocco</t>
  </si>
  <si>
    <t>Nigeria</t>
  </si>
  <si>
    <t>Sierra Leone</t>
  </si>
  <si>
    <t>South Africa</t>
  </si>
  <si>
    <t>Sudan</t>
  </si>
  <si>
    <t>Abu Dhabi, UAE</t>
  </si>
  <si>
    <t>Iran</t>
  </si>
  <si>
    <t>Israel</t>
  </si>
  <si>
    <t>Jordan</t>
  </si>
  <si>
    <t>Lebanon</t>
  </si>
  <si>
    <t>Saudi Arabia</t>
  </si>
  <si>
    <t>Syria</t>
  </si>
  <si>
    <t>Turkey</t>
  </si>
  <si>
    <t>South Asia</t>
  </si>
  <si>
    <t>Bangladesh</t>
  </si>
  <si>
    <t>India</t>
  </si>
  <si>
    <t>Pakistan</t>
  </si>
  <si>
    <t>East Asia</t>
  </si>
  <si>
    <t>Indonesia</t>
  </si>
  <si>
    <t>Japan</t>
  </si>
  <si>
    <t>Korea Rep.</t>
  </si>
  <si>
    <t>Malaysia</t>
  </si>
  <si>
    <t>Philippines</t>
  </si>
  <si>
    <t>Taiwan, China</t>
  </si>
  <si>
    <t>Thailand</t>
  </si>
  <si>
    <t>Vietnam</t>
  </si>
  <si>
    <t>Oceania</t>
  </si>
  <si>
    <t>Australia</t>
  </si>
  <si>
    <t>New Zealand</t>
  </si>
  <si>
    <t>Total 2014</t>
  </si>
  <si>
    <t>%Variation</t>
  </si>
  <si>
    <t>%Variation 2015/2014</t>
  </si>
  <si>
    <t>2015/2014</t>
  </si>
  <si>
    <t>2014/2013</t>
  </si>
  <si>
    <t>Total 2013</t>
  </si>
  <si>
    <t>%Variation 2014/2013</t>
  </si>
  <si>
    <t>73 -78% BPL</t>
  </si>
  <si>
    <t>33.4% P2O5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</si>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</sst>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1" x14ac:knownFonts="1"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Arial"/>
    </font>
    <font>
      <sz val="14"/>
      <color rgb="FF000000"/>
      <name val="Arial"/>
    </font>
    <font>
      <b/>
      <i/>
      <sz val="14"/>
      <color rgb="FF000000"/>
      <name val="Arial"/>
    </font>
    <font>
      <sz val="18"/>
      <color rgb="FFFF0000"/>
      <name val="Arial"/>
    </font>
    <font>
      <sz val="13"/>
      <color rgb="FF000000"/>
      <name val="Arial"/>
    </font>
    <font>
      <b/>
      <sz val="13"/>
      <color rgb="FF000000"/>
      <name val="Arial"/>
    </font>
    <font>
      <i/>
      <sz val="13"/>
      <color rgb="FF000000"/>
      <name val="Arial"/>
    </font>
    <font>
      <i/>
      <sz val="11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2"/>
      <color rgb="FF000000"/>
      <name val="Arial"/>
      <family val="2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96118"/>
      </left>
      <right/>
      <top style="thin">
        <color rgb="FF096118"/>
      </top>
      <bottom style="thin">
        <color rgb="FF096118"/>
      </bottom>
      <diagonal/>
    </border>
    <border>
      <left/>
      <right/>
      <top style="thin">
        <color rgb="FF096118"/>
      </top>
      <bottom style="thin">
        <color rgb="FF096118"/>
      </bottom>
      <diagonal/>
    </border>
    <border>
      <left style="thin">
        <color rgb="FF096118"/>
      </left>
      <right style="thin">
        <color rgb="FF096118"/>
      </right>
      <top style="thin">
        <color rgb="FF096118"/>
      </top>
      <bottom style="thin">
        <color rgb="FF09611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96118"/>
      </right>
      <top style="thin">
        <color rgb="FF096118"/>
      </top>
      <bottom style="thin">
        <color rgb="FF096118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96118"/>
      </left>
      <right style="thin">
        <color rgb="FF096118"/>
      </right>
      <top style="thin">
        <color rgb="FF096118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rgb="FF096118"/>
      </left>
      <right style="thin">
        <color rgb="FF096118"/>
      </right>
      <top/>
      <bottom/>
      <diagonal/>
    </border>
    <border>
      <left style="thin">
        <color rgb="FF096118"/>
      </left>
      <right style="thin">
        <color rgb="FF096118"/>
      </right>
      <top/>
      <bottom style="thin">
        <color rgb="FF09611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2" borderId="0" xfId="0" applyFont="1" applyFill="1" applyAlignment="1" applyProtection="1">
      <alignment horizontal="center" vertical="center"/>
    </xf>
    <xf numFmtId="0" fontId="4" fillId="3" borderId="0" xfId="0" applyFont="1" applyFill="1" applyAlignment="1" applyProtection="1">
      <alignment horizontal="left" vertical="center"/>
    </xf>
    <xf numFmtId="0" fontId="5" fillId="3" borderId="0" xfId="0" applyFont="1" applyFill="1" applyAlignment="1" applyProtection="1">
      <alignment horizontal="center" vertical="center"/>
    </xf>
    <xf numFmtId="0" fontId="8" fillId="3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left" vertical="center" indent="1"/>
    </xf>
    <xf numFmtId="0" fontId="2" fillId="3" borderId="4" xfId="0" applyFont="1" applyFill="1" applyBorder="1" applyAlignment="1" applyProtection="1">
      <alignment horizontal="right" vertical="center"/>
    </xf>
    <xf numFmtId="164" fontId="2" fillId="3" borderId="3" xfId="0" applyNumberFormat="1" applyFont="1" applyFill="1" applyBorder="1" applyAlignment="1" applyProtection="1">
      <alignment horizontal="right" vertical="center"/>
    </xf>
    <xf numFmtId="0" fontId="9" fillId="3" borderId="4" xfId="0" applyFont="1" applyFill="1" applyBorder="1" applyAlignment="1" applyProtection="1">
      <alignment horizontal="right" vertical="center"/>
    </xf>
    <xf numFmtId="164" fontId="10" fillId="3" borderId="3" xfId="0" applyNumberFormat="1" applyFont="1" applyFill="1" applyBorder="1" applyAlignment="1" applyProtection="1">
      <alignment horizontal="right" vertical="center"/>
    </xf>
    <xf numFmtId="165" fontId="9" fillId="3" borderId="5" xfId="0" applyNumberFormat="1" applyFont="1" applyFill="1" applyBorder="1" applyAlignment="1" applyProtection="1">
      <alignment horizontal="right" vertical="center"/>
    </xf>
    <xf numFmtId="0" fontId="2" fillId="2" borderId="6" xfId="0" applyFont="1" applyFill="1" applyBorder="1" applyAlignment="1" applyProtection="1">
      <alignment horizontal="left" vertical="center" indent="1"/>
    </xf>
    <xf numFmtId="0" fontId="2" fillId="2" borderId="0" xfId="0" applyFont="1" applyFill="1" applyAlignment="1" applyProtection="1">
      <alignment horizontal="right" vertical="center"/>
    </xf>
    <xf numFmtId="164" fontId="2" fillId="2" borderId="6" xfId="0" applyNumberFormat="1" applyFont="1" applyFill="1" applyBorder="1" applyAlignment="1" applyProtection="1">
      <alignment horizontal="right" vertical="center"/>
    </xf>
    <xf numFmtId="0" fontId="9" fillId="2" borderId="0" xfId="0" applyFont="1" applyFill="1" applyAlignment="1" applyProtection="1">
      <alignment horizontal="right" vertical="center"/>
    </xf>
    <xf numFmtId="164" fontId="10" fillId="2" borderId="6" xfId="0" applyNumberFormat="1" applyFont="1" applyFill="1" applyBorder="1" applyAlignment="1" applyProtection="1">
      <alignment horizontal="right" vertical="center"/>
    </xf>
    <xf numFmtId="165" fontId="9" fillId="2" borderId="7" xfId="0" applyNumberFormat="1" applyFont="1" applyFill="1" applyBorder="1" applyAlignment="1" applyProtection="1">
      <alignment horizontal="right" vertical="center"/>
    </xf>
    <xf numFmtId="0" fontId="2" fillId="3" borderId="6" xfId="0" applyFont="1" applyFill="1" applyBorder="1" applyAlignment="1" applyProtection="1">
      <alignment horizontal="left" vertical="center" indent="1"/>
    </xf>
    <xf numFmtId="0" fontId="2" fillId="3" borderId="0" xfId="0" applyFont="1" applyFill="1" applyAlignment="1" applyProtection="1">
      <alignment horizontal="right" vertical="center"/>
    </xf>
    <xf numFmtId="164" fontId="2" fillId="3" borderId="6" xfId="0" applyNumberFormat="1" applyFont="1" applyFill="1" applyBorder="1" applyAlignment="1" applyProtection="1">
      <alignment horizontal="right" vertical="center"/>
    </xf>
    <xf numFmtId="0" fontId="9" fillId="3" borderId="0" xfId="0" applyFont="1" applyFill="1" applyAlignment="1" applyProtection="1">
      <alignment horizontal="right" vertical="center"/>
    </xf>
    <xf numFmtId="164" fontId="10" fillId="3" borderId="6" xfId="0" applyNumberFormat="1" applyFont="1" applyFill="1" applyBorder="1" applyAlignment="1" applyProtection="1">
      <alignment horizontal="right" vertical="center"/>
    </xf>
    <xf numFmtId="165" fontId="9" fillId="3" borderId="7" xfId="0" applyNumberFormat="1" applyFont="1" applyFill="1" applyBorder="1" applyAlignment="1" applyProtection="1">
      <alignment horizontal="right" vertical="center"/>
    </xf>
    <xf numFmtId="0" fontId="2" fillId="3" borderId="8" xfId="0" applyFont="1" applyFill="1" applyBorder="1" applyAlignment="1" applyProtection="1">
      <alignment horizontal="left" vertical="center" indent="1"/>
    </xf>
    <xf numFmtId="0" fontId="2" fillId="3" borderId="9" xfId="0" applyFont="1" applyFill="1" applyBorder="1" applyAlignment="1" applyProtection="1">
      <alignment horizontal="right" vertical="center"/>
    </xf>
    <xf numFmtId="164" fontId="2" fillId="3" borderId="8" xfId="0" applyNumberFormat="1" applyFont="1" applyFill="1" applyBorder="1" applyAlignment="1" applyProtection="1">
      <alignment horizontal="right" vertical="center"/>
    </xf>
    <xf numFmtId="0" fontId="9" fillId="3" borderId="9" xfId="0" applyFont="1" applyFill="1" applyBorder="1" applyAlignment="1" applyProtection="1">
      <alignment horizontal="right" vertical="center"/>
    </xf>
    <xf numFmtId="164" fontId="10" fillId="3" borderId="8" xfId="0" applyNumberFormat="1" applyFont="1" applyFill="1" applyBorder="1" applyAlignment="1" applyProtection="1">
      <alignment horizontal="right" vertical="center"/>
    </xf>
    <xf numFmtId="165" fontId="9" fillId="3" borderId="10" xfId="0" applyNumberFormat="1" applyFont="1" applyFill="1" applyBorder="1" applyAlignment="1" applyProtection="1">
      <alignment horizontal="right" vertical="center"/>
    </xf>
    <xf numFmtId="0" fontId="11" fillId="3" borderId="11" xfId="0" applyFont="1" applyFill="1" applyBorder="1" applyAlignment="1" applyProtection="1">
      <alignment horizontal="left" vertical="center"/>
    </xf>
    <xf numFmtId="0" fontId="11" fillId="3" borderId="12" xfId="0" applyFont="1" applyFill="1" applyBorder="1" applyAlignment="1" applyProtection="1">
      <alignment horizontal="right" vertical="center"/>
    </xf>
    <xf numFmtId="164" fontId="2" fillId="3" borderId="11" xfId="0" applyNumberFormat="1" applyFont="1" applyFill="1" applyBorder="1" applyAlignment="1" applyProtection="1">
      <alignment horizontal="right" vertical="center"/>
    </xf>
    <xf numFmtId="0" fontId="9" fillId="3" borderId="12" xfId="0" applyFont="1" applyFill="1" applyBorder="1" applyAlignment="1" applyProtection="1">
      <alignment horizontal="right" vertical="center"/>
    </xf>
    <xf numFmtId="164" fontId="10" fillId="3" borderId="11" xfId="0" applyNumberFormat="1" applyFont="1" applyFill="1" applyBorder="1" applyAlignment="1" applyProtection="1">
      <alignment horizontal="right" vertical="center"/>
    </xf>
    <xf numFmtId="165" fontId="9" fillId="3" borderId="13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Alignment="1" applyProtection="1">
      <alignment horizontal="center" vertical="center"/>
    </xf>
    <xf numFmtId="0" fontId="6" fillId="3" borderId="5" xfId="0" applyFont="1" applyFill="1" applyBorder="1" applyAlignment="1" applyProtection="1">
      <alignment horizontal="center" vertical="center"/>
    </xf>
    <xf numFmtId="0" fontId="6" fillId="3" borderId="14" xfId="0" applyFont="1" applyFill="1" applyBorder="1" applyAlignment="1" applyProtection="1">
      <alignment horizontal="center" vertical="center"/>
    </xf>
    <xf numFmtId="0" fontId="12" fillId="3" borderId="7" xfId="0" applyFont="1" applyFill="1" applyBorder="1" applyAlignment="1" applyProtection="1">
      <alignment horizontal="center" vertical="center"/>
    </xf>
    <xf numFmtId="0" fontId="12" fillId="3" borderId="15" xfId="0" applyFont="1" applyFill="1" applyBorder="1" applyAlignment="1" applyProtection="1">
      <alignment horizontal="center" vertical="center"/>
    </xf>
    <xf numFmtId="0" fontId="12" fillId="3" borderId="10" xfId="0" applyFont="1" applyFill="1" applyBorder="1" applyAlignment="1" applyProtection="1">
      <alignment horizontal="center" vertical="center"/>
    </xf>
    <xf numFmtId="0" fontId="12" fillId="3" borderId="16" xfId="0" applyFont="1" applyFill="1" applyBorder="1" applyAlignment="1" applyProtection="1">
      <alignment horizontal="center" vertical="center"/>
    </xf>
    <xf numFmtId="0" fontId="11" fillId="3" borderId="11" xfId="0" applyFont="1" applyFill="1" applyBorder="1" applyAlignment="1" applyProtection="1">
      <alignment horizontal="left" vertical="center" indent="1"/>
    </xf>
    <xf numFmtId="164" fontId="13" fillId="3" borderId="17" xfId="0" applyNumberFormat="1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right" vertical="center" indent="1"/>
    </xf>
    <xf numFmtId="164" fontId="14" fillId="2" borderId="0" xfId="0" applyNumberFormat="1" applyFont="1" applyFill="1" applyAlignment="1" applyProtection="1">
      <alignment horizontal="right" vertical="center"/>
    </xf>
    <xf numFmtId="0" fontId="14" fillId="3" borderId="0" xfId="0" applyFont="1" applyFill="1" applyAlignment="1" applyProtection="1">
      <alignment horizontal="right" vertical="center" indent="1"/>
    </xf>
    <xf numFmtId="165" fontId="14" fillId="3" borderId="0" xfId="0" applyNumberFormat="1" applyFont="1" applyFill="1" applyAlignment="1" applyProtection="1">
      <alignment horizontal="right" vertical="center"/>
    </xf>
    <xf numFmtId="0" fontId="2" fillId="2" borderId="0" xfId="0" applyFont="1" applyFill="1" applyAlignment="1" applyProtection="1">
      <alignment horizontal="center" vertical="center"/>
    </xf>
    <xf numFmtId="0" fontId="5" fillId="3" borderId="0" xfId="0" applyFont="1" applyFill="1" applyAlignment="1" applyProtection="1">
      <alignment horizontal="center" vertical="center"/>
    </xf>
    <xf numFmtId="0" fontId="13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left" vertical="center"/>
    </xf>
    <xf numFmtId="0" fontId="13" fillId="3" borderId="14" xfId="0" applyFont="1" applyFill="1" applyBorder="1" applyAlignment="1" applyProtection="1">
      <alignment horizontal="left" vertical="center" indent="1"/>
    </xf>
    <xf numFmtId="0" fontId="15" fillId="3" borderId="4" xfId="0" applyFont="1" applyFill="1" applyBorder="1" applyAlignment="1" applyProtection="1">
      <alignment horizontal="left" vertical="top"/>
    </xf>
    <xf numFmtId="0" fontId="13" fillId="3" borderId="14" xfId="0" applyFont="1" applyFill="1" applyBorder="1" applyAlignment="1" applyProtection="1">
      <alignment horizontal="left" vertical="top"/>
    </xf>
    <xf numFmtId="0" fontId="15" fillId="3" borderId="0" xfId="0" applyFont="1" applyFill="1" applyAlignment="1" applyProtection="1">
      <alignment horizontal="left" vertical="top"/>
    </xf>
    <xf numFmtId="0" fontId="15" fillId="3" borderId="15" xfId="0" applyFont="1" applyFill="1" applyBorder="1" applyAlignment="1" applyProtection="1">
      <alignment horizontal="left" vertical="center" indent="2"/>
    </xf>
    <xf numFmtId="164" fontId="15" fillId="3" borderId="0" xfId="0" applyNumberFormat="1" applyFont="1" applyFill="1" applyAlignment="1" applyProtection="1">
      <alignment horizontal="right" vertical="center"/>
    </xf>
    <xf numFmtId="164" fontId="13" fillId="3" borderId="15" xfId="0" applyNumberFormat="1" applyFont="1" applyFill="1" applyBorder="1" applyAlignment="1" applyProtection="1">
      <alignment horizontal="right" vertical="center"/>
    </xf>
    <xf numFmtId="0" fontId="15" fillId="2" borderId="15" xfId="0" applyFont="1" applyFill="1" applyBorder="1" applyAlignment="1" applyProtection="1">
      <alignment horizontal="left" vertical="center" indent="2"/>
    </xf>
    <xf numFmtId="164" fontId="15" fillId="2" borderId="0" xfId="0" applyNumberFormat="1" applyFont="1" applyFill="1" applyAlignment="1" applyProtection="1">
      <alignment horizontal="right" vertical="center"/>
    </xf>
    <xf numFmtId="164" fontId="13" fillId="2" borderId="15" xfId="0" applyNumberFormat="1" applyFont="1" applyFill="1" applyBorder="1" applyAlignment="1" applyProtection="1">
      <alignment horizontal="right" vertical="center"/>
    </xf>
    <xf numFmtId="0" fontId="15" fillId="2" borderId="2" xfId="0" applyFont="1" applyFill="1" applyBorder="1" applyAlignment="1" applyProtection="1">
      <alignment horizontal="left" vertical="center" indent="1"/>
    </xf>
    <xf numFmtId="164" fontId="13" fillId="2" borderId="18" xfId="0" applyNumberFormat="1" applyFont="1" applyFill="1" applyBorder="1" applyAlignment="1" applyProtection="1">
      <alignment horizontal="right" vertical="center"/>
    </xf>
    <xf numFmtId="164" fontId="13" fillId="2" borderId="2" xfId="0" applyNumberFormat="1" applyFont="1" applyFill="1" applyBorder="1" applyAlignment="1" applyProtection="1">
      <alignment horizontal="right" vertical="center"/>
    </xf>
    <xf numFmtId="0" fontId="11" fillId="3" borderId="11" xfId="0" applyFont="1" applyFill="1" applyBorder="1" applyAlignment="1" applyProtection="1">
      <alignment horizontal="left" vertical="center" indent="1"/>
    </xf>
    <xf numFmtId="164" fontId="13" fillId="3" borderId="12" xfId="0" applyNumberFormat="1" applyFont="1" applyFill="1" applyBorder="1" applyAlignment="1" applyProtection="1">
      <alignment horizontal="right" vertical="center"/>
    </xf>
    <xf numFmtId="164" fontId="13" fillId="3" borderId="17" xfId="0" applyNumberFormat="1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right" vertical="center" indent="1"/>
    </xf>
    <xf numFmtId="164" fontId="14" fillId="2" borderId="0" xfId="0" applyNumberFormat="1" applyFont="1" applyFill="1" applyAlignment="1" applyProtection="1">
      <alignment horizontal="right" vertical="center" indent="1"/>
    </xf>
    <xf numFmtId="0" fontId="16" fillId="2" borderId="19" xfId="0" applyFont="1" applyFill="1" applyBorder="1" applyAlignment="1" applyProtection="1">
      <alignment horizontal="center" vertical="center"/>
    </xf>
    <xf numFmtId="164" fontId="14" fillId="3" borderId="20" xfId="0" applyNumberFormat="1" applyFont="1" applyFill="1" applyBorder="1" applyAlignment="1" applyProtection="1">
      <alignment horizontal="right" vertical="center" indent="1"/>
    </xf>
    <xf numFmtId="164" fontId="14" fillId="3" borderId="0" xfId="0" applyNumberFormat="1" applyFont="1" applyFill="1" applyAlignment="1" applyProtection="1">
      <alignment horizontal="right" vertical="center" indent="1"/>
    </xf>
    <xf numFmtId="0" fontId="16" fillId="2" borderId="21" xfId="0" applyFont="1" applyFill="1" applyBorder="1" applyAlignment="1" applyProtection="1">
      <alignment horizontal="center" vertical="center"/>
    </xf>
    <xf numFmtId="165" fontId="16" fillId="3" borderId="22" xfId="0" applyNumberFormat="1" applyFont="1" applyFill="1" applyBorder="1" applyAlignment="1" applyProtection="1">
      <alignment horizontal="center" vertical="center"/>
    </xf>
    <xf numFmtId="0" fontId="14" fillId="3" borderId="0" xfId="0" applyFont="1" applyFill="1" applyAlignment="1" applyProtection="1">
      <alignment horizontal="right" vertical="center" indent="1"/>
    </xf>
    <xf numFmtId="0" fontId="18" fillId="3" borderId="14" xfId="0" applyFont="1" applyFill="1" applyBorder="1" applyAlignment="1" applyProtection="1">
      <alignment horizontal="center" vertical="center"/>
    </xf>
    <xf numFmtId="0" fontId="19" fillId="3" borderId="15" xfId="0" applyFont="1" applyFill="1" applyBorder="1" applyAlignment="1" applyProtection="1">
      <alignment horizontal="center" vertical="center"/>
    </xf>
    <xf numFmtId="164" fontId="17" fillId="3" borderId="17" xfId="0" applyNumberFormat="1" applyFont="1" applyFill="1" applyBorder="1" applyAlignment="1" applyProtection="1">
      <alignment horizontal="right" vertical="center"/>
    </xf>
    <xf numFmtId="164" fontId="20" fillId="2" borderId="0" xfId="0" applyNumberFormat="1" applyFont="1" applyFill="1" applyAlignment="1" applyProtection="1">
      <alignment horizontal="right" vertical="center"/>
    </xf>
    <xf numFmtId="165" fontId="20" fillId="3" borderId="0" xfId="0" applyNumberFormat="1" applyFont="1" applyFill="1" applyAlignment="1" applyProtection="1">
      <alignment horizontal="right" vertical="center"/>
    </xf>
    <xf numFmtId="164" fontId="0" fillId="0" borderId="0" xfId="0" applyNumberFormat="1"/>
    <xf numFmtId="0" fontId="15" fillId="3" borderId="6" xfId="0" applyFont="1" applyFill="1" applyBorder="1" applyAlignment="1" applyProtection="1">
      <alignment vertical="top"/>
    </xf>
    <xf numFmtId="0" fontId="15" fillId="2" borderId="6" xfId="0" applyFont="1" applyFill="1" applyBorder="1" applyAlignment="1" applyProtection="1">
      <alignment vertical="top"/>
    </xf>
    <xf numFmtId="0" fontId="15" fillId="3" borderId="0" xfId="0" applyFont="1" applyFill="1" applyBorder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4" fillId="3" borderId="0" xfId="0" applyFont="1" applyFill="1" applyAlignment="1" applyProtection="1">
      <alignment vertical="center"/>
    </xf>
    <xf numFmtId="0" fontId="15" fillId="3" borderId="3" xfId="0" applyFont="1" applyFill="1" applyBorder="1" applyAlignment="1" applyProtection="1">
      <alignment vertical="top"/>
    </xf>
    <xf numFmtId="0" fontId="15" fillId="3" borderId="4" xfId="0" applyFont="1" applyFill="1" applyBorder="1" applyAlignment="1" applyProtection="1">
      <alignment vertical="top"/>
    </xf>
    <xf numFmtId="0" fontId="15" fillId="3" borderId="0" xfId="0" applyFont="1" applyFill="1" applyBorder="1" applyAlignment="1" applyProtection="1">
      <alignment vertical="top"/>
    </xf>
    <xf numFmtId="0" fontId="15" fillId="2" borderId="0" xfId="0" applyFont="1" applyFill="1" applyBorder="1" applyAlignment="1" applyProtection="1">
      <alignment vertical="top"/>
    </xf>
    <xf numFmtId="0" fontId="0" fillId="0" borderId="0" xfId="0" applyBorder="1"/>
    <xf numFmtId="0" fontId="14" fillId="2" borderId="0" xfId="0" applyFont="1" applyFill="1" applyBorder="1" applyAlignment="1" applyProtection="1">
      <alignment vertical="center"/>
    </xf>
    <xf numFmtId="0" fontId="14" fillId="3" borderId="0" xfId="0" applyFont="1" applyFill="1" applyBorder="1" applyAlignment="1" applyProtection="1">
      <alignment vertical="center"/>
    </xf>
    <xf numFmtId="0" fontId="15" fillId="2" borderId="24" xfId="0" applyFont="1" applyFill="1" applyBorder="1" applyAlignment="1" applyProtection="1">
      <alignment vertical="top"/>
    </xf>
    <xf numFmtId="0" fontId="15" fillId="2" borderId="23" xfId="0" applyFont="1" applyFill="1" applyBorder="1" applyAlignment="1" applyProtection="1">
      <alignment vertical="top"/>
    </xf>
    <xf numFmtId="0" fontId="0" fillId="0" borderId="23" xfId="0" applyBorder="1"/>
    <xf numFmtId="0" fontId="15" fillId="2" borderId="25" xfId="0" applyFont="1" applyFill="1" applyBorder="1" applyAlignment="1" applyProtection="1">
      <alignment vertical="top"/>
    </xf>
    <xf numFmtId="0" fontId="15" fillId="2" borderId="26" xfId="0" applyFont="1" applyFill="1" applyBorder="1" applyAlignment="1" applyProtection="1">
      <alignment vertical="top"/>
    </xf>
    <xf numFmtId="0" fontId="0" fillId="0" borderId="27" xfId="0" applyBorder="1"/>
    <xf numFmtId="0" fontId="6" fillId="3" borderId="2" xfId="0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0" borderId="0" xfId="0" applyProtection="1"/>
    <xf numFmtId="0" fontId="3" fillId="2" borderId="0" xfId="0" applyFont="1" applyFill="1" applyAlignment="1" applyProtection="1">
      <alignment horizontal="center" vertical="center"/>
    </xf>
    <xf numFmtId="0" fontId="4" fillId="3" borderId="0" xfId="0" applyFont="1" applyFill="1" applyAlignment="1" applyProtection="1">
      <alignment horizontal="left" vertical="center"/>
    </xf>
    <xf numFmtId="0" fontId="5" fillId="3" borderId="0" xfId="0" applyFont="1" applyFill="1" applyAlignment="1" applyProtection="1">
      <alignment horizontal="center" vertical="center"/>
    </xf>
    <xf numFmtId="0" fontId="15" fillId="3" borderId="0" xfId="0" applyFont="1" applyFill="1" applyAlignment="1" applyProtection="1">
      <alignment horizontal="left" vertical="top"/>
    </xf>
    <xf numFmtId="0" fontId="13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 textRotation="90" wrapText="1"/>
    </xf>
    <xf numFmtId="0" fontId="2" fillId="3" borderId="0" xfId="0" applyFont="1" applyFill="1" applyAlignment="1" applyProtection="1">
      <alignment horizontal="center" textRotation="80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3"/>
  <sheetViews>
    <sheetView workbookViewId="0">
      <selection sqref="A1:AG15"/>
    </sheetView>
  </sheetViews>
  <sheetFormatPr baseColWidth="10" defaultColWidth="9.140625" defaultRowHeight="15" x14ac:dyDescent="0.25"/>
  <cols>
    <col min="1" max="1" width="34.85546875" customWidth="1"/>
    <col min="2" max="2" width="1.28515625" customWidth="1"/>
    <col min="3" max="3" width="8.5703125" customWidth="1"/>
    <col min="4" max="4" width="1" customWidth="1"/>
    <col min="5" max="5" width="8.5703125" customWidth="1"/>
    <col min="6" max="6" width="1" customWidth="1"/>
    <col min="7" max="7" width="8.5703125" customWidth="1"/>
    <col min="8" max="8" width="1" customWidth="1"/>
    <col min="9" max="9" width="8.140625" customWidth="1"/>
    <col min="10" max="10" width="0.42578125" customWidth="1"/>
    <col min="11" max="11" width="8.5703125" customWidth="1"/>
    <col min="12" max="12" width="1" customWidth="1"/>
    <col min="13" max="13" width="8.5703125" customWidth="1"/>
    <col min="14" max="14" width="1" customWidth="1"/>
    <col min="15" max="15" width="8.5703125" customWidth="1"/>
    <col min="16" max="16" width="1" customWidth="1"/>
    <col min="17" max="17" width="7.42578125" customWidth="1"/>
    <col min="18" max="18" width="0.42578125" customWidth="1"/>
    <col min="19" max="19" width="8.5703125" customWidth="1"/>
    <col min="20" max="20" width="1" customWidth="1"/>
    <col min="21" max="21" width="8.5703125" customWidth="1"/>
    <col min="22" max="22" width="1" customWidth="1"/>
    <col min="23" max="23" width="8.5703125" customWidth="1"/>
    <col min="24" max="24" width="1" customWidth="1"/>
    <col min="25" max="25" width="7.42578125" customWidth="1"/>
    <col min="26" max="26" width="0.42578125" customWidth="1"/>
    <col min="27" max="27" width="8.5703125" customWidth="1"/>
    <col min="28" max="28" width="1" customWidth="1"/>
    <col min="29" max="29" width="8.5703125" customWidth="1"/>
    <col min="30" max="30" width="1" customWidth="1"/>
    <col min="31" max="31" width="8.5703125" customWidth="1"/>
    <col min="32" max="32" width="1" customWidth="1"/>
    <col min="33" max="33" width="16.5703125" customWidth="1"/>
  </cols>
  <sheetData>
    <row r="1" spans="1:33" ht="23.25" x14ac:dyDescent="0.25">
      <c r="A1" s="103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" t="s">
        <v>1</v>
      </c>
    </row>
    <row r="2" spans="1:33" ht="18" x14ac:dyDescent="0.25">
      <c r="A2" s="105" t="s">
        <v>2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"/>
    </row>
    <row r="3" spans="1:33" ht="18" x14ac:dyDescent="0.25">
      <c r="A3" s="105" t="s">
        <v>3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"/>
    </row>
    <row r="5" spans="1:33" ht="18.75" x14ac:dyDescent="0.25">
      <c r="A5" s="2"/>
      <c r="B5" s="2"/>
      <c r="C5" s="106" t="s">
        <v>4</v>
      </c>
      <c r="D5" s="104"/>
      <c r="E5" s="104"/>
      <c r="F5" s="104"/>
      <c r="G5" s="104"/>
      <c r="H5" s="104"/>
      <c r="I5" s="104"/>
      <c r="J5" s="2"/>
      <c r="K5" s="106" t="s">
        <v>5</v>
      </c>
      <c r="L5" s="104"/>
      <c r="M5" s="104"/>
      <c r="N5" s="104"/>
      <c r="O5" s="104"/>
      <c r="P5" s="104"/>
      <c r="Q5" s="104"/>
      <c r="R5" s="2"/>
      <c r="S5" s="106" t="s">
        <v>6</v>
      </c>
      <c r="T5" s="104"/>
      <c r="U5" s="104"/>
      <c r="V5" s="104"/>
      <c r="W5" s="104"/>
      <c r="X5" s="104"/>
      <c r="Y5" s="104"/>
      <c r="Z5" s="2"/>
      <c r="AA5" s="106" t="s">
        <v>7</v>
      </c>
      <c r="AB5" s="104"/>
      <c r="AC5" s="104"/>
      <c r="AD5" s="104"/>
      <c r="AE5" s="104"/>
      <c r="AF5" s="104"/>
      <c r="AG5" s="104"/>
    </row>
    <row r="6" spans="1:33" ht="23.25" x14ac:dyDescent="0.25">
      <c r="A6" s="3" t="s">
        <v>8</v>
      </c>
      <c r="C6" s="102">
        <v>2013</v>
      </c>
      <c r="D6" s="100"/>
      <c r="E6" s="100">
        <v>2014</v>
      </c>
      <c r="F6" s="100"/>
      <c r="G6" s="101">
        <v>2015</v>
      </c>
      <c r="H6" s="100"/>
      <c r="I6" s="4" t="s">
        <v>9</v>
      </c>
      <c r="K6" s="102">
        <v>2013</v>
      </c>
      <c r="L6" s="100"/>
      <c r="M6" s="100">
        <v>2014</v>
      </c>
      <c r="N6" s="100"/>
      <c r="O6" s="101">
        <v>2015</v>
      </c>
      <c r="P6" s="100"/>
      <c r="Q6" s="4" t="s">
        <v>9</v>
      </c>
      <c r="S6" s="102">
        <v>2013</v>
      </c>
      <c r="T6" s="100"/>
      <c r="U6" s="100">
        <v>2014</v>
      </c>
      <c r="V6" s="100"/>
      <c r="W6" s="101">
        <v>2015</v>
      </c>
      <c r="X6" s="100"/>
      <c r="Y6" s="4" t="s">
        <v>9</v>
      </c>
      <c r="AA6" s="102">
        <v>2013</v>
      </c>
      <c r="AB6" s="100"/>
      <c r="AC6" s="100">
        <v>2014</v>
      </c>
      <c r="AD6" s="100"/>
      <c r="AE6" s="101">
        <v>2015</v>
      </c>
      <c r="AF6" s="100"/>
      <c r="AG6" s="4" t="s">
        <v>9</v>
      </c>
    </row>
    <row r="7" spans="1:33" x14ac:dyDescent="0.25">
      <c r="A7" s="5" t="s">
        <v>10</v>
      </c>
      <c r="B7" s="6"/>
      <c r="C7" s="7">
        <v>20828.864094969998</v>
      </c>
      <c r="D7" s="8"/>
      <c r="E7" s="7">
        <v>18323.576000000001</v>
      </c>
      <c r="F7" s="8"/>
      <c r="G7" s="9">
        <v>17775.498</v>
      </c>
      <c r="H7" s="8"/>
      <c r="I7" s="10">
        <f>IF(OR(E7=0,E7="-"),"-",IF(G7="-",(0-E7)/E7,(G7-E7)/E7))</f>
        <v>-2.9911082858498871E-2</v>
      </c>
      <c r="K7" s="7">
        <v>18343.841804520001</v>
      </c>
      <c r="L7" s="8"/>
      <c r="M7" s="7">
        <v>17033.648000000001</v>
      </c>
      <c r="N7" s="8"/>
      <c r="O7" s="9">
        <v>17609.77</v>
      </c>
      <c r="P7" s="8"/>
      <c r="Q7" s="10">
        <f>IF(OR(M7=0,M7="-"),"-",IF(O7="-",(0-M7)/M7,(O7-M7)/M7))</f>
        <v>3.3822584569083464E-2</v>
      </c>
      <c r="S7" s="7">
        <v>16953.88880452</v>
      </c>
      <c r="T7" s="8"/>
      <c r="U7" s="7">
        <v>15259.266</v>
      </c>
      <c r="V7" s="8"/>
      <c r="W7" s="9">
        <v>15827.138000000001</v>
      </c>
      <c r="X7" s="8"/>
      <c r="Y7" s="10">
        <f>IF(OR(U7=0,U7="-"),"-",IF(W7="-",(0-U7)/U7,(W7-U7)/U7))</f>
        <v>3.7214896181769243E-2</v>
      </c>
      <c r="AA7" s="7">
        <v>1389.953</v>
      </c>
      <c r="AB7" s="8"/>
      <c r="AC7" s="7">
        <v>1774.3820000000001</v>
      </c>
      <c r="AD7" s="8"/>
      <c r="AE7" s="9">
        <v>1782.6320000000001</v>
      </c>
      <c r="AF7" s="8"/>
      <c r="AG7" s="10">
        <f>IF(OR(AC7=0,AC7="-"),"-",IF(AE7="-",(0-AC7)/AC7,(AE7-AC7)/AC7))</f>
        <v>4.649506137911678E-3</v>
      </c>
    </row>
    <row r="8" spans="1:33" x14ac:dyDescent="0.25">
      <c r="A8" s="11" t="s">
        <v>11</v>
      </c>
      <c r="B8" s="12"/>
      <c r="C8" s="13">
        <v>20720.798999999999</v>
      </c>
      <c r="D8" s="14"/>
      <c r="E8" s="13">
        <v>21738.697</v>
      </c>
      <c r="F8" s="14"/>
      <c r="G8" s="15">
        <v>18070.446</v>
      </c>
      <c r="H8" s="14"/>
      <c r="I8" s="16">
        <f>IF(OR(E8=0,E8="-"),"-",IF(G8="-",(0-E8)/E8,(G8-E8)/E8))</f>
        <v>-0.1687429103961475</v>
      </c>
      <c r="K8" s="13">
        <v>19679.955999999998</v>
      </c>
      <c r="L8" s="14"/>
      <c r="M8" s="13">
        <v>19974.627</v>
      </c>
      <c r="N8" s="14"/>
      <c r="O8" s="15">
        <v>18031.705999999998</v>
      </c>
      <c r="P8" s="14"/>
      <c r="Q8" s="16">
        <f>IF(OR(M8=0,M8="-"),"-",IF(O8="-",(0-M8)/M8,(O8-M8)/M8))</f>
        <v>-9.7269450888870262E-2</v>
      </c>
      <c r="S8" s="13">
        <v>12823.333000000001</v>
      </c>
      <c r="T8" s="14"/>
      <c r="U8" s="13">
        <v>11513.165999999999</v>
      </c>
      <c r="V8" s="14"/>
      <c r="W8" s="15">
        <v>10706.514999999999</v>
      </c>
      <c r="X8" s="14"/>
      <c r="Y8" s="16">
        <f>IF(OR(U8=0,U8="-"),"-",IF(W8="-",(0-U8)/U8,(W8-U8)/U8))</f>
        <v>-7.0063351818257458E-2</v>
      </c>
      <c r="AA8" s="13">
        <v>6856.6229999999996</v>
      </c>
      <c r="AB8" s="14"/>
      <c r="AC8" s="13">
        <v>8461.4609999999993</v>
      </c>
      <c r="AD8" s="14"/>
      <c r="AE8" s="15">
        <v>7325.1909999999998</v>
      </c>
      <c r="AF8" s="14"/>
      <c r="AG8" s="16">
        <f>IF(OR(AC8=0,AC8="-"),"-",IF(AE8="-",(0-AC8)/AC8,(AE8-AC8)/AC8))</f>
        <v>-0.13428768388816065</v>
      </c>
    </row>
    <row r="9" spans="1:33" x14ac:dyDescent="0.25">
      <c r="A9" s="17" t="s">
        <v>12</v>
      </c>
      <c r="B9" s="18"/>
      <c r="C9" s="19">
        <v>6697.6480000000001</v>
      </c>
      <c r="D9" s="20"/>
      <c r="E9" s="19">
        <v>6620.8289999999997</v>
      </c>
      <c r="F9" s="20"/>
      <c r="G9" s="21">
        <v>8206.0139999999992</v>
      </c>
      <c r="H9" s="20"/>
      <c r="I9" s="22">
        <f>IF(OR(E9=0,E9="-"),"-",IF(G9="-",(0-E9)/E9,(G9-E9)/E9))</f>
        <v>0.23942394524915225</v>
      </c>
      <c r="K9" s="19">
        <v>6127.2759999999998</v>
      </c>
      <c r="L9" s="20"/>
      <c r="M9" s="19">
        <v>6733.1019999999999</v>
      </c>
      <c r="N9" s="20"/>
      <c r="O9" s="21">
        <v>8381.3559999999998</v>
      </c>
      <c r="P9" s="20"/>
      <c r="Q9" s="22">
        <f>IF(OR(M9=0,M9="-"),"-",IF(O9="-",(0-M9)/M9,(O9-M9)/M9))</f>
        <v>0.24479860842743803</v>
      </c>
      <c r="S9" s="19">
        <v>3277.2950000000001</v>
      </c>
      <c r="T9" s="20"/>
      <c r="U9" s="19">
        <v>3560.0279999999998</v>
      </c>
      <c r="V9" s="20"/>
      <c r="W9" s="21">
        <v>4951.4059999999999</v>
      </c>
      <c r="X9" s="20"/>
      <c r="Y9" s="22">
        <f>IF(OR(U9=0,U9="-"),"-",IF(W9="-",(0-U9)/U9,(W9-U9)/U9))</f>
        <v>0.39083344288303357</v>
      </c>
      <c r="AA9" s="19">
        <v>2849.9810000000002</v>
      </c>
      <c r="AB9" s="20"/>
      <c r="AC9" s="19">
        <v>3173.0740000000001</v>
      </c>
      <c r="AD9" s="20"/>
      <c r="AE9" s="21">
        <v>3429.95</v>
      </c>
      <c r="AF9" s="20"/>
      <c r="AG9" s="22">
        <f>IF(OR(AC9=0,AC9="-"),"-",IF(AE9="-",(0-AC9)/AC9,(AE9-AC9)/AC9))</f>
        <v>8.0954935182728088E-2</v>
      </c>
    </row>
    <row r="10" spans="1:33" x14ac:dyDescent="0.25">
      <c r="A10" s="11" t="s">
        <v>13</v>
      </c>
      <c r="B10" s="12"/>
      <c r="C10" s="13">
        <v>0</v>
      </c>
      <c r="D10" s="14"/>
      <c r="E10" s="13">
        <v>0</v>
      </c>
      <c r="F10" s="14"/>
      <c r="G10" s="15">
        <v>0</v>
      </c>
      <c r="H10" s="14"/>
      <c r="I10" s="16" t="str">
        <f>IF(OR(E10=0,E10="-"),"-",IF(G10="-",(0-E10)/E10,(G10-E10)/E10))</f>
        <v>-</v>
      </c>
      <c r="K10" s="13">
        <v>0</v>
      </c>
      <c r="L10" s="14"/>
      <c r="M10" s="13">
        <v>0</v>
      </c>
      <c r="N10" s="14"/>
      <c r="O10" s="15">
        <v>0</v>
      </c>
      <c r="P10" s="14"/>
      <c r="Q10" s="16" t="str">
        <f>IF(OR(M10=0,M10="-"),"-",IF(O10="-",(0-M10)/M10,(O10-M10)/M10))</f>
        <v>-</v>
      </c>
      <c r="S10" s="13">
        <v>0</v>
      </c>
      <c r="T10" s="14"/>
      <c r="U10" s="13">
        <v>0</v>
      </c>
      <c r="V10" s="14"/>
      <c r="W10" s="15">
        <v>0</v>
      </c>
      <c r="X10" s="14"/>
      <c r="Y10" s="16" t="str">
        <f>IF(OR(U10=0,U10="-"),"-",IF(W10="-",(0-U10)/U10,(W10-U10)/U10))</f>
        <v>-</v>
      </c>
      <c r="AA10" s="13">
        <v>0</v>
      </c>
      <c r="AB10" s="14"/>
      <c r="AC10" s="13">
        <v>0</v>
      </c>
      <c r="AD10" s="14"/>
      <c r="AE10" s="15">
        <v>0</v>
      </c>
      <c r="AF10" s="14"/>
      <c r="AG10" s="16" t="str">
        <f>IF(OR(AC10=0,AC10="-"),"-",IF(AE10="-",(0-AC10)/AC10,(AE10-AC10)/AC10))</f>
        <v>-</v>
      </c>
    </row>
    <row r="11" spans="1:33" x14ac:dyDescent="0.25">
      <c r="A11" s="23" t="s">
        <v>14</v>
      </c>
      <c r="B11" s="24"/>
      <c r="C11" s="25">
        <v>6518.7690000000002</v>
      </c>
      <c r="D11" s="26"/>
      <c r="E11" s="25">
        <v>6468.0140000000001</v>
      </c>
      <c r="F11" s="26"/>
      <c r="G11" s="27">
        <v>7058.9870000000001</v>
      </c>
      <c r="H11" s="26"/>
      <c r="I11" s="28">
        <f>IF(OR(E11=0,E11="-"),"-",IF(G11="-",(0-E11)/E11,(G11-E11)/E11))</f>
        <v>9.1368540637048704E-2</v>
      </c>
      <c r="K11" s="25">
        <v>6556.7889999999998</v>
      </c>
      <c r="L11" s="26"/>
      <c r="M11" s="25">
        <v>6413.9610000000002</v>
      </c>
      <c r="N11" s="26"/>
      <c r="O11" s="27">
        <v>6943.0450000000001</v>
      </c>
      <c r="P11" s="26"/>
      <c r="Q11" s="28">
        <f>IF(OR(M11=0,M11="-"),"-",IF(O11="-",(0-M11)/M11,(O11-M11)/M11))</f>
        <v>8.2489432037394644E-2</v>
      </c>
      <c r="S11" s="25">
        <v>5373.6049999999996</v>
      </c>
      <c r="T11" s="26"/>
      <c r="U11" s="25">
        <v>5169.835</v>
      </c>
      <c r="V11" s="26"/>
      <c r="W11" s="27">
        <v>6049.0150000000003</v>
      </c>
      <c r="X11" s="26"/>
      <c r="Y11" s="28">
        <f>IF(OR(U11=0,U11="-"),"-",IF(W11="-",(0-U11)/U11,(W11-U11)/U11))</f>
        <v>0.1700595860409472</v>
      </c>
      <c r="AA11" s="25">
        <v>1183.184</v>
      </c>
      <c r="AB11" s="26"/>
      <c r="AC11" s="25">
        <v>1244.126</v>
      </c>
      <c r="AD11" s="26"/>
      <c r="AE11" s="27">
        <v>894.03</v>
      </c>
      <c r="AF11" s="26"/>
      <c r="AG11" s="28">
        <f>IF(OR(AC11=0,AC11="-"),"-",IF(AE11="-",(0-AC11)/AC11,(AE11-AC11)/AC11))</f>
        <v>-0.28139915088986167</v>
      </c>
    </row>
    <row r="13" spans="1:33" ht="18" x14ac:dyDescent="0.25">
      <c r="A13" s="29" t="s">
        <v>15</v>
      </c>
      <c r="B13" s="30"/>
      <c r="C13" s="31">
        <f>C7+C8+C9+C10+C11</f>
        <v>54766.080094969999</v>
      </c>
      <c r="D13" s="32"/>
      <c r="E13" s="31">
        <f>E7+E8+E9+E10+E11</f>
        <v>53151.116000000002</v>
      </c>
      <c r="F13" s="32"/>
      <c r="G13" s="33">
        <f>G7+G8+G9+G10+G11</f>
        <v>51110.945</v>
      </c>
      <c r="H13" s="32"/>
      <c r="I13" s="34">
        <f>IF(E13*1=0,"-",(G13-E13)/E13)</f>
        <v>-3.8384349258066414E-2</v>
      </c>
      <c r="K13" s="31">
        <f>K7+K8+K9+K10+K11</f>
        <v>50707.862804519995</v>
      </c>
      <c r="L13" s="32"/>
      <c r="M13" s="31">
        <f>M7+M8+M9+M10+M11</f>
        <v>50155.338000000003</v>
      </c>
      <c r="N13" s="32"/>
      <c r="O13" s="33">
        <f>O7+O8+O9+O10+O11</f>
        <v>50965.876999999993</v>
      </c>
      <c r="P13" s="32"/>
      <c r="Q13" s="34">
        <f>IF(M13*1=0,"-",(O13-M13)/M13)</f>
        <v>1.616057297829375E-2</v>
      </c>
      <c r="S13" s="31">
        <f>S7+S8+S9+S10+S11</f>
        <v>38428.121804519993</v>
      </c>
      <c r="T13" s="32"/>
      <c r="U13" s="31">
        <f>U7+U8+U9+U10+U11</f>
        <v>35502.294999999998</v>
      </c>
      <c r="V13" s="32"/>
      <c r="W13" s="33">
        <f>W7+W8+W9+W10+W11</f>
        <v>37534.074000000001</v>
      </c>
      <c r="X13" s="32"/>
      <c r="Y13" s="34">
        <f>IF(U13*1=0,"-",(W13-U13)/U13)</f>
        <v>5.7229511500594604E-2</v>
      </c>
      <c r="AA13" s="31">
        <f>AA7+AA8+AA9+AA10+AA11</f>
        <v>12279.740999999998</v>
      </c>
      <c r="AB13" s="32"/>
      <c r="AC13" s="31">
        <f>AC7+AC8+AC9+AC10+AC11</f>
        <v>14653.043</v>
      </c>
      <c r="AD13" s="32"/>
      <c r="AE13" s="33">
        <f>AE7+AE8+AE9+AE10+AE11</f>
        <v>13431.803000000002</v>
      </c>
      <c r="AF13" s="32"/>
      <c r="AG13" s="34">
        <f>IF(AC13*1=0,"-",(AE13-AC13)/AC13)</f>
        <v>-8.3343780537598777E-2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1:AF1"/>
    <mergeCell ref="A2:AF2"/>
    <mergeCell ref="A3:AF3"/>
    <mergeCell ref="C5:I5"/>
    <mergeCell ref="K5:Q5"/>
    <mergeCell ref="S5:Y5"/>
    <mergeCell ref="AA5:AG5"/>
    <mergeCell ref="C6:D6"/>
    <mergeCell ref="E6:F6"/>
    <mergeCell ref="G6:H6"/>
    <mergeCell ref="K6:L6"/>
    <mergeCell ref="M6:N6"/>
    <mergeCell ref="AC6:AD6"/>
    <mergeCell ref="AE6:AF6"/>
    <mergeCell ref="O6:P6"/>
    <mergeCell ref="S6:T6"/>
    <mergeCell ref="U6:V6"/>
    <mergeCell ref="W6:X6"/>
    <mergeCell ref="AA6:AB6"/>
  </mergeCells>
  <printOptions horizontalCentered="1"/>
  <pageMargins left="0.2" right="0.2" top="0.25" bottom="0.5" header="0.05" footer="0.3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workbookViewId="0">
      <selection sqref="A1:AG15"/>
    </sheetView>
  </sheetViews>
  <sheetFormatPr baseColWidth="10" defaultColWidth="9.140625" defaultRowHeight="15" x14ac:dyDescent="0.25"/>
  <cols>
    <col min="1" max="1" width="29.140625" customWidth="1"/>
    <col min="2" max="7" width="20.7109375" customWidth="1"/>
  </cols>
  <sheetData>
    <row r="1" spans="1:9" ht="23.25" x14ac:dyDescent="0.25">
      <c r="A1" s="103" t="s">
        <v>16</v>
      </c>
      <c r="B1" s="104"/>
      <c r="C1" s="104"/>
      <c r="D1" s="104"/>
      <c r="E1" s="104"/>
      <c r="F1" s="104"/>
      <c r="G1" s="35" t="s">
        <v>1</v>
      </c>
    </row>
    <row r="2" spans="1:9" ht="18" x14ac:dyDescent="0.25">
      <c r="A2" s="105" t="s">
        <v>17</v>
      </c>
      <c r="B2" s="104"/>
      <c r="C2" s="104"/>
      <c r="D2" s="104"/>
      <c r="E2" s="104"/>
      <c r="F2" s="104"/>
      <c r="G2" s="35"/>
    </row>
    <row r="3" spans="1:9" ht="18" x14ac:dyDescent="0.25">
      <c r="A3" s="105" t="s">
        <v>2</v>
      </c>
      <c r="B3" s="104"/>
      <c r="C3" s="104"/>
      <c r="D3" s="104"/>
      <c r="E3" s="104"/>
      <c r="F3" s="104"/>
      <c r="G3" s="35"/>
    </row>
    <row r="5" spans="1:9" ht="16.5" x14ac:dyDescent="0.25">
      <c r="A5" s="107" t="s">
        <v>18</v>
      </c>
      <c r="B5" s="36" t="s">
        <v>19</v>
      </c>
      <c r="C5" s="37" t="s">
        <v>20</v>
      </c>
      <c r="D5" s="37" t="s">
        <v>21</v>
      </c>
      <c r="E5" s="37" t="s">
        <v>22</v>
      </c>
      <c r="F5" s="76" t="s">
        <v>130</v>
      </c>
      <c r="G5" s="37" t="s">
        <v>23</v>
      </c>
    </row>
    <row r="6" spans="1:9" x14ac:dyDescent="0.25">
      <c r="A6" s="104"/>
      <c r="B6" s="38" t="s">
        <v>24</v>
      </c>
      <c r="C6" s="39"/>
      <c r="D6" s="39"/>
      <c r="E6" s="39"/>
      <c r="F6" s="39" t="s">
        <v>25</v>
      </c>
      <c r="G6" s="39">
        <v>2015</v>
      </c>
    </row>
    <row r="7" spans="1:9" x14ac:dyDescent="0.25">
      <c r="A7" s="104"/>
      <c r="B7" s="38" t="s">
        <v>26</v>
      </c>
      <c r="C7" s="39" t="s">
        <v>27</v>
      </c>
      <c r="D7" s="39" t="s">
        <v>28</v>
      </c>
      <c r="E7" s="39" t="s">
        <v>29</v>
      </c>
      <c r="F7" s="77" t="s">
        <v>131</v>
      </c>
      <c r="G7" s="39"/>
    </row>
    <row r="8" spans="1:9" x14ac:dyDescent="0.25">
      <c r="A8" s="104"/>
      <c r="B8" s="40" t="s">
        <v>24</v>
      </c>
      <c r="C8" s="41"/>
      <c r="D8" s="41"/>
      <c r="E8" s="41"/>
      <c r="F8" s="41" t="s">
        <v>25</v>
      </c>
      <c r="G8" s="41"/>
    </row>
    <row r="10" spans="1:9" ht="33.950000000000003" customHeight="1" x14ac:dyDescent="0.25">
      <c r="A10" s="42" t="s">
        <v>30</v>
      </c>
      <c r="B10" s="43">
        <v>19128.8</v>
      </c>
      <c r="C10" s="43">
        <v>14850.1</v>
      </c>
      <c r="D10" s="43">
        <v>6113.4</v>
      </c>
      <c r="E10" s="78" t="s">
        <v>132</v>
      </c>
      <c r="F10" s="43">
        <v>11018.8</v>
      </c>
      <c r="G10" s="43">
        <f>+B10+C10+D10+N(E10)+F10</f>
        <v>51111.100000000006</v>
      </c>
      <c r="I10" s="81"/>
    </row>
    <row r="11" spans="1:9" x14ac:dyDescent="0.25">
      <c r="I11" s="81"/>
    </row>
    <row r="12" spans="1:9" x14ac:dyDescent="0.25">
      <c r="A12" s="44" t="s">
        <v>31</v>
      </c>
      <c r="B12" s="45">
        <v>19033.3</v>
      </c>
      <c r="C12" s="45">
        <v>17067.099999999999</v>
      </c>
      <c r="D12" s="45">
        <v>5488.3</v>
      </c>
      <c r="E12" s="79" t="s">
        <v>132</v>
      </c>
      <c r="F12" s="45">
        <v>11562.4</v>
      </c>
      <c r="G12" s="45">
        <f>+B12+C12+D12+N(E12)+F12</f>
        <v>53151.1</v>
      </c>
      <c r="I12" s="81"/>
    </row>
    <row r="13" spans="1:9" x14ac:dyDescent="0.25">
      <c r="A13" s="46" t="s">
        <v>32</v>
      </c>
      <c r="B13" s="47">
        <f t="shared" ref="B13:G13" si="0">IF(OR(B12=0,B12="-"),"-",IF(B10="-",(0-B12)/B12,(B10-B12)/B12))</f>
        <v>5.0175219221049424E-3</v>
      </c>
      <c r="C13" s="47">
        <f t="shared" si="0"/>
        <v>-0.12989904553204695</v>
      </c>
      <c r="D13" s="47">
        <f t="shared" si="0"/>
        <v>0.11389683508554552</v>
      </c>
      <c r="E13" s="80" t="s">
        <v>132</v>
      </c>
      <c r="F13" s="47">
        <f t="shared" si="0"/>
        <v>-4.7014460665605787E-2</v>
      </c>
      <c r="G13" s="47">
        <f t="shared" si="0"/>
        <v>-3.838114356993539E-2</v>
      </c>
      <c r="I13" s="81"/>
    </row>
    <row r="14" spans="1:9" x14ac:dyDescent="0.25">
      <c r="I14" s="81"/>
    </row>
    <row r="15" spans="1:9" ht="33.950000000000003" customHeight="1" x14ac:dyDescent="0.25">
      <c r="A15" s="42" t="s">
        <v>30</v>
      </c>
      <c r="B15" s="43">
        <v>19725.3</v>
      </c>
      <c r="C15" s="43">
        <v>14228.4</v>
      </c>
      <c r="D15" s="43">
        <v>6091.5</v>
      </c>
      <c r="E15" s="78" t="s">
        <v>132</v>
      </c>
      <c r="F15" s="43">
        <v>10920.900000000001</v>
      </c>
      <c r="G15" s="43">
        <f>+B15+C15+D15+N(E15)+F15</f>
        <v>50966.1</v>
      </c>
      <c r="I15" s="81"/>
    </row>
    <row r="16" spans="1:9" x14ac:dyDescent="0.25">
      <c r="I16" s="81"/>
    </row>
    <row r="17" spans="1:9" x14ac:dyDescent="0.25">
      <c r="A17" s="44" t="s">
        <v>31</v>
      </c>
      <c r="B17" s="45">
        <v>18290.8</v>
      </c>
      <c r="C17" s="45">
        <v>14803.9</v>
      </c>
      <c r="D17" s="45">
        <v>5571.8</v>
      </c>
      <c r="E17" s="79" t="s">
        <v>132</v>
      </c>
      <c r="F17" s="45">
        <v>11489.4</v>
      </c>
      <c r="G17" s="45">
        <f>+B17+C17+D17+N(E17)+F17</f>
        <v>50155.9</v>
      </c>
      <c r="I17" s="81"/>
    </row>
    <row r="18" spans="1:9" x14ac:dyDescent="0.25">
      <c r="A18" s="46" t="s">
        <v>32</v>
      </c>
      <c r="B18" s="47">
        <f t="shared" ref="B18:D18" si="1">IF(OR(B17=0,B17="-"),"-",IF(B15="-",(0-B17)/B17,(B15-B17)/B17))</f>
        <v>7.842740612767074E-2</v>
      </c>
      <c r="C18" s="47">
        <f t="shared" si="1"/>
        <v>-3.8874891076000243E-2</v>
      </c>
      <c r="D18" s="47">
        <f t="shared" si="1"/>
        <v>9.3273268961556369E-2</v>
      </c>
      <c r="E18" s="80" t="s">
        <v>132</v>
      </c>
      <c r="F18" s="47">
        <f t="shared" ref="F18" si="2">IF(OR(F17=0,F17="-"),"-",IF(F15="-",(0-F17)/F17,(F15-F17)/F17))</f>
        <v>-4.9480390620919995E-2</v>
      </c>
      <c r="G18" s="47">
        <f t="shared" ref="G18" si="3">IF(OR(G17=0,G17="-"),"-",IF(G15="-",(0-G17)/G17,(G15-G17)/G17))</f>
        <v>1.6153632972392022E-2</v>
      </c>
      <c r="I18" s="81"/>
    </row>
    <row r="19" spans="1:9" x14ac:dyDescent="0.25">
      <c r="I19" s="81"/>
    </row>
    <row r="20" spans="1:9" ht="33.950000000000003" customHeight="1" x14ac:dyDescent="0.25">
      <c r="A20" s="42" t="s">
        <v>30</v>
      </c>
      <c r="B20" s="43">
        <v>16444.3</v>
      </c>
      <c r="C20" s="43">
        <v>10381.200000000001</v>
      </c>
      <c r="D20" s="43">
        <v>2604.8000000000002</v>
      </c>
      <c r="E20" s="78" t="s">
        <v>132</v>
      </c>
      <c r="F20" s="43">
        <v>8103.9</v>
      </c>
      <c r="G20" s="43">
        <f>+B20+C20+D20+N(E20)+F20</f>
        <v>37534.199999999997</v>
      </c>
      <c r="I20" s="81"/>
    </row>
    <row r="21" spans="1:9" x14ac:dyDescent="0.25">
      <c r="I21" s="81"/>
    </row>
    <row r="22" spans="1:9" x14ac:dyDescent="0.25">
      <c r="A22" s="44" t="s">
        <v>31</v>
      </c>
      <c r="B22" s="45">
        <v>14931.1</v>
      </c>
      <c r="C22" s="45">
        <v>10157.9</v>
      </c>
      <c r="D22" s="45">
        <v>2567.8000000000002</v>
      </c>
      <c r="E22" s="79" t="s">
        <v>132</v>
      </c>
      <c r="F22" s="45">
        <v>7845.8</v>
      </c>
      <c r="G22" s="45">
        <f>+B22+C22+D22+N(E22)+F22</f>
        <v>35502.6</v>
      </c>
      <c r="I22" s="81"/>
    </row>
    <row r="23" spans="1:9" x14ac:dyDescent="0.25">
      <c r="A23" s="46" t="s">
        <v>32</v>
      </c>
      <c r="B23" s="47">
        <f t="shared" ref="B23:D23" si="4">IF(OR(B22=0,B22="-"),"-",IF(B20="-",(0-B22)/B22,(B20-B22)/B22))</f>
        <v>0.1013455137263831</v>
      </c>
      <c r="C23" s="47">
        <f t="shared" si="4"/>
        <v>2.1982890164305723E-2</v>
      </c>
      <c r="D23" s="47">
        <f t="shared" si="4"/>
        <v>1.4409221902017291E-2</v>
      </c>
      <c r="E23" s="80" t="s">
        <v>132</v>
      </c>
      <c r="F23" s="47">
        <f t="shared" ref="F23" si="5">IF(OR(F22=0,F22="-"),"-",IF(F20="-",(0-F22)/F22,(F20-F22)/F22))</f>
        <v>3.2896581610543152E-2</v>
      </c>
      <c r="G23" s="47">
        <f t="shared" ref="G23" si="6">IF(OR(G22=0,G22="-"),"-",IF(G20="-",(0-G22)/G22,(G20-G22)/G22))</f>
        <v>5.7223977962177382E-2</v>
      </c>
      <c r="I23" s="81"/>
    </row>
    <row r="24" spans="1:9" x14ac:dyDescent="0.25">
      <c r="I24" s="81"/>
    </row>
    <row r="25" spans="1:9" ht="33.950000000000003" customHeight="1" x14ac:dyDescent="0.25">
      <c r="A25" s="42" t="s">
        <v>30</v>
      </c>
      <c r="B25" s="43">
        <v>3281</v>
      </c>
      <c r="C25" s="43">
        <v>3847.2</v>
      </c>
      <c r="D25" s="43">
        <v>3486.7</v>
      </c>
      <c r="E25" s="78" t="s">
        <v>132</v>
      </c>
      <c r="F25" s="67">
        <v>8103.9</v>
      </c>
      <c r="G25" s="43">
        <f>+B25+C25+D25+N(E25)+F25</f>
        <v>18718.8</v>
      </c>
      <c r="I25" s="81"/>
    </row>
    <row r="26" spans="1:9" x14ac:dyDescent="0.25">
      <c r="I26" s="81"/>
    </row>
    <row r="27" spans="1:9" x14ac:dyDescent="0.25">
      <c r="A27" s="44" t="s">
        <v>31</v>
      </c>
      <c r="B27" s="45">
        <v>3359.7</v>
      </c>
      <c r="C27" s="45">
        <v>4646</v>
      </c>
      <c r="D27" s="45">
        <v>3004</v>
      </c>
      <c r="E27" s="79" t="s">
        <v>132</v>
      </c>
      <c r="F27" s="45">
        <v>7845.8</v>
      </c>
      <c r="G27" s="45">
        <f>+B27+C27+D27+N(E27)+F27</f>
        <v>18855.5</v>
      </c>
      <c r="I27" s="81"/>
    </row>
    <row r="28" spans="1:9" x14ac:dyDescent="0.25">
      <c r="A28" s="46" t="s">
        <v>32</v>
      </c>
      <c r="B28" s="47">
        <f t="shared" ref="B28:D28" si="7">IF(OR(B27=0,B27="-"),"-",IF(B25="-",(0-B27)/B27,(B25-B27)/B27))</f>
        <v>-2.3424710539631462E-2</v>
      </c>
      <c r="C28" s="47">
        <f t="shared" si="7"/>
        <v>-0.17193284545845894</v>
      </c>
      <c r="D28" s="47">
        <f t="shared" si="7"/>
        <v>0.16068575233022631</v>
      </c>
      <c r="E28" s="80" t="s">
        <v>132</v>
      </c>
      <c r="F28" s="47">
        <f t="shared" ref="F28" si="8">IF(OR(F27=0,F27="-"),"-",IF(F25="-",(0-F27)/F27,(F25-F27)/F27))</f>
        <v>3.2896581610543152E-2</v>
      </c>
      <c r="G28" s="47">
        <f t="shared" ref="G28" si="9">IF(OR(G27=0,G27="-"),"-",IF(G25="-",(0-G27)/G27,(G25-G27)/G27))</f>
        <v>-7.249874042056733E-3</v>
      </c>
      <c r="I28" s="81"/>
    </row>
    <row r="29" spans="1:9" x14ac:dyDescent="0.25">
      <c r="I29" s="81"/>
    </row>
  </sheetData>
  <sheetProtection formatCells="0" formatColumns="0" formatRows="0" insertColumns="0" insertRows="0" insertHyperlinks="0" deleteColumns="0" deleteRows="0" sort="0" autoFilter="0" pivotTables="0"/>
  <mergeCells count="4">
    <mergeCell ref="A1:F1"/>
    <mergeCell ref="A2:F2"/>
    <mergeCell ref="A3:F3"/>
    <mergeCell ref="A5:A8"/>
  </mergeCells>
  <printOptions horizontalCentered="1"/>
  <pageMargins left="0.2" right="0.2" top="0.25" bottom="0.5" header="0.05" footer="0.3"/>
  <pageSetup paperSize="9" scale="9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3"/>
  <sheetViews>
    <sheetView tabSelected="1" workbookViewId="0">
      <selection sqref="A1:AG15"/>
    </sheetView>
  </sheetViews>
  <sheetFormatPr baseColWidth="10" defaultColWidth="9.140625" defaultRowHeight="15" x14ac:dyDescent="0.25"/>
  <cols>
    <col min="1" max="1" width="15.7109375" customWidth="1"/>
    <col min="2" max="3" width="2.7109375" customWidth="1"/>
    <col min="4" max="4" width="15.28515625" customWidth="1"/>
    <col min="5" max="11" width="15.7109375" customWidth="1"/>
    <col min="12" max="13" width="9.140625" customWidth="1"/>
  </cols>
  <sheetData>
    <row r="1" spans="1:13" ht="23.25" x14ac:dyDescent="0.25">
      <c r="A1" s="103" t="s">
        <v>33</v>
      </c>
      <c r="B1" s="104"/>
      <c r="C1" s="104"/>
      <c r="D1" s="104"/>
      <c r="E1" s="104"/>
      <c r="F1" s="104"/>
      <c r="G1" s="104"/>
      <c r="H1" s="104"/>
      <c r="I1" s="104"/>
      <c r="J1" s="104"/>
      <c r="K1" s="48" t="s">
        <v>1</v>
      </c>
    </row>
    <row r="2" spans="1:13" ht="18" x14ac:dyDescent="0.25">
      <c r="A2" s="105" t="s">
        <v>2</v>
      </c>
      <c r="B2" s="104"/>
      <c r="C2" s="104"/>
      <c r="D2" s="104"/>
      <c r="E2" s="104"/>
      <c r="F2" s="104"/>
      <c r="G2" s="104"/>
      <c r="H2" s="104"/>
      <c r="I2" s="104"/>
      <c r="J2" s="104"/>
      <c r="K2" s="48"/>
    </row>
    <row r="3" spans="1:13" ht="18" x14ac:dyDescent="0.25">
      <c r="A3" s="105" t="s">
        <v>34</v>
      </c>
      <c r="B3" s="104"/>
      <c r="C3" s="104"/>
      <c r="D3" s="104"/>
      <c r="E3" s="104"/>
      <c r="F3" s="104"/>
      <c r="G3" s="104"/>
      <c r="H3" s="104"/>
      <c r="I3" s="104"/>
      <c r="J3" s="104"/>
      <c r="K3" s="48"/>
    </row>
    <row r="5" spans="1:13" ht="51" customHeight="1" x14ac:dyDescent="0.25">
      <c r="A5" s="49" t="s">
        <v>8</v>
      </c>
      <c r="B5" s="110" t="s">
        <v>35</v>
      </c>
      <c r="C5" s="110" t="s">
        <v>36</v>
      </c>
      <c r="D5" s="111" t="s">
        <v>10</v>
      </c>
      <c r="E5" s="111" t="s">
        <v>11</v>
      </c>
      <c r="F5" s="111" t="s">
        <v>12</v>
      </c>
      <c r="G5" s="111" t="s">
        <v>13</v>
      </c>
      <c r="H5" s="111" t="s">
        <v>14</v>
      </c>
      <c r="I5" s="109" t="s">
        <v>37</v>
      </c>
      <c r="J5" s="109" t="s">
        <v>37</v>
      </c>
      <c r="K5" s="109" t="s">
        <v>37</v>
      </c>
    </row>
    <row r="6" spans="1:13" x14ac:dyDescent="0.25">
      <c r="A6" s="51" t="s">
        <v>38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</row>
    <row r="7" spans="1:13" ht="15.75" x14ac:dyDescent="0.25">
      <c r="A7" s="51" t="s">
        <v>39</v>
      </c>
      <c r="B7" s="104"/>
      <c r="C7" s="104"/>
      <c r="D7" s="104"/>
      <c r="E7" s="104"/>
      <c r="F7" s="104"/>
      <c r="G7" s="104"/>
      <c r="H7" s="104"/>
      <c r="I7" s="50">
        <v>2015</v>
      </c>
      <c r="J7" s="50">
        <v>2014</v>
      </c>
      <c r="K7" s="50">
        <v>2013</v>
      </c>
    </row>
    <row r="8" spans="1:13" ht="15.75" x14ac:dyDescent="0.25">
      <c r="A8" s="52" t="s">
        <v>40</v>
      </c>
      <c r="B8" s="87"/>
      <c r="C8" s="88"/>
      <c r="D8" s="53"/>
      <c r="E8" s="53"/>
      <c r="F8" s="53"/>
      <c r="G8" s="53"/>
      <c r="H8" s="53"/>
      <c r="I8" s="54"/>
      <c r="J8" s="55"/>
      <c r="K8" s="55"/>
    </row>
    <row r="9" spans="1:13" ht="15.75" x14ac:dyDescent="0.25">
      <c r="A9" s="56" t="s">
        <v>41</v>
      </c>
      <c r="B9" s="82"/>
      <c r="C9" s="89"/>
      <c r="D9" s="57">
        <v>0</v>
      </c>
      <c r="E9" s="57">
        <v>94.975999999999999</v>
      </c>
      <c r="F9" s="57">
        <v>3.8</v>
      </c>
      <c r="G9" s="57">
        <v>0</v>
      </c>
      <c r="H9" s="57">
        <v>0</v>
      </c>
      <c r="I9" s="58">
        <f t="shared" ref="I9:I23" si="0">SUM(D9,E9,F9,G9,H9)</f>
        <v>98.775999999999996</v>
      </c>
      <c r="J9" s="57">
        <v>128.989</v>
      </c>
      <c r="K9" s="57">
        <v>73.468000000000004</v>
      </c>
      <c r="L9" s="108"/>
      <c r="M9" s="104"/>
    </row>
    <row r="10" spans="1:13" ht="15.75" x14ac:dyDescent="0.25">
      <c r="A10" s="59" t="s">
        <v>42</v>
      </c>
      <c r="B10" s="83"/>
      <c r="C10" s="90"/>
      <c r="D10" s="60">
        <v>0</v>
      </c>
      <c r="E10" s="60">
        <v>83.247</v>
      </c>
      <c r="F10" s="60">
        <v>23.1</v>
      </c>
      <c r="G10" s="60">
        <v>0</v>
      </c>
      <c r="H10" s="60">
        <v>315</v>
      </c>
      <c r="I10" s="61">
        <f t="shared" si="0"/>
        <v>421.34699999999998</v>
      </c>
      <c r="J10" s="60">
        <v>451.29399999999998</v>
      </c>
      <c r="K10" s="60">
        <v>518.35900000000004</v>
      </c>
    </row>
    <row r="11" spans="1:13" ht="15.75" x14ac:dyDescent="0.25">
      <c r="A11" s="56" t="s">
        <v>43</v>
      </c>
      <c r="B11" s="82"/>
      <c r="C11" s="89"/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8">
        <f t="shared" si="0"/>
        <v>0</v>
      </c>
      <c r="J11" s="57">
        <v>0</v>
      </c>
      <c r="K11" s="57">
        <v>21</v>
      </c>
    </row>
    <row r="12" spans="1:13" ht="15.75" x14ac:dyDescent="0.25">
      <c r="A12" s="59" t="s">
        <v>44</v>
      </c>
      <c r="B12" s="83"/>
      <c r="C12" s="90"/>
      <c r="D12" s="60">
        <v>0</v>
      </c>
      <c r="E12" s="60">
        <v>93.358999999999995</v>
      </c>
      <c r="F12" s="60">
        <v>0</v>
      </c>
      <c r="G12" s="60">
        <v>0</v>
      </c>
      <c r="H12" s="60">
        <v>0</v>
      </c>
      <c r="I12" s="61">
        <f t="shared" si="0"/>
        <v>93.358999999999995</v>
      </c>
      <c r="J12" s="60">
        <v>197.22900000000001</v>
      </c>
      <c r="K12" s="60">
        <v>107.587</v>
      </c>
    </row>
    <row r="13" spans="1:13" ht="15.75" x14ac:dyDescent="0.25">
      <c r="A13" s="56" t="s">
        <v>45</v>
      </c>
      <c r="B13" s="82"/>
      <c r="C13" s="89"/>
      <c r="D13" s="57">
        <v>0</v>
      </c>
      <c r="E13" s="57">
        <v>0</v>
      </c>
      <c r="F13" s="57">
        <v>56.095999999999997</v>
      </c>
      <c r="G13" s="57">
        <v>0</v>
      </c>
      <c r="H13" s="57">
        <v>0</v>
      </c>
      <c r="I13" s="58">
        <f t="shared" si="0"/>
        <v>56.095999999999997</v>
      </c>
      <c r="J13" s="57">
        <v>59.875999999999998</v>
      </c>
      <c r="K13" s="57">
        <v>0</v>
      </c>
    </row>
    <row r="14" spans="1:13" ht="15.75" x14ac:dyDescent="0.25">
      <c r="A14" s="59" t="s">
        <v>46</v>
      </c>
      <c r="B14" s="83"/>
      <c r="C14" s="90"/>
      <c r="D14" s="60">
        <v>0</v>
      </c>
      <c r="E14" s="60">
        <v>18.03</v>
      </c>
      <c r="F14" s="60">
        <v>28.324999999999999</v>
      </c>
      <c r="G14" s="60">
        <v>0</v>
      </c>
      <c r="H14" s="60">
        <v>0</v>
      </c>
      <c r="I14" s="61">
        <f t="shared" si="0"/>
        <v>46.355000000000004</v>
      </c>
      <c r="J14" s="60">
        <v>58.555</v>
      </c>
      <c r="K14" s="60">
        <v>46.243000000000002</v>
      </c>
    </row>
    <row r="15" spans="1:13" ht="15.75" x14ac:dyDescent="0.25">
      <c r="A15" s="56" t="s">
        <v>47</v>
      </c>
      <c r="B15" s="82"/>
      <c r="C15" s="89"/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8">
        <f t="shared" si="0"/>
        <v>0</v>
      </c>
      <c r="J15" s="57">
        <v>2.14</v>
      </c>
      <c r="K15" s="57">
        <v>0</v>
      </c>
    </row>
    <row r="16" spans="1:13" ht="15.75" x14ac:dyDescent="0.25">
      <c r="A16" s="59" t="s">
        <v>48</v>
      </c>
      <c r="B16" s="83"/>
      <c r="C16" s="90"/>
      <c r="D16" s="60">
        <v>0</v>
      </c>
      <c r="E16" s="60">
        <v>58.165999999999997</v>
      </c>
      <c r="F16" s="60">
        <v>20.744</v>
      </c>
      <c r="G16" s="60">
        <v>0</v>
      </c>
      <c r="H16" s="60">
        <v>0</v>
      </c>
      <c r="I16" s="61">
        <f t="shared" si="0"/>
        <v>78.91</v>
      </c>
      <c r="J16" s="60">
        <v>89.262</v>
      </c>
      <c r="K16" s="60">
        <v>65.286000000000001</v>
      </c>
    </row>
    <row r="17" spans="1:13" ht="15.75" x14ac:dyDescent="0.25">
      <c r="A17" s="56" t="s">
        <v>49</v>
      </c>
      <c r="B17" s="82"/>
      <c r="C17" s="89"/>
      <c r="D17" s="57">
        <v>0</v>
      </c>
      <c r="E17" s="57">
        <v>3.2</v>
      </c>
      <c r="F17" s="57">
        <v>95.991</v>
      </c>
      <c r="G17" s="57">
        <v>0</v>
      </c>
      <c r="H17" s="57">
        <v>0</v>
      </c>
      <c r="I17" s="58">
        <f t="shared" si="0"/>
        <v>99.191000000000003</v>
      </c>
      <c r="J17" s="57">
        <v>92.805000000000007</v>
      </c>
      <c r="K17" s="57">
        <v>146.61199999999999</v>
      </c>
    </row>
    <row r="18" spans="1:13" ht="15.75" x14ac:dyDescent="0.25">
      <c r="A18" s="59" t="s">
        <v>50</v>
      </c>
      <c r="B18" s="83"/>
      <c r="C18" s="90"/>
      <c r="D18" s="60">
        <v>0</v>
      </c>
      <c r="E18" s="60">
        <v>121.72</v>
      </c>
      <c r="F18" s="60">
        <v>0</v>
      </c>
      <c r="G18" s="60">
        <v>0</v>
      </c>
      <c r="H18" s="60">
        <v>200</v>
      </c>
      <c r="I18" s="61">
        <f t="shared" si="0"/>
        <v>321.72000000000003</v>
      </c>
      <c r="J18" s="60">
        <v>367.81200000000001</v>
      </c>
      <c r="K18" s="60">
        <v>342.65699999999998</v>
      </c>
    </row>
    <row r="19" spans="1:13" ht="15.75" x14ac:dyDescent="0.25">
      <c r="A19" s="56" t="s">
        <v>51</v>
      </c>
      <c r="B19" s="82"/>
      <c r="C19" s="89"/>
      <c r="D19" s="57">
        <v>0</v>
      </c>
      <c r="E19" s="57">
        <v>13.308</v>
      </c>
      <c r="F19" s="57">
        <v>32.473999999999997</v>
      </c>
      <c r="G19" s="57">
        <v>0</v>
      </c>
      <c r="H19" s="57">
        <v>0</v>
      </c>
      <c r="I19" s="58">
        <f t="shared" si="0"/>
        <v>45.781999999999996</v>
      </c>
      <c r="J19" s="57">
        <v>58.563000000000002</v>
      </c>
      <c r="K19" s="57">
        <v>36.625999999999998</v>
      </c>
    </row>
    <row r="20" spans="1:13" ht="15.75" x14ac:dyDescent="0.25">
      <c r="A20" s="59" t="s">
        <v>52</v>
      </c>
      <c r="B20" s="83"/>
      <c r="C20" s="90"/>
      <c r="D20" s="60">
        <v>0</v>
      </c>
      <c r="E20" s="60">
        <v>224.42099999999999</v>
      </c>
      <c r="F20" s="60">
        <v>20</v>
      </c>
      <c r="G20" s="60">
        <v>0</v>
      </c>
      <c r="H20" s="60">
        <v>0</v>
      </c>
      <c r="I20" s="61">
        <f t="shared" si="0"/>
        <v>244.42099999999999</v>
      </c>
      <c r="J20" s="60">
        <v>223.535</v>
      </c>
      <c r="K20" s="60">
        <v>163.273</v>
      </c>
    </row>
    <row r="21" spans="1:13" ht="15.75" x14ac:dyDescent="0.25">
      <c r="A21" s="56" t="s">
        <v>53</v>
      </c>
      <c r="B21" s="82"/>
      <c r="C21" s="89"/>
      <c r="D21" s="57">
        <v>0</v>
      </c>
      <c r="E21" s="57">
        <v>0</v>
      </c>
      <c r="F21" s="57">
        <v>0</v>
      </c>
      <c r="G21" s="57">
        <v>0</v>
      </c>
      <c r="H21" s="57">
        <v>0</v>
      </c>
      <c r="I21" s="58">
        <f t="shared" si="0"/>
        <v>0</v>
      </c>
      <c r="J21" s="57">
        <v>0</v>
      </c>
      <c r="K21" s="57">
        <v>1.5</v>
      </c>
    </row>
    <row r="22" spans="1:13" ht="15.75" x14ac:dyDescent="0.25">
      <c r="A22" s="59" t="s">
        <v>54</v>
      </c>
      <c r="B22" s="83"/>
      <c r="C22" s="90"/>
      <c r="D22" s="60">
        <v>0</v>
      </c>
      <c r="E22" s="60">
        <v>5.2</v>
      </c>
      <c r="F22" s="60">
        <v>0</v>
      </c>
      <c r="G22" s="60">
        <v>0</v>
      </c>
      <c r="H22" s="60">
        <v>0</v>
      </c>
      <c r="I22" s="61">
        <f t="shared" si="0"/>
        <v>5.2</v>
      </c>
      <c r="J22" s="60">
        <v>2</v>
      </c>
      <c r="K22" s="60">
        <v>10.050000000000001</v>
      </c>
    </row>
    <row r="23" spans="1:13" ht="15.75" x14ac:dyDescent="0.25">
      <c r="A23" s="56" t="s">
        <v>55</v>
      </c>
      <c r="B23" s="82"/>
      <c r="C23" s="89"/>
      <c r="D23" s="57">
        <v>0</v>
      </c>
      <c r="E23" s="57">
        <v>70.95</v>
      </c>
      <c r="F23" s="57">
        <v>109.2</v>
      </c>
      <c r="G23" s="57">
        <v>0</v>
      </c>
      <c r="H23" s="57">
        <v>0</v>
      </c>
      <c r="I23" s="58">
        <f t="shared" si="0"/>
        <v>180.15</v>
      </c>
      <c r="J23" s="57">
        <v>19.417000000000002</v>
      </c>
      <c r="K23" s="57">
        <v>0</v>
      </c>
    </row>
    <row r="24" spans="1:13" ht="15.75" x14ac:dyDescent="0.25">
      <c r="A24" s="62" t="s">
        <v>56</v>
      </c>
      <c r="B24" s="94"/>
      <c r="C24" s="95"/>
      <c r="D24" s="63">
        <f t="shared" ref="D24:K24" si="1">SUM(D9,D10,D11,D12,D13,D14,D15,D16,D17,D18,D19,D20,D21,D22,D23)</f>
        <v>0</v>
      </c>
      <c r="E24" s="63">
        <f t="shared" si="1"/>
        <v>786.577</v>
      </c>
      <c r="F24" s="63">
        <f t="shared" si="1"/>
        <v>389.72999999999996</v>
      </c>
      <c r="G24" s="63">
        <f t="shared" si="1"/>
        <v>0</v>
      </c>
      <c r="H24" s="63">
        <f t="shared" si="1"/>
        <v>515</v>
      </c>
      <c r="I24" s="64">
        <f t="shared" si="1"/>
        <v>1691.307</v>
      </c>
      <c r="J24" s="60">
        <f t="shared" si="1"/>
        <v>1751.4770000000001</v>
      </c>
      <c r="K24" s="60">
        <f t="shared" si="1"/>
        <v>1532.6609999999998</v>
      </c>
    </row>
    <row r="25" spans="1:13" x14ac:dyDescent="0.25">
      <c r="B25" s="96"/>
      <c r="C25" s="96"/>
    </row>
    <row r="26" spans="1:13" ht="15.75" x14ac:dyDescent="0.25">
      <c r="A26" s="52" t="s">
        <v>57</v>
      </c>
      <c r="B26" s="82"/>
      <c r="C26" s="89"/>
      <c r="D26" s="53"/>
      <c r="E26" s="53"/>
      <c r="F26" s="53"/>
      <c r="G26" s="53"/>
      <c r="H26" s="53"/>
      <c r="I26" s="54"/>
      <c r="J26" s="55"/>
      <c r="K26" s="55"/>
    </row>
    <row r="27" spans="1:13" ht="15.75" x14ac:dyDescent="0.25">
      <c r="A27" s="56" t="s">
        <v>58</v>
      </c>
      <c r="B27" s="82"/>
      <c r="C27" s="89"/>
      <c r="D27" s="57">
        <v>0</v>
      </c>
      <c r="E27" s="57">
        <v>184.62</v>
      </c>
      <c r="F27" s="57">
        <v>129.965</v>
      </c>
      <c r="G27" s="57">
        <v>0</v>
      </c>
      <c r="H27" s="57">
        <v>0</v>
      </c>
      <c r="I27" s="58">
        <f>SUM(D27,E27,F27,G27,H27)</f>
        <v>314.58500000000004</v>
      </c>
      <c r="J27" s="57">
        <v>294.03100000000001</v>
      </c>
      <c r="K27" s="57">
        <v>209.25299999999999</v>
      </c>
      <c r="L27" s="108"/>
      <c r="M27" s="104"/>
    </row>
    <row r="28" spans="1:13" ht="15.75" x14ac:dyDescent="0.25">
      <c r="A28" s="59" t="s">
        <v>59</v>
      </c>
      <c r="B28" s="83"/>
      <c r="C28" s="90"/>
      <c r="D28" s="60">
        <v>0</v>
      </c>
      <c r="E28" s="60">
        <v>16.18</v>
      </c>
      <c r="F28" s="60">
        <v>0</v>
      </c>
      <c r="G28" s="60">
        <v>0</v>
      </c>
      <c r="H28" s="60">
        <v>0</v>
      </c>
      <c r="I28" s="61">
        <f>SUM(D28,E28,F28,G28,H28)</f>
        <v>16.18</v>
      </c>
      <c r="J28" s="60">
        <v>7.69</v>
      </c>
      <c r="K28" s="60">
        <v>15.805</v>
      </c>
    </row>
    <row r="29" spans="1:13" ht="15.75" x14ac:dyDescent="0.25">
      <c r="A29" s="56" t="s">
        <v>60</v>
      </c>
      <c r="B29" s="82"/>
      <c r="C29" s="89"/>
      <c r="D29" s="57">
        <v>0</v>
      </c>
      <c r="E29" s="57">
        <v>471.42</v>
      </c>
      <c r="F29" s="57">
        <v>52</v>
      </c>
      <c r="G29" s="57">
        <v>0</v>
      </c>
      <c r="H29" s="57">
        <v>0</v>
      </c>
      <c r="I29" s="58">
        <f>SUM(D29,E29,F29,G29,H29)</f>
        <v>523.42000000000007</v>
      </c>
      <c r="J29" s="57">
        <v>681.98</v>
      </c>
      <c r="K29" s="57">
        <v>459.49200000000002</v>
      </c>
    </row>
    <row r="30" spans="1:13" ht="15.75" x14ac:dyDescent="0.25">
      <c r="A30" s="59" t="s">
        <v>61</v>
      </c>
      <c r="B30" s="83"/>
      <c r="C30" s="90"/>
      <c r="D30" s="60">
        <v>0</v>
      </c>
      <c r="E30" s="60">
        <v>130</v>
      </c>
      <c r="F30" s="60">
        <v>16.809000000000001</v>
      </c>
      <c r="G30" s="60">
        <v>0</v>
      </c>
      <c r="H30" s="60">
        <v>33.1</v>
      </c>
      <c r="I30" s="61">
        <f>SUM(D30,E30,F30,G30,H30)</f>
        <v>179.90899999999999</v>
      </c>
      <c r="J30" s="60">
        <v>173.321</v>
      </c>
      <c r="K30" s="60">
        <v>191.084</v>
      </c>
    </row>
    <row r="31" spans="1:13" ht="15.75" x14ac:dyDescent="0.25">
      <c r="A31" s="56" t="s">
        <v>62</v>
      </c>
      <c r="B31" s="82"/>
      <c r="C31" s="89"/>
      <c r="D31" s="57">
        <v>0</v>
      </c>
      <c r="E31" s="57">
        <v>0</v>
      </c>
      <c r="F31" s="57">
        <v>91</v>
      </c>
      <c r="G31" s="57">
        <v>0</v>
      </c>
      <c r="H31" s="57">
        <v>0</v>
      </c>
      <c r="I31" s="58">
        <f>SUM(D31,E31,F31,G31,H31)</f>
        <v>91</v>
      </c>
      <c r="J31" s="57">
        <v>40.773000000000003</v>
      </c>
      <c r="K31" s="57">
        <v>21.774999999999999</v>
      </c>
    </row>
    <row r="32" spans="1:13" ht="15.75" x14ac:dyDescent="0.25">
      <c r="A32" s="62" t="s">
        <v>56</v>
      </c>
      <c r="B32" s="94"/>
      <c r="C32" s="95"/>
      <c r="D32" s="63">
        <f t="shared" ref="D32:K32" si="2">SUM(D27,D28,D29,D30,D31)</f>
        <v>0</v>
      </c>
      <c r="E32" s="63">
        <f t="shared" si="2"/>
        <v>802.22</v>
      </c>
      <c r="F32" s="63">
        <f t="shared" si="2"/>
        <v>289.774</v>
      </c>
      <c r="G32" s="63">
        <f t="shared" si="2"/>
        <v>0</v>
      </c>
      <c r="H32" s="63">
        <f t="shared" si="2"/>
        <v>33.1</v>
      </c>
      <c r="I32" s="64">
        <f t="shared" si="2"/>
        <v>1125.0940000000001</v>
      </c>
      <c r="J32" s="60">
        <f t="shared" si="2"/>
        <v>1197.7949999999998</v>
      </c>
      <c r="K32" s="60">
        <f t="shared" si="2"/>
        <v>897.40899999999999</v>
      </c>
    </row>
    <row r="33" spans="1:13" x14ac:dyDescent="0.25">
      <c r="B33" s="96"/>
      <c r="C33" s="96"/>
    </row>
    <row r="34" spans="1:13" ht="15.75" x14ac:dyDescent="0.25">
      <c r="A34" s="52" t="s">
        <v>63</v>
      </c>
      <c r="B34" s="82"/>
      <c r="C34" s="89"/>
      <c r="D34" s="53"/>
      <c r="E34" s="53"/>
      <c r="F34" s="53"/>
      <c r="G34" s="53"/>
      <c r="H34" s="53"/>
      <c r="I34" s="54"/>
      <c r="J34" s="55"/>
      <c r="K34" s="55"/>
    </row>
    <row r="35" spans="1:13" ht="15.75" x14ac:dyDescent="0.25">
      <c r="A35" s="56" t="s">
        <v>64</v>
      </c>
      <c r="B35" s="82"/>
      <c r="C35" s="89"/>
      <c r="D35" s="57">
        <v>0</v>
      </c>
      <c r="E35" s="57">
        <v>88.405000000000001</v>
      </c>
      <c r="F35" s="57">
        <v>200.63</v>
      </c>
      <c r="G35" s="57">
        <v>0</v>
      </c>
      <c r="H35" s="57">
        <v>56.701999999999998</v>
      </c>
      <c r="I35" s="58">
        <f>SUM(D35,E35,F35,G35,H35)</f>
        <v>345.73699999999997</v>
      </c>
      <c r="J35" s="57">
        <v>204.84299999999999</v>
      </c>
      <c r="K35" s="57">
        <v>232.66499999999999</v>
      </c>
      <c r="L35" s="108"/>
      <c r="M35" s="104"/>
    </row>
    <row r="36" spans="1:13" ht="15.75" x14ac:dyDescent="0.25">
      <c r="A36" s="59" t="s">
        <v>65</v>
      </c>
      <c r="B36" s="83"/>
      <c r="C36" s="90"/>
      <c r="D36" s="60">
        <v>0</v>
      </c>
      <c r="E36" s="60">
        <v>388.58699999999999</v>
      </c>
      <c r="F36" s="60">
        <v>0</v>
      </c>
      <c r="G36" s="60">
        <v>0</v>
      </c>
      <c r="H36" s="60">
        <v>267.428</v>
      </c>
      <c r="I36" s="61">
        <f>SUM(D36,E36,F36,G36,H36)</f>
        <v>656.01499999999999</v>
      </c>
      <c r="J36" s="60">
        <v>724.99599999999998</v>
      </c>
      <c r="K36" s="60">
        <v>766.41200000000003</v>
      </c>
    </row>
    <row r="37" spans="1:13" ht="15.75" x14ac:dyDescent="0.25">
      <c r="A37" s="56" t="s">
        <v>66</v>
      </c>
      <c r="B37" s="82"/>
      <c r="C37" s="89"/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8">
        <f>SUM(D37,E37,F37,G37,H37)</f>
        <v>0</v>
      </c>
      <c r="J37" s="57">
        <v>27.3</v>
      </c>
      <c r="K37" s="57">
        <v>55</v>
      </c>
    </row>
    <row r="38" spans="1:13" ht="15.75" x14ac:dyDescent="0.25">
      <c r="A38" s="59" t="s">
        <v>67</v>
      </c>
      <c r="B38" s="83"/>
      <c r="C38" s="90"/>
      <c r="D38" s="60">
        <v>0</v>
      </c>
      <c r="E38" s="60">
        <v>57.091000000000001</v>
      </c>
      <c r="F38" s="60">
        <v>59.595999999999997</v>
      </c>
      <c r="G38" s="60">
        <v>0</v>
      </c>
      <c r="H38" s="60">
        <v>0</v>
      </c>
      <c r="I38" s="61">
        <f>SUM(D38,E38,F38,G38,H38)</f>
        <v>116.687</v>
      </c>
      <c r="J38" s="60">
        <v>114.663</v>
      </c>
      <c r="K38" s="60">
        <v>166.24100000000001</v>
      </c>
    </row>
    <row r="39" spans="1:13" ht="15.75" x14ac:dyDescent="0.25">
      <c r="A39" s="62" t="s">
        <v>56</v>
      </c>
      <c r="B39" s="94"/>
      <c r="C39" s="95"/>
      <c r="D39" s="63">
        <f t="shared" ref="D39:K39" si="3">SUM(D35,D36,D37,D38)</f>
        <v>0</v>
      </c>
      <c r="E39" s="63">
        <f t="shared" si="3"/>
        <v>534.08299999999997</v>
      </c>
      <c r="F39" s="63">
        <f t="shared" si="3"/>
        <v>260.226</v>
      </c>
      <c r="G39" s="63">
        <f t="shared" si="3"/>
        <v>0</v>
      </c>
      <c r="H39" s="63">
        <f t="shared" si="3"/>
        <v>324.13</v>
      </c>
      <c r="I39" s="64">
        <f t="shared" si="3"/>
        <v>1118.4389999999999</v>
      </c>
      <c r="J39" s="60">
        <f t="shared" si="3"/>
        <v>1071.8019999999999</v>
      </c>
      <c r="K39" s="60">
        <f t="shared" si="3"/>
        <v>1220.318</v>
      </c>
    </row>
    <row r="40" spans="1:13" x14ac:dyDescent="0.25">
      <c r="B40" s="96"/>
      <c r="C40" s="96"/>
    </row>
    <row r="41" spans="1:13" ht="15.75" x14ac:dyDescent="0.25">
      <c r="A41" s="52" t="s">
        <v>68</v>
      </c>
      <c r="B41" s="82"/>
      <c r="C41" s="89"/>
      <c r="D41" s="53"/>
      <c r="E41" s="53"/>
      <c r="F41" s="53"/>
      <c r="G41" s="53"/>
      <c r="H41" s="53"/>
      <c r="I41" s="54"/>
      <c r="J41" s="55"/>
      <c r="K41" s="55"/>
    </row>
    <row r="42" spans="1:13" ht="15.75" x14ac:dyDescent="0.25">
      <c r="A42" s="56" t="s">
        <v>69</v>
      </c>
      <c r="B42" s="82"/>
      <c r="C42" s="89"/>
      <c r="D42" s="57">
        <v>0</v>
      </c>
      <c r="E42" s="57">
        <v>495.47300000000001</v>
      </c>
      <c r="F42" s="57">
        <v>0</v>
      </c>
      <c r="G42" s="57">
        <v>0</v>
      </c>
      <c r="H42" s="57">
        <v>0</v>
      </c>
      <c r="I42" s="58">
        <f>SUM(D42,E42,F42,G42,H42)</f>
        <v>495.47300000000001</v>
      </c>
      <c r="J42" s="57">
        <v>398.762</v>
      </c>
      <c r="K42" s="57">
        <v>60.680999999999997</v>
      </c>
      <c r="L42" s="108"/>
      <c r="M42" s="104"/>
    </row>
    <row r="43" spans="1:13" ht="15.75" x14ac:dyDescent="0.25">
      <c r="A43" s="59" t="s">
        <v>70</v>
      </c>
      <c r="B43" s="97"/>
      <c r="C43" s="98"/>
      <c r="D43" s="60">
        <v>706.245</v>
      </c>
      <c r="E43" s="60">
        <v>264.5</v>
      </c>
      <c r="F43" s="60">
        <v>0</v>
      </c>
      <c r="G43" s="60">
        <v>0</v>
      </c>
      <c r="H43" s="60">
        <v>0</v>
      </c>
      <c r="I43" s="61">
        <f>SUM(D43,E43,F43,G43,H43)</f>
        <v>970.745</v>
      </c>
      <c r="J43" s="60">
        <v>1202.451</v>
      </c>
      <c r="K43" s="60">
        <v>1487.242</v>
      </c>
    </row>
    <row r="44" spans="1:13" ht="15.75" x14ac:dyDescent="0.25">
      <c r="A44" s="62" t="s">
        <v>56</v>
      </c>
      <c r="B44" s="94"/>
      <c r="C44" s="95"/>
      <c r="D44" s="63">
        <f t="shared" ref="D44:K44" si="4">SUM(D42,D43)</f>
        <v>706.245</v>
      </c>
      <c r="E44" s="63">
        <f t="shared" si="4"/>
        <v>759.97299999999996</v>
      </c>
      <c r="F44" s="63">
        <f t="shared" si="4"/>
        <v>0</v>
      </c>
      <c r="G44" s="63">
        <f t="shared" si="4"/>
        <v>0</v>
      </c>
      <c r="H44" s="63">
        <f t="shared" si="4"/>
        <v>0</v>
      </c>
      <c r="I44" s="64">
        <f t="shared" si="4"/>
        <v>1466.2180000000001</v>
      </c>
      <c r="J44" s="60">
        <f t="shared" si="4"/>
        <v>1601.213</v>
      </c>
      <c r="K44" s="60">
        <f t="shared" si="4"/>
        <v>1547.923</v>
      </c>
    </row>
    <row r="45" spans="1:13" x14ac:dyDescent="0.25">
      <c r="B45" s="96"/>
      <c r="C45" s="96"/>
    </row>
    <row r="46" spans="1:13" ht="15.75" x14ac:dyDescent="0.25">
      <c r="A46" s="52" t="s">
        <v>71</v>
      </c>
      <c r="B46" s="82"/>
      <c r="C46" s="89"/>
      <c r="D46" s="53"/>
      <c r="E46" s="53"/>
      <c r="F46" s="53"/>
      <c r="G46" s="53"/>
      <c r="H46" s="53"/>
      <c r="I46" s="54"/>
      <c r="J46" s="55"/>
      <c r="K46" s="55"/>
    </row>
    <row r="47" spans="1:13" ht="15.75" x14ac:dyDescent="0.25">
      <c r="A47" s="56" t="s">
        <v>72</v>
      </c>
      <c r="B47" s="82"/>
      <c r="C47" s="89"/>
      <c r="D47" s="57">
        <v>93.977000000000004</v>
      </c>
      <c r="E47" s="57">
        <v>0</v>
      </c>
      <c r="F47" s="57">
        <v>0</v>
      </c>
      <c r="G47" s="57">
        <v>0</v>
      </c>
      <c r="H47" s="57">
        <v>0</v>
      </c>
      <c r="I47" s="58">
        <f t="shared" ref="I47:I58" si="5">SUM(D47,E47,F47,G47,H47)</f>
        <v>93.977000000000004</v>
      </c>
      <c r="J47" s="57">
        <v>121.4</v>
      </c>
      <c r="K47" s="57">
        <v>42</v>
      </c>
      <c r="L47" s="108"/>
      <c r="M47" s="104"/>
    </row>
    <row r="48" spans="1:13" ht="15.75" x14ac:dyDescent="0.25">
      <c r="A48" s="59" t="s">
        <v>73</v>
      </c>
      <c r="B48" s="83"/>
      <c r="C48" s="90"/>
      <c r="D48" s="60">
        <v>556.245</v>
      </c>
      <c r="E48" s="60">
        <v>376.40499999999997</v>
      </c>
      <c r="F48" s="60">
        <v>78.507000000000005</v>
      </c>
      <c r="G48" s="60">
        <v>0</v>
      </c>
      <c r="H48" s="60">
        <v>0</v>
      </c>
      <c r="I48" s="61">
        <f t="shared" si="5"/>
        <v>1011.1569999999999</v>
      </c>
      <c r="J48" s="60">
        <v>901.62199999999996</v>
      </c>
      <c r="K48" s="60">
        <v>894.42200000000003</v>
      </c>
    </row>
    <row r="49" spans="1:13" ht="15.75" x14ac:dyDescent="0.25">
      <c r="A49" s="56" t="s">
        <v>74</v>
      </c>
      <c r="B49" s="82"/>
      <c r="C49" s="89"/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8">
        <f t="shared" si="5"/>
        <v>0</v>
      </c>
      <c r="J49" s="57">
        <v>6.0149999999999997</v>
      </c>
      <c r="K49" s="57">
        <v>5.5</v>
      </c>
    </row>
    <row r="50" spans="1:13" ht="15.75" x14ac:dyDescent="0.25">
      <c r="A50" s="59" t="s">
        <v>75</v>
      </c>
      <c r="B50" s="83"/>
      <c r="C50" s="90"/>
      <c r="D50" s="60">
        <v>1.381</v>
      </c>
      <c r="E50" s="60">
        <v>49.463000000000001</v>
      </c>
      <c r="F50" s="60">
        <v>0</v>
      </c>
      <c r="G50" s="60">
        <v>0</v>
      </c>
      <c r="H50" s="60">
        <v>0</v>
      </c>
      <c r="I50" s="61">
        <f t="shared" si="5"/>
        <v>50.844000000000001</v>
      </c>
      <c r="J50" s="60">
        <v>54.6</v>
      </c>
      <c r="K50" s="60">
        <v>41.475000000000001</v>
      </c>
    </row>
    <row r="51" spans="1:13" ht="15.75" x14ac:dyDescent="0.25">
      <c r="A51" s="56" t="s">
        <v>76</v>
      </c>
      <c r="B51" s="82"/>
      <c r="C51" s="89"/>
      <c r="D51" s="57">
        <v>0</v>
      </c>
      <c r="E51" s="57">
        <v>0</v>
      </c>
      <c r="F51" s="57">
        <v>0</v>
      </c>
      <c r="G51" s="57">
        <v>0</v>
      </c>
      <c r="H51" s="57">
        <v>0</v>
      </c>
      <c r="I51" s="58">
        <f t="shared" si="5"/>
        <v>0</v>
      </c>
      <c r="J51" s="57">
        <v>0.14499999999999999</v>
      </c>
      <c r="K51" s="57">
        <v>0</v>
      </c>
    </row>
    <row r="52" spans="1:13" ht="15.75" x14ac:dyDescent="0.25">
      <c r="A52" s="59" t="s">
        <v>77</v>
      </c>
      <c r="B52" s="83"/>
      <c r="C52" s="90"/>
      <c r="D52" s="60">
        <v>0.96399999999999997</v>
      </c>
      <c r="E52" s="60">
        <v>0</v>
      </c>
      <c r="F52" s="60">
        <v>0</v>
      </c>
      <c r="G52" s="60">
        <v>0</v>
      </c>
      <c r="H52" s="60">
        <v>0</v>
      </c>
      <c r="I52" s="61">
        <f t="shared" si="5"/>
        <v>0.96399999999999997</v>
      </c>
      <c r="J52" s="60">
        <v>0.9</v>
      </c>
      <c r="K52" s="60">
        <v>0.61499999999999999</v>
      </c>
    </row>
    <row r="53" spans="1:13" ht="15.75" x14ac:dyDescent="0.25">
      <c r="A53" s="56" t="s">
        <v>78</v>
      </c>
      <c r="B53" s="82"/>
      <c r="C53" s="89"/>
      <c r="D53" s="57">
        <v>7.0000000000000001E-3</v>
      </c>
      <c r="E53" s="57">
        <v>0</v>
      </c>
      <c r="F53" s="57">
        <v>0</v>
      </c>
      <c r="G53" s="57">
        <v>0</v>
      </c>
      <c r="H53" s="57">
        <v>0</v>
      </c>
      <c r="I53" s="58">
        <f t="shared" si="5"/>
        <v>7.0000000000000001E-3</v>
      </c>
      <c r="J53" s="57">
        <v>0</v>
      </c>
      <c r="K53" s="57">
        <v>0</v>
      </c>
    </row>
    <row r="54" spans="1:13" ht="15.75" x14ac:dyDescent="0.25">
      <c r="A54" s="59" t="s">
        <v>79</v>
      </c>
      <c r="B54" s="83"/>
      <c r="C54" s="90"/>
      <c r="D54" s="60">
        <v>38.636000000000003</v>
      </c>
      <c r="E54" s="60">
        <v>333.93299999999999</v>
      </c>
      <c r="F54" s="60">
        <v>0</v>
      </c>
      <c r="G54" s="60">
        <v>0</v>
      </c>
      <c r="H54" s="60">
        <v>0</v>
      </c>
      <c r="I54" s="61">
        <f t="shared" si="5"/>
        <v>372.56900000000002</v>
      </c>
      <c r="J54" s="60">
        <v>431.96199999999999</v>
      </c>
      <c r="K54" s="60">
        <v>376.721</v>
      </c>
    </row>
    <row r="55" spans="1:13" ht="15.75" x14ac:dyDescent="0.25">
      <c r="A55" s="56" t="s">
        <v>80</v>
      </c>
      <c r="B55" s="82"/>
      <c r="C55" s="89"/>
      <c r="D55" s="57">
        <v>0.06</v>
      </c>
      <c r="E55" s="57">
        <v>0</v>
      </c>
      <c r="F55" s="57">
        <v>0</v>
      </c>
      <c r="G55" s="57">
        <v>0</v>
      </c>
      <c r="H55" s="57">
        <v>0</v>
      </c>
      <c r="I55" s="58">
        <f t="shared" si="5"/>
        <v>0.06</v>
      </c>
      <c r="J55" s="57">
        <v>0.3</v>
      </c>
      <c r="K55" s="57">
        <v>0</v>
      </c>
    </row>
    <row r="56" spans="1:13" ht="15.75" x14ac:dyDescent="0.25">
      <c r="A56" s="59" t="s">
        <v>81</v>
      </c>
      <c r="B56" s="83"/>
      <c r="C56" s="90"/>
      <c r="D56" s="60">
        <v>0</v>
      </c>
      <c r="E56" s="60">
        <v>84.596999999999994</v>
      </c>
      <c r="F56" s="60">
        <v>0</v>
      </c>
      <c r="G56" s="60">
        <v>0</v>
      </c>
      <c r="H56" s="60">
        <v>0</v>
      </c>
      <c r="I56" s="61">
        <f t="shared" si="5"/>
        <v>84.596999999999994</v>
      </c>
      <c r="J56" s="60">
        <v>77.043999999999997</v>
      </c>
      <c r="K56" s="60">
        <v>43.345999999999997</v>
      </c>
    </row>
    <row r="57" spans="1:13" ht="15.75" x14ac:dyDescent="0.25">
      <c r="A57" s="56" t="s">
        <v>82</v>
      </c>
      <c r="B57" s="82"/>
      <c r="C57" s="89"/>
      <c r="D57" s="57">
        <v>0</v>
      </c>
      <c r="E57" s="57">
        <v>26.7</v>
      </c>
      <c r="F57" s="57">
        <v>0</v>
      </c>
      <c r="G57" s="57">
        <v>0</v>
      </c>
      <c r="H57" s="57">
        <v>0</v>
      </c>
      <c r="I57" s="58">
        <f t="shared" si="5"/>
        <v>26.7</v>
      </c>
      <c r="J57" s="57">
        <v>27.5</v>
      </c>
      <c r="K57" s="57">
        <v>72.2</v>
      </c>
    </row>
    <row r="58" spans="1:13" ht="15.75" x14ac:dyDescent="0.25">
      <c r="A58" s="59" t="s">
        <v>83</v>
      </c>
      <c r="B58" s="83"/>
      <c r="C58" s="90"/>
      <c r="D58" s="60">
        <v>0</v>
      </c>
      <c r="E58" s="60">
        <v>34</v>
      </c>
      <c r="F58" s="60">
        <v>0</v>
      </c>
      <c r="G58" s="60">
        <v>0</v>
      </c>
      <c r="H58" s="60">
        <v>0</v>
      </c>
      <c r="I58" s="61">
        <f t="shared" si="5"/>
        <v>34</v>
      </c>
      <c r="J58" s="60">
        <v>0</v>
      </c>
      <c r="K58" s="60">
        <v>27.581</v>
      </c>
    </row>
    <row r="59" spans="1:13" ht="15.75" x14ac:dyDescent="0.25">
      <c r="A59" s="62" t="s">
        <v>56</v>
      </c>
      <c r="B59" s="94"/>
      <c r="C59" s="95"/>
      <c r="D59" s="63">
        <f t="shared" ref="D59:K59" si="6">SUM(D47,D48,D49,D50,D51,D52,D53,D54,D55,D56,D57,D58)</f>
        <v>691.26999999999987</v>
      </c>
      <c r="E59" s="63">
        <f t="shared" si="6"/>
        <v>905.09799999999996</v>
      </c>
      <c r="F59" s="63">
        <f t="shared" si="6"/>
        <v>78.507000000000005</v>
      </c>
      <c r="G59" s="63">
        <f t="shared" si="6"/>
        <v>0</v>
      </c>
      <c r="H59" s="63">
        <f t="shared" si="6"/>
        <v>0</v>
      </c>
      <c r="I59" s="64">
        <f t="shared" si="6"/>
        <v>1674.875</v>
      </c>
      <c r="J59" s="60">
        <f t="shared" si="6"/>
        <v>1621.4880000000001</v>
      </c>
      <c r="K59" s="60">
        <f t="shared" si="6"/>
        <v>1503.8600000000001</v>
      </c>
    </row>
    <row r="60" spans="1:13" x14ac:dyDescent="0.25">
      <c r="B60" s="96"/>
      <c r="C60" s="96"/>
    </row>
    <row r="61" spans="1:13" ht="15.75" x14ac:dyDescent="0.25">
      <c r="A61" s="52" t="s">
        <v>11</v>
      </c>
      <c r="B61" s="82"/>
      <c r="C61" s="89"/>
      <c r="D61" s="53"/>
      <c r="E61" s="53"/>
      <c r="F61" s="53"/>
      <c r="G61" s="53"/>
      <c r="H61" s="53"/>
      <c r="I61" s="54"/>
      <c r="J61" s="55"/>
      <c r="K61" s="55"/>
    </row>
    <row r="62" spans="1:13" ht="15.75" x14ac:dyDescent="0.25">
      <c r="A62" s="56" t="s">
        <v>84</v>
      </c>
      <c r="B62" s="82"/>
      <c r="C62" s="89"/>
      <c r="D62" s="57">
        <v>0</v>
      </c>
      <c r="E62" s="57">
        <v>0.2</v>
      </c>
      <c r="F62" s="57">
        <v>0</v>
      </c>
      <c r="G62" s="57">
        <v>0</v>
      </c>
      <c r="H62" s="57">
        <v>0</v>
      </c>
      <c r="I62" s="58">
        <f t="shared" ref="I62:I76" si="7">SUM(D62,E62,F62,G62,H62)</f>
        <v>0.2</v>
      </c>
      <c r="J62" s="57">
        <v>0</v>
      </c>
      <c r="K62" s="57">
        <v>0</v>
      </c>
      <c r="L62" s="108"/>
      <c r="M62" s="104"/>
    </row>
    <row r="63" spans="1:13" ht="15.75" x14ac:dyDescent="0.25">
      <c r="A63" s="59" t="s">
        <v>85</v>
      </c>
      <c r="B63" s="83"/>
      <c r="C63" s="90"/>
      <c r="D63" s="60">
        <v>0</v>
      </c>
      <c r="E63" s="60">
        <v>0.68500000000000005</v>
      </c>
      <c r="F63" s="60">
        <v>0</v>
      </c>
      <c r="G63" s="60">
        <v>0</v>
      </c>
      <c r="H63" s="60">
        <v>0</v>
      </c>
      <c r="I63" s="61">
        <f t="shared" si="7"/>
        <v>0.68500000000000005</v>
      </c>
      <c r="J63" s="60">
        <v>0.3</v>
      </c>
      <c r="K63" s="60">
        <v>0.3</v>
      </c>
    </row>
    <row r="64" spans="1:13" ht="15.75" x14ac:dyDescent="0.25">
      <c r="A64" s="56" t="s">
        <v>86</v>
      </c>
      <c r="B64" s="82"/>
      <c r="C64" s="89"/>
      <c r="D64" s="57">
        <v>0</v>
      </c>
      <c r="E64" s="57">
        <v>0</v>
      </c>
      <c r="F64" s="57">
        <v>0</v>
      </c>
      <c r="G64" s="57">
        <v>0</v>
      </c>
      <c r="H64" s="57">
        <v>0</v>
      </c>
      <c r="I64" s="58">
        <f t="shared" si="7"/>
        <v>0</v>
      </c>
      <c r="J64" s="57">
        <v>0</v>
      </c>
      <c r="K64" s="57">
        <v>0.08</v>
      </c>
    </row>
    <row r="65" spans="1:13" ht="15.75" x14ac:dyDescent="0.25">
      <c r="A65" s="59" t="s">
        <v>87</v>
      </c>
      <c r="B65" s="83"/>
      <c r="C65" s="90"/>
      <c r="D65" s="60">
        <v>0</v>
      </c>
      <c r="E65" s="60">
        <v>4.7</v>
      </c>
      <c r="F65" s="60">
        <v>0</v>
      </c>
      <c r="G65" s="60">
        <v>0</v>
      </c>
      <c r="H65" s="60">
        <v>0</v>
      </c>
      <c r="I65" s="61">
        <f t="shared" si="7"/>
        <v>4.7</v>
      </c>
      <c r="J65" s="60">
        <v>8.0350000000000001</v>
      </c>
      <c r="K65" s="60">
        <v>6.7670000000000003</v>
      </c>
    </row>
    <row r="66" spans="1:13" ht="15.75" x14ac:dyDescent="0.25">
      <c r="A66" s="56" t="s">
        <v>88</v>
      </c>
      <c r="B66" s="82"/>
      <c r="C66" s="89"/>
      <c r="D66" s="57">
        <v>0</v>
      </c>
      <c r="E66" s="57">
        <v>1.9</v>
      </c>
      <c r="F66" s="57">
        <v>0</v>
      </c>
      <c r="G66" s="57">
        <v>0</v>
      </c>
      <c r="H66" s="57">
        <v>0</v>
      </c>
      <c r="I66" s="58">
        <f t="shared" si="7"/>
        <v>1.9</v>
      </c>
      <c r="J66" s="57">
        <v>1.226</v>
      </c>
      <c r="K66" s="57">
        <v>1.43</v>
      </c>
    </row>
    <row r="67" spans="1:13" ht="15.75" x14ac:dyDescent="0.25">
      <c r="A67" s="59" t="s">
        <v>89</v>
      </c>
      <c r="B67" s="83"/>
      <c r="C67" s="90"/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1">
        <f t="shared" si="7"/>
        <v>0</v>
      </c>
      <c r="J67" s="60">
        <v>1</v>
      </c>
      <c r="K67" s="60">
        <v>1.5</v>
      </c>
    </row>
    <row r="68" spans="1:13" ht="15.75" x14ac:dyDescent="0.25">
      <c r="A68" s="56" t="s">
        <v>90</v>
      </c>
      <c r="B68" s="82"/>
      <c r="C68" s="89"/>
      <c r="D68" s="57">
        <v>0</v>
      </c>
      <c r="E68" s="57">
        <v>0</v>
      </c>
      <c r="F68" s="57">
        <v>0</v>
      </c>
      <c r="G68" s="57">
        <v>0</v>
      </c>
      <c r="H68" s="57">
        <v>0</v>
      </c>
      <c r="I68" s="58">
        <f t="shared" si="7"/>
        <v>0</v>
      </c>
      <c r="J68" s="57">
        <v>0.34300000000000003</v>
      </c>
      <c r="K68" s="57">
        <v>0</v>
      </c>
    </row>
    <row r="69" spans="1:13" ht="15.75" x14ac:dyDescent="0.25">
      <c r="A69" s="59" t="s">
        <v>91</v>
      </c>
      <c r="B69" s="83"/>
      <c r="C69" s="90"/>
      <c r="D69" s="60">
        <v>0</v>
      </c>
      <c r="E69" s="60">
        <v>0.125</v>
      </c>
      <c r="F69" s="60">
        <v>0</v>
      </c>
      <c r="G69" s="60">
        <v>0</v>
      </c>
      <c r="H69" s="60">
        <v>0</v>
      </c>
      <c r="I69" s="61">
        <f t="shared" si="7"/>
        <v>0.125</v>
      </c>
      <c r="J69" s="60">
        <v>0.42</v>
      </c>
      <c r="K69" s="60">
        <v>0.5</v>
      </c>
    </row>
    <row r="70" spans="1:13" ht="15.75" x14ac:dyDescent="0.25">
      <c r="A70" s="56" t="s">
        <v>92</v>
      </c>
      <c r="B70" s="82"/>
      <c r="C70" s="89"/>
      <c r="D70" s="57">
        <v>0</v>
      </c>
      <c r="E70" s="57">
        <v>0</v>
      </c>
      <c r="F70" s="57">
        <v>0</v>
      </c>
      <c r="G70" s="57">
        <v>0</v>
      </c>
      <c r="H70" s="57">
        <v>0</v>
      </c>
      <c r="I70" s="58">
        <f t="shared" si="7"/>
        <v>0</v>
      </c>
      <c r="J70" s="57">
        <v>0.2</v>
      </c>
      <c r="K70" s="57">
        <v>1.8</v>
      </c>
    </row>
    <row r="71" spans="1:13" ht="15.75" x14ac:dyDescent="0.25">
      <c r="A71" s="59" t="s">
        <v>93</v>
      </c>
      <c r="B71" s="83"/>
      <c r="C71" s="90"/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1">
        <f t="shared" si="7"/>
        <v>0</v>
      </c>
      <c r="J71" s="60">
        <v>0.12</v>
      </c>
      <c r="K71" s="60">
        <v>0</v>
      </c>
    </row>
    <row r="72" spans="1:13" ht="15.75" x14ac:dyDescent="0.25">
      <c r="A72" s="56" t="s">
        <v>94</v>
      </c>
      <c r="B72" s="82"/>
      <c r="C72" s="89"/>
      <c r="D72" s="57">
        <v>0</v>
      </c>
      <c r="E72" s="57">
        <v>0</v>
      </c>
      <c r="F72" s="57">
        <v>0</v>
      </c>
      <c r="G72" s="57">
        <v>0</v>
      </c>
      <c r="H72" s="57">
        <v>0</v>
      </c>
      <c r="I72" s="58">
        <f t="shared" si="7"/>
        <v>0</v>
      </c>
      <c r="J72" s="57">
        <v>0</v>
      </c>
      <c r="K72" s="57">
        <v>18.3</v>
      </c>
    </row>
    <row r="73" spans="1:13" ht="15.75" x14ac:dyDescent="0.25">
      <c r="A73" s="59" t="s">
        <v>95</v>
      </c>
      <c r="B73" s="83"/>
      <c r="C73" s="90"/>
      <c r="D73" s="60">
        <v>0</v>
      </c>
      <c r="E73" s="60">
        <v>0</v>
      </c>
      <c r="F73" s="60">
        <v>0</v>
      </c>
      <c r="G73" s="60">
        <v>0</v>
      </c>
      <c r="H73" s="60">
        <v>0</v>
      </c>
      <c r="I73" s="61">
        <f t="shared" si="7"/>
        <v>0</v>
      </c>
      <c r="J73" s="60">
        <v>0</v>
      </c>
      <c r="K73" s="60">
        <v>0.1</v>
      </c>
    </row>
    <row r="74" spans="1:13" ht="15.75" x14ac:dyDescent="0.25">
      <c r="A74" s="56" t="s">
        <v>96</v>
      </c>
      <c r="B74" s="82"/>
      <c r="C74" s="89"/>
      <c r="D74" s="57">
        <v>0</v>
      </c>
      <c r="E74" s="57">
        <v>0.7</v>
      </c>
      <c r="F74" s="57">
        <v>0</v>
      </c>
      <c r="G74" s="57">
        <v>0</v>
      </c>
      <c r="H74" s="57">
        <v>0</v>
      </c>
      <c r="I74" s="58">
        <f t="shared" si="7"/>
        <v>0.7</v>
      </c>
      <c r="J74" s="57">
        <v>0.32500000000000001</v>
      </c>
      <c r="K74" s="57">
        <v>0.3</v>
      </c>
    </row>
    <row r="75" spans="1:13" ht="15.75" x14ac:dyDescent="0.25">
      <c r="A75" s="59" t="s">
        <v>97</v>
      </c>
      <c r="B75" s="83"/>
      <c r="C75" s="90"/>
      <c r="D75" s="60">
        <v>0</v>
      </c>
      <c r="E75" s="60">
        <v>0</v>
      </c>
      <c r="F75" s="60">
        <v>0</v>
      </c>
      <c r="G75" s="60">
        <v>0</v>
      </c>
      <c r="H75" s="60">
        <v>0</v>
      </c>
      <c r="I75" s="61">
        <f t="shared" si="7"/>
        <v>0</v>
      </c>
      <c r="J75" s="60">
        <v>0</v>
      </c>
      <c r="K75" s="60">
        <v>0.5</v>
      </c>
    </row>
    <row r="76" spans="1:13" ht="15.75" x14ac:dyDescent="0.25">
      <c r="A76" s="56" t="s">
        <v>98</v>
      </c>
      <c r="B76" s="82"/>
      <c r="C76" s="89"/>
      <c r="D76" s="57">
        <v>0</v>
      </c>
      <c r="E76" s="57">
        <v>0</v>
      </c>
      <c r="F76" s="57">
        <v>0</v>
      </c>
      <c r="G76" s="57">
        <v>0</v>
      </c>
      <c r="H76" s="57">
        <v>0</v>
      </c>
      <c r="I76" s="58">
        <f t="shared" si="7"/>
        <v>0</v>
      </c>
      <c r="J76" s="57">
        <v>0</v>
      </c>
      <c r="K76" s="57">
        <v>0.2</v>
      </c>
    </row>
    <row r="77" spans="1:13" ht="15.75" x14ac:dyDescent="0.25">
      <c r="A77" s="62" t="s">
        <v>56</v>
      </c>
      <c r="B77" s="94"/>
      <c r="C77" s="95"/>
      <c r="D77" s="63">
        <f t="shared" ref="D77:K77" si="8">SUM(D62,D63,D64,D65,D66,D67,D68,D69,D70,D71,D72,D73,D74,D75,D76)</f>
        <v>0</v>
      </c>
      <c r="E77" s="63">
        <f t="shared" si="8"/>
        <v>8.3099999999999987</v>
      </c>
      <c r="F77" s="63">
        <f t="shared" si="8"/>
        <v>0</v>
      </c>
      <c r="G77" s="63">
        <f t="shared" si="8"/>
        <v>0</v>
      </c>
      <c r="H77" s="63">
        <f t="shared" si="8"/>
        <v>0</v>
      </c>
      <c r="I77" s="64">
        <f t="shared" si="8"/>
        <v>8.3099999999999987</v>
      </c>
      <c r="J77" s="60">
        <f t="shared" si="8"/>
        <v>11.968999999999998</v>
      </c>
      <c r="K77" s="60">
        <f t="shared" si="8"/>
        <v>31.777000000000001</v>
      </c>
    </row>
    <row r="78" spans="1:13" x14ac:dyDescent="0.25">
      <c r="B78" s="96"/>
      <c r="C78" s="96"/>
    </row>
    <row r="79" spans="1:13" ht="15.75" x14ac:dyDescent="0.25">
      <c r="A79" s="52" t="s">
        <v>12</v>
      </c>
      <c r="B79" s="82"/>
      <c r="C79" s="89"/>
      <c r="D79" s="53"/>
      <c r="E79" s="53"/>
      <c r="F79" s="53"/>
      <c r="G79" s="53"/>
      <c r="H79" s="53"/>
      <c r="I79" s="54"/>
      <c r="J79" s="55"/>
      <c r="K79" s="55"/>
    </row>
    <row r="80" spans="1:13" ht="15.75" x14ac:dyDescent="0.25">
      <c r="A80" s="56" t="s">
        <v>99</v>
      </c>
      <c r="B80" s="82"/>
      <c r="C80" s="89"/>
      <c r="D80" s="57">
        <v>0</v>
      </c>
      <c r="E80" s="57">
        <v>0</v>
      </c>
      <c r="F80" s="57">
        <v>0</v>
      </c>
      <c r="G80" s="57">
        <v>0</v>
      </c>
      <c r="H80" s="57">
        <v>0</v>
      </c>
      <c r="I80" s="58">
        <f t="shared" ref="I80:I88" si="9">SUM(D80,E80,F80,G80,H80)</f>
        <v>0</v>
      </c>
      <c r="J80" s="57">
        <v>0.499</v>
      </c>
      <c r="K80" s="57">
        <v>3.3</v>
      </c>
      <c r="L80" s="108"/>
      <c r="M80" s="104"/>
    </row>
    <row r="81" spans="1:13" ht="15.75" x14ac:dyDescent="0.25">
      <c r="A81" s="59" t="s">
        <v>100</v>
      </c>
      <c r="B81" s="83"/>
      <c r="C81" s="90"/>
      <c r="D81" s="60">
        <v>0</v>
      </c>
      <c r="E81" s="60">
        <v>0</v>
      </c>
      <c r="F81" s="60">
        <v>106.3</v>
      </c>
      <c r="G81" s="60">
        <v>0</v>
      </c>
      <c r="H81" s="60">
        <v>0</v>
      </c>
      <c r="I81" s="61">
        <f t="shared" si="9"/>
        <v>106.3</v>
      </c>
      <c r="J81" s="60">
        <v>27.5</v>
      </c>
      <c r="K81" s="60">
        <v>31.4</v>
      </c>
    </row>
    <row r="82" spans="1:13" ht="15.75" x14ac:dyDescent="0.25">
      <c r="A82" s="56" t="s">
        <v>101</v>
      </c>
      <c r="B82" s="82"/>
      <c r="C82" s="89"/>
      <c r="D82" s="57">
        <v>0</v>
      </c>
      <c r="E82" s="57">
        <v>16.640999999999998</v>
      </c>
      <c r="F82" s="57">
        <v>0</v>
      </c>
      <c r="G82" s="57">
        <v>0</v>
      </c>
      <c r="H82" s="57">
        <v>0</v>
      </c>
      <c r="I82" s="58">
        <f t="shared" si="9"/>
        <v>16.640999999999998</v>
      </c>
      <c r="J82" s="57">
        <v>0</v>
      </c>
      <c r="K82" s="57">
        <v>0</v>
      </c>
    </row>
    <row r="83" spans="1:13" ht="15.75" x14ac:dyDescent="0.25">
      <c r="A83" s="59" t="s">
        <v>102</v>
      </c>
      <c r="B83" s="83"/>
      <c r="C83" s="90"/>
      <c r="D83" s="60">
        <v>0</v>
      </c>
      <c r="E83" s="60">
        <v>0.3</v>
      </c>
      <c r="F83" s="60">
        <v>0</v>
      </c>
      <c r="G83" s="60">
        <v>0</v>
      </c>
      <c r="H83" s="60">
        <v>0</v>
      </c>
      <c r="I83" s="61">
        <f t="shared" si="9"/>
        <v>0.3</v>
      </c>
      <c r="J83" s="60">
        <v>0</v>
      </c>
      <c r="K83" s="60">
        <v>0</v>
      </c>
    </row>
    <row r="84" spans="1:13" ht="15.75" x14ac:dyDescent="0.25">
      <c r="A84" s="56" t="s">
        <v>103</v>
      </c>
      <c r="B84" s="82"/>
      <c r="C84" s="89"/>
      <c r="D84" s="57">
        <v>0</v>
      </c>
      <c r="E84" s="57">
        <v>91.241</v>
      </c>
      <c r="F84" s="57">
        <v>135.846</v>
      </c>
      <c r="G84" s="57">
        <v>0</v>
      </c>
      <c r="H84" s="57">
        <v>0</v>
      </c>
      <c r="I84" s="58">
        <f t="shared" si="9"/>
        <v>227.08699999999999</v>
      </c>
      <c r="J84" s="57">
        <v>257.8</v>
      </c>
      <c r="K84" s="57">
        <v>255.50200000000001</v>
      </c>
    </row>
    <row r="85" spans="1:13" ht="15.75" x14ac:dyDescent="0.25">
      <c r="A85" s="59" t="s">
        <v>104</v>
      </c>
      <c r="B85" s="83"/>
      <c r="C85" s="90"/>
      <c r="D85" s="60">
        <v>0</v>
      </c>
      <c r="E85" s="60">
        <v>0.7</v>
      </c>
      <c r="F85" s="60">
        <v>0</v>
      </c>
      <c r="G85" s="60">
        <v>0</v>
      </c>
      <c r="H85" s="60">
        <v>0</v>
      </c>
      <c r="I85" s="61">
        <f t="shared" si="9"/>
        <v>0.7</v>
      </c>
      <c r="J85" s="60">
        <v>0.97099999999999997</v>
      </c>
      <c r="K85" s="60">
        <v>0</v>
      </c>
    </row>
    <row r="86" spans="1:13" ht="15.75" x14ac:dyDescent="0.25">
      <c r="A86" s="56" t="s">
        <v>105</v>
      </c>
      <c r="B86" s="82"/>
      <c r="C86" s="89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8">
        <f t="shared" si="9"/>
        <v>0</v>
      </c>
      <c r="J86" s="57">
        <v>1.4</v>
      </c>
      <c r="K86" s="57">
        <v>0</v>
      </c>
    </row>
    <row r="87" spans="1:13" ht="15.75" x14ac:dyDescent="0.25">
      <c r="A87" s="59" t="s">
        <v>106</v>
      </c>
      <c r="B87" s="83"/>
      <c r="C87" s="90"/>
      <c r="D87" s="60">
        <v>0</v>
      </c>
      <c r="E87" s="60">
        <v>214.81299999999999</v>
      </c>
      <c r="F87" s="60">
        <v>189.267</v>
      </c>
      <c r="G87" s="60">
        <v>0</v>
      </c>
      <c r="H87" s="60">
        <v>0</v>
      </c>
      <c r="I87" s="61">
        <f t="shared" si="9"/>
        <v>404.08</v>
      </c>
      <c r="J87" s="60">
        <v>481.26799999999997</v>
      </c>
      <c r="K87" s="60">
        <v>282.22000000000003</v>
      </c>
    </row>
    <row r="88" spans="1:13" ht="15.75" x14ac:dyDescent="0.25">
      <c r="A88" s="56" t="s">
        <v>55</v>
      </c>
      <c r="B88" s="82"/>
      <c r="C88" s="89"/>
      <c r="D88" s="57">
        <v>0</v>
      </c>
      <c r="E88" s="57">
        <v>1</v>
      </c>
      <c r="F88" s="57">
        <v>0</v>
      </c>
      <c r="G88" s="57">
        <v>0</v>
      </c>
      <c r="H88" s="57">
        <v>0</v>
      </c>
      <c r="I88" s="58">
        <f t="shared" si="9"/>
        <v>1</v>
      </c>
      <c r="J88" s="57">
        <v>0</v>
      </c>
      <c r="K88" s="57">
        <v>0</v>
      </c>
    </row>
    <row r="89" spans="1:13" ht="15.75" x14ac:dyDescent="0.25">
      <c r="A89" s="62" t="s">
        <v>56</v>
      </c>
      <c r="B89" s="94"/>
      <c r="C89" s="95"/>
      <c r="D89" s="63">
        <f t="shared" ref="D89:K89" si="10">SUM(D80,D81,D82,D83,D84,D85,D86,D87,D88)</f>
        <v>0</v>
      </c>
      <c r="E89" s="63">
        <f t="shared" si="10"/>
        <v>324.69499999999999</v>
      </c>
      <c r="F89" s="63">
        <f t="shared" si="10"/>
        <v>431.41300000000001</v>
      </c>
      <c r="G89" s="63">
        <f t="shared" si="10"/>
        <v>0</v>
      </c>
      <c r="H89" s="63">
        <f t="shared" si="10"/>
        <v>0</v>
      </c>
      <c r="I89" s="64">
        <f t="shared" si="10"/>
        <v>756.10799999999995</v>
      </c>
      <c r="J89" s="60">
        <f t="shared" si="10"/>
        <v>769.43799999999999</v>
      </c>
      <c r="K89" s="60">
        <f t="shared" si="10"/>
        <v>572.42200000000003</v>
      </c>
    </row>
    <row r="90" spans="1:13" x14ac:dyDescent="0.25">
      <c r="B90" s="96"/>
      <c r="C90" s="96"/>
    </row>
    <row r="91" spans="1:13" ht="15.75" x14ac:dyDescent="0.25">
      <c r="A91" s="52" t="s">
        <v>107</v>
      </c>
      <c r="B91" s="82"/>
      <c r="C91" s="89"/>
      <c r="D91" s="53"/>
      <c r="E91" s="53"/>
      <c r="F91" s="53"/>
      <c r="G91" s="53"/>
      <c r="H91" s="53"/>
      <c r="I91" s="54"/>
      <c r="J91" s="55"/>
      <c r="K91" s="55"/>
    </row>
    <row r="92" spans="1:13" ht="15.75" x14ac:dyDescent="0.25">
      <c r="A92" s="56" t="s">
        <v>108</v>
      </c>
      <c r="B92" s="82"/>
      <c r="C92" s="89"/>
      <c r="D92" s="57">
        <v>0</v>
      </c>
      <c r="E92" s="57">
        <v>0</v>
      </c>
      <c r="F92" s="57">
        <v>62</v>
      </c>
      <c r="G92" s="57">
        <v>0</v>
      </c>
      <c r="H92" s="57">
        <v>0</v>
      </c>
      <c r="I92" s="58">
        <f>SUM(D92,E92,F92,G92,H92)</f>
        <v>62</v>
      </c>
      <c r="J92" s="57">
        <v>48.856999999999999</v>
      </c>
      <c r="K92" s="57">
        <v>65.67</v>
      </c>
      <c r="L92" s="108"/>
      <c r="M92" s="104"/>
    </row>
    <row r="93" spans="1:13" ht="15.75" x14ac:dyDescent="0.25">
      <c r="A93" s="59" t="s">
        <v>109</v>
      </c>
      <c r="B93" s="83"/>
      <c r="C93" s="90"/>
      <c r="D93" s="60">
        <v>311.16500000000002</v>
      </c>
      <c r="E93" s="60">
        <v>1946.798</v>
      </c>
      <c r="F93" s="60">
        <v>1455.105</v>
      </c>
      <c r="G93" s="60">
        <v>0</v>
      </c>
      <c r="H93" s="60">
        <v>0</v>
      </c>
      <c r="I93" s="61">
        <f>SUM(D93,E93,F93,G93,H93)</f>
        <v>3713.0680000000002</v>
      </c>
      <c r="J93" s="60">
        <v>4325.3819999999996</v>
      </c>
      <c r="K93" s="60">
        <v>2901.2260000000001</v>
      </c>
    </row>
    <row r="94" spans="1:13" ht="15.75" x14ac:dyDescent="0.25">
      <c r="A94" s="56" t="s">
        <v>110</v>
      </c>
      <c r="B94" s="82"/>
      <c r="C94" s="89"/>
      <c r="D94" s="57">
        <v>0</v>
      </c>
      <c r="E94" s="57">
        <v>194.839</v>
      </c>
      <c r="F94" s="57">
        <v>0</v>
      </c>
      <c r="G94" s="57">
        <v>0</v>
      </c>
      <c r="H94" s="57">
        <v>0</v>
      </c>
      <c r="I94" s="58">
        <f>SUM(D94,E94,F94,G94,H94)</f>
        <v>194.839</v>
      </c>
      <c r="J94" s="57">
        <v>98.01</v>
      </c>
      <c r="K94" s="57">
        <v>140.73400000000001</v>
      </c>
    </row>
    <row r="95" spans="1:13" ht="15.75" x14ac:dyDescent="0.25">
      <c r="A95" s="62" t="s">
        <v>56</v>
      </c>
      <c r="B95" s="94"/>
      <c r="C95" s="95"/>
      <c r="D95" s="63">
        <f t="shared" ref="D95:K95" si="11">SUM(D92,D93,D94)</f>
        <v>311.16500000000002</v>
      </c>
      <c r="E95" s="63">
        <f t="shared" si="11"/>
        <v>2141.6370000000002</v>
      </c>
      <c r="F95" s="63">
        <f t="shared" si="11"/>
        <v>1517.105</v>
      </c>
      <c r="G95" s="63">
        <f t="shared" si="11"/>
        <v>0</v>
      </c>
      <c r="H95" s="63">
        <f t="shared" si="11"/>
        <v>0</v>
      </c>
      <c r="I95" s="64">
        <f t="shared" si="11"/>
        <v>3969.9070000000002</v>
      </c>
      <c r="J95" s="60">
        <f t="shared" si="11"/>
        <v>4472.2489999999998</v>
      </c>
      <c r="K95" s="60">
        <f t="shared" si="11"/>
        <v>3107.63</v>
      </c>
    </row>
    <row r="96" spans="1:13" x14ac:dyDescent="0.25">
      <c r="B96" s="96"/>
      <c r="C96" s="96"/>
    </row>
    <row r="97" spans="1:13" ht="15.75" x14ac:dyDescent="0.25">
      <c r="A97" s="52" t="s">
        <v>111</v>
      </c>
      <c r="B97" s="82"/>
      <c r="C97" s="89"/>
      <c r="D97" s="53"/>
      <c r="E97" s="53"/>
      <c r="F97" s="53"/>
      <c r="G97" s="53"/>
      <c r="H97" s="53"/>
      <c r="I97" s="54"/>
      <c r="J97" s="55"/>
      <c r="K97" s="55"/>
    </row>
    <row r="98" spans="1:13" ht="15.75" x14ac:dyDescent="0.25">
      <c r="A98" s="56" t="s">
        <v>112</v>
      </c>
      <c r="B98" s="82"/>
      <c r="C98" s="89"/>
      <c r="D98" s="57">
        <v>5.1999999999999998E-2</v>
      </c>
      <c r="E98" s="57">
        <v>341.24900000000002</v>
      </c>
      <c r="F98" s="57">
        <v>311.89499999999998</v>
      </c>
      <c r="G98" s="57">
        <v>0</v>
      </c>
      <c r="H98" s="57">
        <v>0</v>
      </c>
      <c r="I98" s="58">
        <f t="shared" ref="I98:I105" si="12">SUM(D98,E98,F98,G98,H98)</f>
        <v>653.19600000000003</v>
      </c>
      <c r="J98" s="57">
        <v>795.08799999999997</v>
      </c>
      <c r="K98" s="57">
        <v>644.73900000000003</v>
      </c>
      <c r="L98" s="108"/>
      <c r="M98" s="104"/>
    </row>
    <row r="99" spans="1:13" ht="15.75" x14ac:dyDescent="0.25">
      <c r="A99" s="59" t="s">
        <v>113</v>
      </c>
      <c r="B99" s="83"/>
      <c r="C99" s="90"/>
      <c r="D99" s="60">
        <v>0</v>
      </c>
      <c r="E99" s="60">
        <v>118.535</v>
      </c>
      <c r="F99" s="60">
        <v>33.799999999999997</v>
      </c>
      <c r="G99" s="60">
        <v>0</v>
      </c>
      <c r="H99" s="60">
        <v>10</v>
      </c>
      <c r="I99" s="61">
        <f t="shared" si="12"/>
        <v>162.33499999999998</v>
      </c>
      <c r="J99" s="60">
        <v>105.322</v>
      </c>
      <c r="K99" s="60">
        <v>89.525999999999996</v>
      </c>
    </row>
    <row r="100" spans="1:13" ht="15.75" x14ac:dyDescent="0.25">
      <c r="A100" s="56" t="s">
        <v>114</v>
      </c>
      <c r="B100" s="82"/>
      <c r="C100" s="89"/>
      <c r="D100" s="57">
        <v>0</v>
      </c>
      <c r="E100" s="57">
        <v>92.102999999999994</v>
      </c>
      <c r="F100" s="57">
        <v>73.5</v>
      </c>
      <c r="G100" s="57">
        <v>0</v>
      </c>
      <c r="H100" s="57">
        <v>0</v>
      </c>
      <c r="I100" s="58">
        <f t="shared" si="12"/>
        <v>165.60300000000001</v>
      </c>
      <c r="J100" s="57">
        <v>172.35</v>
      </c>
      <c r="K100" s="57">
        <v>204.37799999999999</v>
      </c>
    </row>
    <row r="101" spans="1:13" ht="15.75" x14ac:dyDescent="0.25">
      <c r="A101" s="59" t="s">
        <v>115</v>
      </c>
      <c r="B101" s="83"/>
      <c r="C101" s="90"/>
      <c r="D101" s="60">
        <v>49.5</v>
      </c>
      <c r="E101" s="60">
        <v>114.4</v>
      </c>
      <c r="F101" s="60">
        <v>0</v>
      </c>
      <c r="G101" s="60">
        <v>0</v>
      </c>
      <c r="H101" s="60">
        <v>0</v>
      </c>
      <c r="I101" s="61">
        <f t="shared" si="12"/>
        <v>163.9</v>
      </c>
      <c r="J101" s="60">
        <v>218.37899999999999</v>
      </c>
      <c r="K101" s="60">
        <v>215</v>
      </c>
    </row>
    <row r="102" spans="1:13" ht="15.75" x14ac:dyDescent="0.25">
      <c r="A102" s="56" t="s">
        <v>116</v>
      </c>
      <c r="B102" s="82"/>
      <c r="C102" s="89"/>
      <c r="D102" s="57">
        <v>0</v>
      </c>
      <c r="E102" s="57">
        <v>0.7</v>
      </c>
      <c r="F102" s="57">
        <v>0</v>
      </c>
      <c r="G102" s="57">
        <v>0</v>
      </c>
      <c r="H102" s="57">
        <v>0</v>
      </c>
      <c r="I102" s="58">
        <f t="shared" si="12"/>
        <v>0.7</v>
      </c>
      <c r="J102" s="57">
        <v>0</v>
      </c>
      <c r="K102" s="57">
        <v>213.155</v>
      </c>
    </row>
    <row r="103" spans="1:13" ht="15.75" x14ac:dyDescent="0.25">
      <c r="A103" s="59" t="s">
        <v>117</v>
      </c>
      <c r="B103" s="83"/>
      <c r="C103" s="90"/>
      <c r="D103" s="60">
        <v>0</v>
      </c>
      <c r="E103" s="60">
        <v>1.679</v>
      </c>
      <c r="F103" s="60">
        <v>11</v>
      </c>
      <c r="G103" s="60">
        <v>0</v>
      </c>
      <c r="H103" s="60">
        <v>0</v>
      </c>
      <c r="I103" s="61">
        <f t="shared" si="12"/>
        <v>12.679</v>
      </c>
      <c r="J103" s="60">
        <v>77.224000000000004</v>
      </c>
      <c r="K103" s="60">
        <v>68.319999999999993</v>
      </c>
    </row>
    <row r="104" spans="1:13" ht="15.75" x14ac:dyDescent="0.25">
      <c r="A104" s="56" t="s">
        <v>118</v>
      </c>
      <c r="B104" s="82"/>
      <c r="C104" s="89"/>
      <c r="D104" s="57">
        <v>0</v>
      </c>
      <c r="E104" s="57">
        <v>0.1</v>
      </c>
      <c r="F104" s="57">
        <v>0</v>
      </c>
      <c r="G104" s="57">
        <v>0</v>
      </c>
      <c r="H104" s="57">
        <v>0</v>
      </c>
      <c r="I104" s="58">
        <f t="shared" si="12"/>
        <v>0.1</v>
      </c>
      <c r="J104" s="57">
        <v>0</v>
      </c>
      <c r="K104" s="57">
        <v>0</v>
      </c>
    </row>
    <row r="105" spans="1:13" ht="15.75" x14ac:dyDescent="0.25">
      <c r="A105" s="59" t="s">
        <v>119</v>
      </c>
      <c r="B105" s="83"/>
      <c r="C105" s="90"/>
      <c r="D105" s="60">
        <v>0</v>
      </c>
      <c r="E105" s="60">
        <v>0</v>
      </c>
      <c r="F105" s="60">
        <v>0</v>
      </c>
      <c r="G105" s="60">
        <v>0</v>
      </c>
      <c r="H105" s="60">
        <v>0</v>
      </c>
      <c r="I105" s="61">
        <f t="shared" si="12"/>
        <v>0</v>
      </c>
      <c r="J105" s="60">
        <v>1.603</v>
      </c>
      <c r="K105" s="60">
        <v>2.5</v>
      </c>
    </row>
    <row r="106" spans="1:13" ht="15.75" x14ac:dyDescent="0.25">
      <c r="A106" s="62" t="s">
        <v>56</v>
      </c>
      <c r="B106" s="94"/>
      <c r="C106" s="95"/>
      <c r="D106" s="63">
        <f t="shared" ref="D106:K106" si="13">SUM(D98,D99,D100,D101,D102,D103,D104,D105)</f>
        <v>49.552</v>
      </c>
      <c r="E106" s="63">
        <f t="shared" si="13"/>
        <v>668.76599999999996</v>
      </c>
      <c r="F106" s="63">
        <f t="shared" si="13"/>
        <v>430.19499999999999</v>
      </c>
      <c r="G106" s="63">
        <f t="shared" si="13"/>
        <v>0</v>
      </c>
      <c r="H106" s="63">
        <f t="shared" si="13"/>
        <v>10</v>
      </c>
      <c r="I106" s="64">
        <f t="shared" si="13"/>
        <v>1158.5130000000001</v>
      </c>
      <c r="J106" s="60">
        <f t="shared" si="13"/>
        <v>1369.9659999999999</v>
      </c>
      <c r="K106" s="60">
        <f t="shared" si="13"/>
        <v>1437.6179999999999</v>
      </c>
    </row>
    <row r="107" spans="1:13" x14ac:dyDescent="0.25">
      <c r="B107" s="96"/>
      <c r="C107" s="96"/>
    </row>
    <row r="108" spans="1:13" ht="15.75" x14ac:dyDescent="0.25">
      <c r="A108" s="52" t="s">
        <v>120</v>
      </c>
      <c r="B108" s="82"/>
      <c r="C108" s="89"/>
      <c r="D108" s="53"/>
      <c r="E108" s="53"/>
      <c r="F108" s="53"/>
      <c r="G108" s="53"/>
      <c r="H108" s="53"/>
      <c r="I108" s="54"/>
      <c r="J108" s="55"/>
      <c r="K108" s="55"/>
    </row>
    <row r="109" spans="1:13" ht="15.75" x14ac:dyDescent="0.25">
      <c r="A109" s="56" t="s">
        <v>121</v>
      </c>
      <c r="B109" s="82"/>
      <c r="C109" s="89"/>
      <c r="D109" s="57">
        <v>0</v>
      </c>
      <c r="E109" s="57">
        <v>127.265</v>
      </c>
      <c r="F109" s="57">
        <v>33</v>
      </c>
      <c r="G109" s="57">
        <v>0</v>
      </c>
      <c r="H109" s="57">
        <v>11.8</v>
      </c>
      <c r="I109" s="58">
        <f>SUM(D109,E109,F109,G109,H109)</f>
        <v>172.065</v>
      </c>
      <c r="J109" s="57">
        <v>146.274</v>
      </c>
      <c r="K109" s="57">
        <v>163.041</v>
      </c>
      <c r="L109" s="108"/>
      <c r="M109" s="104"/>
    </row>
    <row r="110" spans="1:13" ht="15.75" x14ac:dyDescent="0.25">
      <c r="A110" s="59" t="s">
        <v>122</v>
      </c>
      <c r="B110" s="83"/>
      <c r="C110" s="90"/>
      <c r="D110" s="60">
        <v>24.4</v>
      </c>
      <c r="E110" s="60">
        <v>194.303</v>
      </c>
      <c r="F110" s="60">
        <v>0</v>
      </c>
      <c r="G110" s="60">
        <v>0</v>
      </c>
      <c r="H110" s="60">
        <v>0</v>
      </c>
      <c r="I110" s="61">
        <f>SUM(D110,E110,F110,G110,H110)</f>
        <v>218.703</v>
      </c>
      <c r="J110" s="60">
        <v>268.53399999999999</v>
      </c>
      <c r="K110" s="60">
        <v>247.04599999999999</v>
      </c>
    </row>
    <row r="111" spans="1:13" ht="15.75" x14ac:dyDescent="0.25">
      <c r="A111" s="62" t="s">
        <v>56</v>
      </c>
      <c r="B111" s="94"/>
      <c r="C111" s="95"/>
      <c r="D111" s="63">
        <f t="shared" ref="D111:K111" si="14">SUM(D109,D110)</f>
        <v>24.4</v>
      </c>
      <c r="E111" s="63">
        <f t="shared" si="14"/>
        <v>321.56799999999998</v>
      </c>
      <c r="F111" s="63">
        <f t="shared" si="14"/>
        <v>33</v>
      </c>
      <c r="G111" s="63">
        <f t="shared" si="14"/>
        <v>0</v>
      </c>
      <c r="H111" s="63">
        <f t="shared" si="14"/>
        <v>11.8</v>
      </c>
      <c r="I111" s="64">
        <f t="shared" si="14"/>
        <v>390.76800000000003</v>
      </c>
      <c r="J111" s="60">
        <f t="shared" si="14"/>
        <v>414.80799999999999</v>
      </c>
      <c r="K111" s="60">
        <f t="shared" si="14"/>
        <v>410.08699999999999</v>
      </c>
    </row>
    <row r="112" spans="1:13" x14ac:dyDescent="0.25">
      <c r="B112" s="96"/>
      <c r="C112" s="96"/>
    </row>
    <row r="113" spans="1:13" ht="15.75" x14ac:dyDescent="0.25">
      <c r="A113" s="52" t="s">
        <v>55</v>
      </c>
      <c r="B113" s="82"/>
      <c r="C113" s="89"/>
      <c r="D113" s="53"/>
      <c r="E113" s="53"/>
      <c r="F113" s="53"/>
      <c r="G113" s="53"/>
      <c r="H113" s="53"/>
      <c r="I113" s="54"/>
      <c r="J113" s="55"/>
      <c r="K113" s="55"/>
    </row>
    <row r="114" spans="1:13" ht="15.75" x14ac:dyDescent="0.25">
      <c r="A114" s="56" t="s">
        <v>14</v>
      </c>
      <c r="B114" s="82"/>
      <c r="C114" s="89"/>
      <c r="D114" s="57">
        <v>0</v>
      </c>
      <c r="E114" s="57">
        <v>72.263999999999996</v>
      </c>
      <c r="F114" s="57">
        <v>0</v>
      </c>
      <c r="G114" s="57">
        <v>0</v>
      </c>
      <c r="H114" s="57">
        <v>0</v>
      </c>
      <c r="I114" s="58">
        <f>SUM(D114,E114,F114,G114,H114)</f>
        <v>72.263999999999996</v>
      </c>
      <c r="J114" s="57">
        <v>370.83800000000002</v>
      </c>
      <c r="K114" s="57">
        <v>18.036000000000001</v>
      </c>
      <c r="L114" s="108"/>
      <c r="M114" s="104"/>
    </row>
    <row r="115" spans="1:13" ht="15.75" x14ac:dyDescent="0.25">
      <c r="A115" s="62" t="s">
        <v>56</v>
      </c>
      <c r="B115" s="94"/>
      <c r="C115" s="95"/>
      <c r="D115" s="63">
        <f t="shared" ref="D115:K115" si="15">D114</f>
        <v>0</v>
      </c>
      <c r="E115" s="63">
        <f t="shared" si="15"/>
        <v>72.263999999999996</v>
      </c>
      <c r="F115" s="63">
        <f t="shared" si="15"/>
        <v>0</v>
      </c>
      <c r="G115" s="63">
        <f t="shared" si="15"/>
        <v>0</v>
      </c>
      <c r="H115" s="63">
        <f t="shared" si="15"/>
        <v>0</v>
      </c>
      <c r="I115" s="64">
        <f t="shared" si="15"/>
        <v>72.263999999999996</v>
      </c>
      <c r="J115" s="60">
        <f t="shared" si="15"/>
        <v>370.83800000000002</v>
      </c>
      <c r="K115" s="60">
        <f t="shared" si="15"/>
        <v>18.036000000000001</v>
      </c>
    </row>
    <row r="116" spans="1:13" x14ac:dyDescent="0.25">
      <c r="B116" s="96"/>
      <c r="C116" s="96"/>
    </row>
    <row r="117" spans="1:13" ht="33.950000000000003" customHeight="1" x14ac:dyDescent="0.25">
      <c r="A117" s="65" t="s">
        <v>30</v>
      </c>
      <c r="B117" s="84"/>
      <c r="C117" s="84"/>
      <c r="D117" s="66">
        <f t="shared" ref="D117:K117" si="16">SUM(D24,D32,D39,D44,D59,D77,D89,D95,D106,D111,D115)</f>
        <v>1782.6319999999998</v>
      </c>
      <c r="E117" s="66">
        <f t="shared" si="16"/>
        <v>7325.1910000000007</v>
      </c>
      <c r="F117" s="66">
        <f t="shared" si="16"/>
        <v>3429.9500000000003</v>
      </c>
      <c r="G117" s="66">
        <f t="shared" si="16"/>
        <v>0</v>
      </c>
      <c r="H117" s="66">
        <f t="shared" si="16"/>
        <v>894.03</v>
      </c>
      <c r="I117" s="66">
        <f t="shared" si="16"/>
        <v>13431.803000000002</v>
      </c>
      <c r="J117" s="66">
        <f t="shared" si="16"/>
        <v>14653.043000000001</v>
      </c>
      <c r="K117" s="67">
        <f t="shared" si="16"/>
        <v>12279.741</v>
      </c>
    </row>
    <row r="118" spans="1:13" x14ac:dyDescent="0.25">
      <c r="B118" s="99"/>
      <c r="C118" s="99"/>
    </row>
    <row r="119" spans="1:13" x14ac:dyDescent="0.25">
      <c r="A119" s="68" t="s">
        <v>123</v>
      </c>
      <c r="B119" s="85"/>
      <c r="C119" s="92"/>
      <c r="D119" s="69">
        <v>1774.3820000000001</v>
      </c>
      <c r="E119" s="69">
        <v>8461.4609999999993</v>
      </c>
      <c r="F119" s="69">
        <v>3173.0740000000001</v>
      </c>
      <c r="G119" s="69">
        <v>0</v>
      </c>
      <c r="H119" s="69">
        <v>1244.126</v>
      </c>
      <c r="J119" s="70" t="s">
        <v>124</v>
      </c>
      <c r="K119" s="70" t="s">
        <v>124</v>
      </c>
    </row>
    <row r="120" spans="1:13" x14ac:dyDescent="0.25">
      <c r="A120" s="71" t="s">
        <v>125</v>
      </c>
      <c r="B120" s="86"/>
      <c r="C120" s="93"/>
      <c r="D120" s="72">
        <f>IF(OR(D119=0,D119="-"),"-",IF(D117="-",(0-D119)/D119,(D117-D119)/D119))</f>
        <v>4.6495061379115505E-3</v>
      </c>
      <c r="E120" s="72">
        <f>IF(OR(E119=0,E119="-"),"-",IF(E117="-",(0-E119)/E119,(E117-E119)/E119))</f>
        <v>-0.13428768388816054</v>
      </c>
      <c r="F120" s="72">
        <f>IF(OR(F119=0,F119="-"),"-",IF(F117="-",(0-F119)/F119,(F117-F119)/F119))</f>
        <v>8.0954935182728227E-2</v>
      </c>
      <c r="G120" s="72" t="str">
        <f>IF(OR(G119=0,G119="-"),"-",IF(G117="-",(0-G119)/G119,(G117-G119)/G119))</f>
        <v>-</v>
      </c>
      <c r="H120" s="72">
        <f>IF(OR(H119=0,H119="-"),"-",IF(H117="-",(0-H119)/H119,(H117-H119)/H119))</f>
        <v>-0.28139915088986167</v>
      </c>
      <c r="J120" s="73" t="s">
        <v>126</v>
      </c>
      <c r="K120" s="73" t="s">
        <v>127</v>
      </c>
    </row>
    <row r="121" spans="1:13" x14ac:dyDescent="0.25">
      <c r="A121" s="68" t="s">
        <v>128</v>
      </c>
      <c r="B121" s="85"/>
      <c r="C121" s="92"/>
      <c r="D121" s="69">
        <v>1389.953</v>
      </c>
      <c r="E121" s="69">
        <v>6856.6229999999996</v>
      </c>
      <c r="F121" s="69">
        <v>2849.9810000000002</v>
      </c>
      <c r="G121" s="69">
        <v>0</v>
      </c>
      <c r="H121" s="69">
        <v>1183.184</v>
      </c>
      <c r="J121" s="74">
        <f>IF(OR(J117=0,J117="-"),"-",IF(I117="-",(0-J117)/J117,(I117-J117)/J117))</f>
        <v>-8.3343780537598888E-2</v>
      </c>
      <c r="K121" s="74">
        <f>IF(OR(K117=0,K117="-"),"-",IF(J117="-",(0-K117)/K117,(J117-K117)/K117))</f>
        <v>0.19326971147029906</v>
      </c>
    </row>
    <row r="122" spans="1:13" x14ac:dyDescent="0.25">
      <c r="A122" s="75" t="s">
        <v>129</v>
      </c>
      <c r="B122" s="86"/>
      <c r="C122" s="93"/>
      <c r="D122" s="72">
        <f>IF(OR(D121=0,D121="-"),"-",IF(D119="-",(0-D121)/D121,(D119-D121)/D121))</f>
        <v>0.27657697778270207</v>
      </c>
      <c r="E122" s="72">
        <f>IF(OR(E121=0,E121="-"),"-",IF(E119="-",(0-E121)/E121,(E119-E121)/E121))</f>
        <v>0.23405661941745956</v>
      </c>
      <c r="F122" s="72">
        <f>IF(OR(F121=0,F121="-"),"-",IF(F119="-",(0-F121)/F121,(F119-F121)/F121))</f>
        <v>0.11336672069041857</v>
      </c>
      <c r="G122" s="72" t="str">
        <f>IF(OR(G121=0,G121="-"),"-",IF(G119="-",(0-G121)/G121,(G119-G121)/G121))</f>
        <v>-</v>
      </c>
      <c r="H122" s="72">
        <f>IF(OR(H121=0,H121="-"),"-",IF(H119="-",(0-H121)/H121,(H119-H121)/H121))</f>
        <v>5.1506781700901984E-2</v>
      </c>
    </row>
    <row r="123" spans="1:13" x14ac:dyDescent="0.25">
      <c r="C123" s="91"/>
    </row>
  </sheetData>
  <sheetProtection formatCells="0" formatColumns="0" formatRows="0" insertColumns="0" insertRows="0" insertHyperlinks="0" deleteColumns="0" deleteRows="0" sort="0" autoFilter="0" pivotTables="0"/>
  <mergeCells count="24">
    <mergeCell ref="K5:K6"/>
    <mergeCell ref="L9:M9"/>
    <mergeCell ref="A1:J1"/>
    <mergeCell ref="A2:J2"/>
    <mergeCell ref="A3:J3"/>
    <mergeCell ref="B5:B7"/>
    <mergeCell ref="C5:C7"/>
    <mergeCell ref="D5:D7"/>
    <mergeCell ref="E5:E7"/>
    <mergeCell ref="F5:F7"/>
    <mergeCell ref="G5:G7"/>
    <mergeCell ref="H5:H7"/>
    <mergeCell ref="I5:I6"/>
    <mergeCell ref="J5:J6"/>
    <mergeCell ref="L62:M62"/>
    <mergeCell ref="L47:M47"/>
    <mergeCell ref="L42:M42"/>
    <mergeCell ref="L35:M35"/>
    <mergeCell ref="L27:M27"/>
    <mergeCell ref="L114:M114"/>
    <mergeCell ref="L109:M109"/>
    <mergeCell ref="L98:M98"/>
    <mergeCell ref="L92:M92"/>
    <mergeCell ref="L80:M80"/>
  </mergeCells>
  <printOptions horizontalCentered="1"/>
  <pageMargins left="0.2" right="0.2" top="0.25" bottom="0.5" header="0.05" footer="0.3"/>
  <pageSetup paperSize="9"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Phosphate Rock Production and D</vt:lpstr>
      <vt:lpstr>Phosphate Rock Production and.1</vt:lpstr>
      <vt:lpstr>Phosphate Rock Exports by Desti</vt:lpstr>
      <vt:lpstr>'Phosphate Rock Exports by Desti'!Impression_des_titres</vt:lpstr>
      <vt:lpstr>'Phosphate Rock Exports by Desti'!Zone_d_impression</vt:lpstr>
      <vt:lpstr>'Phosphate Rock Production and D'!Zone_d_impression</vt:lpstr>
      <vt:lpstr>'Phosphate Rock Production and.1'!Zone_d_impression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concatenated</dc:title>
  <dc:subject>concatenated</dc:subject>
  <dc:creator>Quantmetry</dc:creator>
  <cp:lastModifiedBy>Virginie COUTURIER</cp:lastModifiedBy>
  <cp:lastPrinted>2015-10-09T07:35:46Z</cp:lastPrinted>
  <dcterms:created xsi:type="dcterms:W3CDTF">2015-10-09T07:19:49Z</dcterms:created>
  <dcterms:modified xsi:type="dcterms:W3CDTF">2015-10-09T07:46:21Z</dcterms:modified>
</cp:coreProperties>
</file>