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750" yWindow="600" windowWidth="25815" windowHeight="10425" activeTab="2"/>
  </bookViews>
  <sheets>
    <sheet name="Phosphate Rock Production and D" sheetId="1" r:id="rId1"/>
    <sheet name="Phosphate Rock Production and.1" sheetId="2" r:id="rId2"/>
    <sheet name="Phosphate Rock Exports by Desti" sheetId="3" r:id="rId3"/>
  </sheets>
  <definedNames>
    <definedName name="_xlnm.Print_Titles" localSheetId="2">'Phosphate Rock Exports by Desti'!$1:$7</definedName>
    <definedName name="_xlnm.Print_Area" localSheetId="2">'Phosphate Rock Exports by Desti'!$A$1:$K$133</definedName>
    <definedName name="_xlnm.Print_Area" localSheetId="0">'Phosphate Rock Production and D'!$A$1:$AG$14</definedName>
    <definedName name="_xlnm.Print_Area" localSheetId="1">'Phosphate Rock Production and.1'!$A$1:$G$29</definedName>
  </definedNames>
  <calcPr calcId="145621"/>
</workbook>
</file>

<file path=xl/calcChain.xml><?xml version="1.0" encoding="utf-8"?>
<calcChain xmlns="http://schemas.openxmlformats.org/spreadsheetml/2006/main">
  <c r="E13" i="1" l="1"/>
  <c r="G27" i="2"/>
  <c r="G25" i="2"/>
  <c r="G22" i="2"/>
  <c r="G20" i="2"/>
  <c r="G17" i="2"/>
  <c r="G18" i="2" s="1"/>
  <c r="G15" i="2"/>
  <c r="G12" i="2"/>
  <c r="G10" i="2"/>
  <c r="F28" i="2"/>
  <c r="G132" i="3"/>
  <c r="F132" i="3"/>
  <c r="E132" i="3"/>
  <c r="D132" i="3"/>
  <c r="C132" i="3"/>
  <c r="F130" i="3"/>
  <c r="K125" i="3"/>
  <c r="J125" i="3"/>
  <c r="G125" i="3"/>
  <c r="F125" i="3"/>
  <c r="E125" i="3"/>
  <c r="D125" i="3"/>
  <c r="C125" i="3"/>
  <c r="I124" i="3"/>
  <c r="I125" i="3" s="1"/>
  <c r="K121" i="3"/>
  <c r="J121" i="3"/>
  <c r="G121" i="3"/>
  <c r="F121" i="3"/>
  <c r="E121" i="3"/>
  <c r="D121" i="3"/>
  <c r="C121" i="3"/>
  <c r="I120" i="3"/>
  <c r="I119" i="3"/>
  <c r="K116" i="3"/>
  <c r="J116" i="3"/>
  <c r="G116" i="3"/>
  <c r="F116" i="3"/>
  <c r="E116" i="3"/>
  <c r="D116" i="3"/>
  <c r="C116" i="3"/>
  <c r="I115" i="3"/>
  <c r="I114" i="3"/>
  <c r="I113" i="3"/>
  <c r="I112" i="3"/>
  <c r="I111" i="3"/>
  <c r="I110" i="3"/>
  <c r="I109" i="3"/>
  <c r="I108" i="3"/>
  <c r="I107" i="3"/>
  <c r="K104" i="3"/>
  <c r="J104" i="3"/>
  <c r="G104" i="3"/>
  <c r="F104" i="3"/>
  <c r="E104" i="3"/>
  <c r="D104" i="3"/>
  <c r="C104" i="3"/>
  <c r="I103" i="3"/>
  <c r="I102" i="3"/>
  <c r="I101" i="3"/>
  <c r="I104" i="3" s="1"/>
  <c r="K98" i="3"/>
  <c r="J98" i="3"/>
  <c r="G98" i="3"/>
  <c r="F98" i="3"/>
  <c r="E98" i="3"/>
  <c r="D98" i="3"/>
  <c r="C98" i="3"/>
  <c r="I97" i="3"/>
  <c r="I96" i="3"/>
  <c r="I95" i="3"/>
  <c r="I94" i="3"/>
  <c r="I93" i="3"/>
  <c r="I92" i="3"/>
  <c r="I91" i="3"/>
  <c r="I90" i="3"/>
  <c r="I89" i="3"/>
  <c r="K86" i="3"/>
  <c r="J86" i="3"/>
  <c r="G86" i="3"/>
  <c r="F86" i="3"/>
  <c r="E86" i="3"/>
  <c r="D86" i="3"/>
  <c r="C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K64" i="3"/>
  <c r="J64" i="3"/>
  <c r="G64" i="3"/>
  <c r="F64" i="3"/>
  <c r="E64" i="3"/>
  <c r="D64" i="3"/>
  <c r="C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K46" i="3"/>
  <c r="J46" i="3"/>
  <c r="G46" i="3"/>
  <c r="F46" i="3"/>
  <c r="E46" i="3"/>
  <c r="D46" i="3"/>
  <c r="C46" i="3"/>
  <c r="I45" i="3"/>
  <c r="I44" i="3"/>
  <c r="I46" i="3" s="1"/>
  <c r="K41" i="3"/>
  <c r="J41" i="3"/>
  <c r="G41" i="3"/>
  <c r="F41" i="3"/>
  <c r="E41" i="3"/>
  <c r="D41" i="3"/>
  <c r="C41" i="3"/>
  <c r="I40" i="3"/>
  <c r="I39" i="3"/>
  <c r="I38" i="3"/>
  <c r="I37" i="3"/>
  <c r="I36" i="3"/>
  <c r="I41" i="3" s="1"/>
  <c r="K33" i="3"/>
  <c r="J33" i="3"/>
  <c r="G33" i="3"/>
  <c r="F33" i="3"/>
  <c r="E33" i="3"/>
  <c r="D33" i="3"/>
  <c r="C33" i="3"/>
  <c r="I32" i="3"/>
  <c r="I31" i="3"/>
  <c r="I30" i="3"/>
  <c r="I29" i="3"/>
  <c r="I28" i="3"/>
  <c r="I27" i="3"/>
  <c r="K24" i="3"/>
  <c r="J24" i="3"/>
  <c r="G24" i="3"/>
  <c r="G127" i="3" s="1"/>
  <c r="G130" i="3" s="1"/>
  <c r="F24" i="3"/>
  <c r="E24" i="3"/>
  <c r="D24" i="3"/>
  <c r="C24" i="3"/>
  <c r="C127" i="3" s="1"/>
  <c r="C130" i="3" s="1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D28" i="2"/>
  <c r="C28" i="2"/>
  <c r="B28" i="2"/>
  <c r="G23" i="2"/>
  <c r="F23" i="2"/>
  <c r="D23" i="2"/>
  <c r="C23" i="2"/>
  <c r="B23" i="2"/>
  <c r="F18" i="2"/>
  <c r="D18" i="2"/>
  <c r="C18" i="2"/>
  <c r="B18" i="2"/>
  <c r="G13" i="2"/>
  <c r="F13" i="2"/>
  <c r="D13" i="2"/>
  <c r="C13" i="2"/>
  <c r="B13" i="2"/>
  <c r="AE13" i="1"/>
  <c r="AC13" i="1"/>
  <c r="AG13" i="1" s="1"/>
  <c r="AA13" i="1"/>
  <c r="W13" i="1"/>
  <c r="U13" i="1"/>
  <c r="Y13" i="1" s="1"/>
  <c r="S13" i="1"/>
  <c r="O13" i="1"/>
  <c r="M13" i="1"/>
  <c r="Q13" i="1" s="1"/>
  <c r="K13" i="1"/>
  <c r="G13" i="1"/>
  <c r="I13" i="1"/>
  <c r="C13" i="1"/>
  <c r="AG11" i="1"/>
  <c r="Y11" i="1"/>
  <c r="Q11" i="1"/>
  <c r="I11" i="1"/>
  <c r="AG10" i="1"/>
  <c r="Y10" i="1"/>
  <c r="Q10" i="1"/>
  <c r="I10" i="1"/>
  <c r="AG9" i="1"/>
  <c r="Y9" i="1"/>
  <c r="Q9" i="1"/>
  <c r="I9" i="1"/>
  <c r="AG8" i="1"/>
  <c r="Y8" i="1"/>
  <c r="Q8" i="1"/>
  <c r="I8" i="1"/>
  <c r="AG7" i="1"/>
  <c r="Y7" i="1"/>
  <c r="Q7" i="1"/>
  <c r="I7" i="1"/>
  <c r="I64" i="3" l="1"/>
  <c r="I98" i="3"/>
  <c r="I24" i="3"/>
  <c r="E127" i="3"/>
  <c r="E130" i="3" s="1"/>
  <c r="K127" i="3"/>
  <c r="F127" i="3"/>
  <c r="I33" i="3"/>
  <c r="I86" i="3"/>
  <c r="I116" i="3"/>
  <c r="I121" i="3"/>
  <c r="D127" i="3"/>
  <c r="D130" i="3" s="1"/>
  <c r="J127" i="3"/>
  <c r="G28" i="2"/>
  <c r="I127" i="3"/>
  <c r="K131" i="3" l="1"/>
  <c r="J131" i="3"/>
</calcChain>
</file>

<file path=xl/sharedStrings.xml><?xml version="1.0" encoding="utf-8"?>
<sst xmlns="http://schemas.openxmlformats.org/spreadsheetml/2006/main" count="195" uniqueCount="139">
  <si>
    <t>Phosphate Rock Production and Deliveries in Major Producing Countries</t>
  </si>
  <si>
    <t>PIT/2015/3Q/P/1</t>
  </si>
  <si>
    <t>January - September 2015</t>
  </si>
  <si>
    <t>('000 metric tonnes product) - All Grades</t>
  </si>
  <si>
    <t>PRODUCTION</t>
  </si>
  <si>
    <t>TOTAL DELIVERIES</t>
  </si>
  <si>
    <t>HOME DELIVERIES</t>
  </si>
  <si>
    <t>EXPORTS</t>
  </si>
  <si>
    <t>3Q 2015</t>
  </si>
  <si>
    <t>%</t>
  </si>
  <si>
    <t>America</t>
  </si>
  <si>
    <t>Africa</t>
  </si>
  <si>
    <t>West Asia</t>
  </si>
  <si>
    <t>China</t>
  </si>
  <si>
    <t>Others</t>
  </si>
  <si>
    <t>Total (not entire world)</t>
  </si>
  <si>
    <t>Phosphate Rock Production and Deliveries by Grade</t>
  </si>
  <si>
    <t>(000 tonnes product)</t>
  </si>
  <si>
    <t>2015 Q3</t>
  </si>
  <si>
    <t>65% BPL</t>
  </si>
  <si>
    <t>66-68% BPL</t>
  </si>
  <si>
    <t>69-72% BPL</t>
  </si>
  <si>
    <t>73-77% BPL</t>
  </si>
  <si>
    <t>Total</t>
  </si>
  <si>
    <t>and under</t>
  </si>
  <si>
    <t>and over</t>
  </si>
  <si>
    <t>29.8% P2O5</t>
  </si>
  <si>
    <t>29.8-31.5% P2O5</t>
  </si>
  <si>
    <t>31.5-33.4% P2O5</t>
  </si>
  <si>
    <t>WORLD TOTAL</t>
  </si>
  <si>
    <t>WORLD TOTAL 2014</t>
  </si>
  <si>
    <t>%change 2015/2014</t>
  </si>
  <si>
    <t xml:space="preserve">Phosphate Rock Exports by Destination </t>
  </si>
  <si>
    <t>('000 metric tonnes product)</t>
  </si>
  <si>
    <t>TOTAL</t>
  </si>
  <si>
    <t>Importing</t>
  </si>
  <si>
    <t>Countries</t>
  </si>
  <si>
    <t>West Europe</t>
  </si>
  <si>
    <t>Austria</t>
  </si>
  <si>
    <t>Belgium</t>
  </si>
  <si>
    <t>Finland</t>
  </si>
  <si>
    <t>France</t>
  </si>
  <si>
    <t>Germany</t>
  </si>
  <si>
    <t>Greece</t>
  </si>
  <si>
    <t>Ireland</t>
  </si>
  <si>
    <t>Italy</t>
  </si>
  <si>
    <t>Netherlands</t>
  </si>
  <si>
    <t>Norway</t>
  </si>
  <si>
    <t>Portugal</t>
  </si>
  <si>
    <t>Spain</t>
  </si>
  <si>
    <t>Switzerland</t>
  </si>
  <si>
    <t>United Kingdom</t>
  </si>
  <si>
    <t>Various</t>
  </si>
  <si>
    <t>Subtotal</t>
  </si>
  <si>
    <t>Central Europe</t>
  </si>
  <si>
    <t>Bulgaria</t>
  </si>
  <si>
    <t>Croatia</t>
  </si>
  <si>
    <t>Hungary</t>
  </si>
  <si>
    <t>Poland</t>
  </si>
  <si>
    <t>Romania</t>
  </si>
  <si>
    <t>Serbia</t>
  </si>
  <si>
    <t>E. Europe &amp; C. Asia</t>
  </si>
  <si>
    <t>Belarus</t>
  </si>
  <si>
    <t>Lithuania</t>
  </si>
  <si>
    <t>Russia</t>
  </si>
  <si>
    <t>Ukraine</t>
  </si>
  <si>
    <t>North America</t>
  </si>
  <si>
    <t>Canada</t>
  </si>
  <si>
    <t>USA</t>
  </si>
  <si>
    <t>Latin America</t>
  </si>
  <si>
    <t>Argentina</t>
  </si>
  <si>
    <t>Bolivia</t>
  </si>
  <si>
    <t>Brazil</t>
  </si>
  <si>
    <t>Chile</t>
  </si>
  <si>
    <t>Colombia</t>
  </si>
  <si>
    <t>Dominican Rep.</t>
  </si>
  <si>
    <t>Ecuador</t>
  </si>
  <si>
    <t>El Salvador</t>
  </si>
  <si>
    <t>Guatemala</t>
  </si>
  <si>
    <t>Mexico</t>
  </si>
  <si>
    <t>Nicaragua</t>
  </si>
  <si>
    <t>Paraguay</t>
  </si>
  <si>
    <t>Peru</t>
  </si>
  <si>
    <t>Uruguay</t>
  </si>
  <si>
    <t>Venezuela</t>
  </si>
  <si>
    <t>Angola</t>
  </si>
  <si>
    <t>Cameroon</t>
  </si>
  <si>
    <t>Congo</t>
  </si>
  <si>
    <t>Cote d'Ivoire</t>
  </si>
  <si>
    <t>Gabon</t>
  </si>
  <si>
    <t>Ghana</t>
  </si>
  <si>
    <t>Kenya</t>
  </si>
  <si>
    <t>Liberia</t>
  </si>
  <si>
    <t>Mali</t>
  </si>
  <si>
    <t>Mauritania</t>
  </si>
  <si>
    <t>Mauritius</t>
  </si>
  <si>
    <t>Morocco</t>
  </si>
  <si>
    <t>Mozambique</t>
  </si>
  <si>
    <t>Nigeria</t>
  </si>
  <si>
    <t>Sierra Leone</t>
  </si>
  <si>
    <t>South Africa</t>
  </si>
  <si>
    <t>Sudan</t>
  </si>
  <si>
    <t>Tanzania</t>
  </si>
  <si>
    <t>Togo</t>
  </si>
  <si>
    <t>Abu Dhabi, UAE</t>
  </si>
  <si>
    <t>Iran</t>
  </si>
  <si>
    <t>Israel</t>
  </si>
  <si>
    <t>Jordan</t>
  </si>
  <si>
    <t>Lebanon</t>
  </si>
  <si>
    <t>Saudi Arabia</t>
  </si>
  <si>
    <t>Syria</t>
  </si>
  <si>
    <t>Turkey</t>
  </si>
  <si>
    <t>South Asia</t>
  </si>
  <si>
    <t>Bangladesh</t>
  </si>
  <si>
    <t>India</t>
  </si>
  <si>
    <t>Pakistan</t>
  </si>
  <si>
    <t>East Asia</t>
  </si>
  <si>
    <t>Indonesia</t>
  </si>
  <si>
    <t>Japan</t>
  </si>
  <si>
    <t>Korea Rep.</t>
  </si>
  <si>
    <t>Malaysia</t>
  </si>
  <si>
    <t>Philippines</t>
  </si>
  <si>
    <t>Taiwan, China</t>
  </si>
  <si>
    <t>Thailand</t>
  </si>
  <si>
    <t>Vietnam</t>
  </si>
  <si>
    <t>Oceania</t>
  </si>
  <si>
    <t>Australia</t>
  </si>
  <si>
    <t>New Zealand</t>
  </si>
  <si>
    <t>Total 2014</t>
  </si>
  <si>
    <t>%Variation</t>
  </si>
  <si>
    <t>%Variation 2015/2014</t>
  </si>
  <si>
    <t>2015/2014</t>
  </si>
  <si>
    <t>2014/2013</t>
  </si>
  <si>
    <t>Total 2013</t>
  </si>
  <si>
    <t>%Variation 2014/2013</t>
  </si>
  <si>
    <t>na</t>
  </si>
  <si>
    <t>73 - 78% BPL</t>
  </si>
  <si>
    <t>33.4 - 35.7% P2O5</t>
  </si>
  <si>
    <t>Exporting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</si>
</sst>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i/>
      <sz val="11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b/>
      <sz val="9"/>
      <color rgb="FF000000"/>
      <name val="Arial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 vertical="center" indent="1"/>
    </xf>
    <xf numFmtId="0" fontId="2" fillId="3" borderId="4" xfId="0" applyFont="1" applyFill="1" applyBorder="1" applyAlignment="1" applyProtection="1">
      <alignment horizontal="right" vertical="center"/>
    </xf>
    <xf numFmtId="164" fontId="2" fillId="3" borderId="3" xfId="0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164" fontId="10" fillId="3" borderId="3" xfId="0" applyNumberFormat="1" applyFont="1" applyFill="1" applyBorder="1" applyAlignment="1" applyProtection="1">
      <alignment horizontal="right" vertical="center"/>
    </xf>
    <xf numFmtId="165" fontId="9" fillId="3" borderId="5" xfId="0" applyNumberFormat="1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9" fillId="2" borderId="0" xfId="0" applyFont="1" applyFill="1" applyAlignment="1" applyProtection="1">
      <alignment horizontal="right" vertical="center"/>
    </xf>
    <xf numFmtId="164" fontId="10" fillId="2" borderId="6" xfId="0" applyNumberFormat="1" applyFont="1" applyFill="1" applyBorder="1" applyAlignment="1" applyProtection="1">
      <alignment horizontal="right" vertical="center"/>
    </xf>
    <xf numFmtId="165" fontId="9" fillId="2" borderId="7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9" fillId="3" borderId="0" xfId="0" applyFont="1" applyFill="1" applyAlignment="1" applyProtection="1">
      <alignment horizontal="right" vertical="center"/>
    </xf>
    <xf numFmtId="164" fontId="10" fillId="3" borderId="6" xfId="0" applyNumberFormat="1" applyFont="1" applyFill="1" applyBorder="1" applyAlignment="1" applyProtection="1">
      <alignment horizontal="right" vertical="center"/>
    </xf>
    <xf numFmtId="165" fontId="9" fillId="3" borderId="7" xfId="0" applyNumberFormat="1" applyFont="1" applyFill="1" applyBorder="1" applyAlignment="1" applyProtection="1">
      <alignment horizontal="right" vertical="center"/>
    </xf>
    <xf numFmtId="0" fontId="2" fillId="3" borderId="8" xfId="0" applyFont="1" applyFill="1" applyBorder="1" applyAlignment="1" applyProtection="1">
      <alignment horizontal="left" vertical="center" indent="1"/>
    </xf>
    <xf numFmtId="0" fontId="2" fillId="3" borderId="9" xfId="0" applyFont="1" applyFill="1" applyBorder="1" applyAlignment="1" applyProtection="1">
      <alignment horizontal="right" vertical="center"/>
    </xf>
    <xf numFmtId="164" fontId="2" fillId="3" borderId="8" xfId="0" applyNumberFormat="1" applyFont="1" applyFill="1" applyBorder="1" applyAlignment="1" applyProtection="1">
      <alignment horizontal="right" vertical="center"/>
    </xf>
    <xf numFmtId="0" fontId="9" fillId="3" borderId="9" xfId="0" applyFont="1" applyFill="1" applyBorder="1" applyAlignment="1" applyProtection="1">
      <alignment horizontal="right" vertical="center"/>
    </xf>
    <xf numFmtId="164" fontId="10" fillId="3" borderId="8" xfId="0" applyNumberFormat="1" applyFont="1" applyFill="1" applyBorder="1" applyAlignment="1" applyProtection="1">
      <alignment horizontal="right" vertical="center"/>
    </xf>
    <xf numFmtId="165" fontId="9" fillId="3" borderId="10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/>
    </xf>
    <xf numFmtId="0" fontId="11" fillId="3" borderId="12" xfId="0" applyFont="1" applyFill="1" applyBorder="1" applyAlignment="1" applyProtection="1">
      <alignment horizontal="right" vertical="center"/>
    </xf>
    <xf numFmtId="164" fontId="2" fillId="3" borderId="11" xfId="0" applyNumberFormat="1" applyFont="1" applyFill="1" applyBorder="1" applyAlignment="1" applyProtection="1">
      <alignment horizontal="right" vertical="center"/>
    </xf>
    <xf numFmtId="0" fontId="9" fillId="3" borderId="12" xfId="0" applyFont="1" applyFill="1" applyBorder="1" applyAlignment="1" applyProtection="1">
      <alignment horizontal="right" vertical="center"/>
    </xf>
    <xf numFmtId="164" fontId="10" fillId="3" borderId="11" xfId="0" applyNumberFormat="1" applyFont="1" applyFill="1" applyBorder="1" applyAlignment="1" applyProtection="1">
      <alignment horizontal="right" vertical="center"/>
    </xf>
    <xf numFmtId="165" fontId="9" fillId="3" borderId="1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15" xfId="0" applyFont="1" applyFill="1" applyBorder="1" applyAlignment="1" applyProtection="1">
      <alignment horizontal="center" vertical="center"/>
    </xf>
    <xf numFmtId="0" fontId="12" fillId="3" borderId="10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1" fillId="3" borderId="11" xfId="0" applyFont="1" applyFill="1" applyBorder="1" applyAlignment="1" applyProtection="1">
      <alignment horizontal="left" vertical="center" indent="1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/>
    </xf>
    <xf numFmtId="0" fontId="14" fillId="3" borderId="0" xfId="0" applyFont="1" applyFill="1" applyAlignment="1" applyProtection="1">
      <alignment horizontal="right" vertical="center" indent="1"/>
    </xf>
    <xf numFmtId="165" fontId="14" fillId="3" borderId="0" xfId="0" applyNumberFormat="1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textRotation="80" wrapText="1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3" fillId="3" borderId="14" xfId="0" applyFont="1" applyFill="1" applyBorder="1" applyAlignment="1" applyProtection="1">
      <alignment horizontal="left" vertical="center" indent="1"/>
    </xf>
    <xf numFmtId="0" fontId="15" fillId="3" borderId="4" xfId="0" applyFont="1" applyFill="1" applyBorder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top"/>
    </xf>
    <xf numFmtId="0" fontId="15" fillId="3" borderId="0" xfId="0" applyFont="1" applyFill="1" applyAlignment="1" applyProtection="1">
      <alignment horizontal="left" vertical="top"/>
    </xf>
    <xf numFmtId="0" fontId="15" fillId="3" borderId="15" xfId="0" applyFont="1" applyFill="1" applyBorder="1" applyAlignment="1" applyProtection="1">
      <alignment horizontal="left" vertical="center" indent="2"/>
    </xf>
    <xf numFmtId="164" fontId="15" fillId="3" borderId="0" xfId="0" applyNumberFormat="1" applyFont="1" applyFill="1" applyAlignment="1" applyProtection="1">
      <alignment horizontal="right" vertical="center"/>
    </xf>
    <xf numFmtId="164" fontId="13" fillId="3" borderId="15" xfId="0" applyNumberFormat="1" applyFont="1" applyFill="1" applyBorder="1" applyAlignment="1" applyProtection="1">
      <alignment horizontal="right" vertical="center"/>
    </xf>
    <xf numFmtId="0" fontId="15" fillId="2" borderId="15" xfId="0" applyFont="1" applyFill="1" applyBorder="1" applyAlignment="1" applyProtection="1">
      <alignment horizontal="left" vertical="center" indent="2"/>
    </xf>
    <xf numFmtId="0" fontId="15" fillId="2" borderId="0" xfId="0" applyFont="1" applyFill="1" applyAlignment="1" applyProtection="1">
      <alignment horizontal="left" vertical="top"/>
    </xf>
    <xf numFmtId="164" fontId="15" fillId="2" borderId="0" xfId="0" applyNumberFormat="1" applyFont="1" applyFill="1" applyAlignment="1" applyProtection="1">
      <alignment horizontal="right" vertical="center"/>
    </xf>
    <xf numFmtId="164" fontId="13" fillId="2" borderId="15" xfId="0" applyNumberFormat="1" applyFont="1" applyFill="1" applyBorder="1" applyAlignment="1" applyProtection="1">
      <alignment horizontal="right" vertical="center"/>
    </xf>
    <xf numFmtId="0" fontId="15" fillId="2" borderId="2" xfId="0" applyFont="1" applyFill="1" applyBorder="1" applyAlignment="1" applyProtection="1">
      <alignment horizontal="left" vertical="center" indent="1"/>
    </xf>
    <xf numFmtId="0" fontId="15" fillId="2" borderId="18" xfId="0" applyFont="1" applyFill="1" applyBorder="1" applyAlignment="1" applyProtection="1">
      <alignment horizontal="left" vertical="top"/>
    </xf>
    <xf numFmtId="164" fontId="13" fillId="2" borderId="18" xfId="0" applyNumberFormat="1" applyFont="1" applyFill="1" applyBorder="1" applyAlignment="1" applyProtection="1">
      <alignment horizontal="right" vertical="center"/>
    </xf>
    <xf numFmtId="164" fontId="13" fillId="2" borderId="2" xfId="0" applyNumberFormat="1" applyFont="1" applyFill="1" applyBorder="1" applyAlignment="1" applyProtection="1">
      <alignment horizontal="right" vertical="center"/>
    </xf>
    <xf numFmtId="0" fontId="11" fillId="3" borderId="11" xfId="0" applyFont="1" applyFill="1" applyBorder="1" applyAlignment="1" applyProtection="1">
      <alignment horizontal="left" vertical="center" indent="1"/>
    </xf>
    <xf numFmtId="0" fontId="15" fillId="3" borderId="12" xfId="0" applyFont="1" applyFill="1" applyBorder="1" applyAlignment="1" applyProtection="1">
      <alignment horizontal="left" vertical="center"/>
    </xf>
    <xf numFmtId="164" fontId="13" fillId="3" borderId="12" xfId="0" applyNumberFormat="1" applyFont="1" applyFill="1" applyBorder="1" applyAlignment="1" applyProtection="1">
      <alignment horizontal="right" vertical="center"/>
    </xf>
    <xf numFmtId="164" fontId="13" fillId="3" borderId="17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6" fillId="2" borderId="19" xfId="0" applyFont="1" applyFill="1" applyBorder="1" applyAlignment="1" applyProtection="1">
      <alignment horizontal="center" vertical="center"/>
    </xf>
    <xf numFmtId="165" fontId="16" fillId="3" borderId="22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0" fontId="17" fillId="2" borderId="0" xfId="0" applyFont="1" applyFill="1" applyAlignment="1" applyProtection="1">
      <alignment horizontal="center" vertical="center"/>
    </xf>
    <xf numFmtId="165" fontId="14" fillId="3" borderId="20" xfId="0" applyNumberFormat="1" applyFont="1" applyFill="1" applyBorder="1" applyAlignment="1" applyProtection="1">
      <alignment horizontal="right" vertical="center" indent="1"/>
    </xf>
    <xf numFmtId="165" fontId="14" fillId="3" borderId="0" xfId="0" applyNumberFormat="1" applyFont="1" applyFill="1" applyAlignment="1" applyProtection="1">
      <alignment horizontal="right" vertical="center" indent="1"/>
    </xf>
    <xf numFmtId="165" fontId="0" fillId="0" borderId="0" xfId="0" applyNumberFormat="1"/>
    <xf numFmtId="165" fontId="16" fillId="2" borderId="21" xfId="0" applyNumberFormat="1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Protection="1"/>
    <xf numFmtId="0" fontId="3" fillId="2" borderId="0" xfId="0" applyFont="1" applyFill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/>
    </xf>
    <xf numFmtId="0" fontId="5" fillId="3" borderId="0" xfId="0" applyFont="1" applyFill="1" applyAlignment="1" applyProtection="1">
      <alignment horizontal="center" vertical="center"/>
    </xf>
    <xf numFmtId="0" fontId="15" fillId="3" borderId="0" xfId="0" applyFont="1" applyFill="1" applyAlignment="1" applyProtection="1">
      <alignment horizontal="left" vertical="top"/>
    </xf>
    <xf numFmtId="0" fontId="13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 textRotation="80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3"/>
  <sheetViews>
    <sheetView tabSelected="1" workbookViewId="0">
      <selection activeCell="A68" sqref="A68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10.7109375" customWidth="1"/>
    <col min="4" max="4" width="1" customWidth="1"/>
    <col min="5" max="5" width="10.7109375" customWidth="1"/>
    <col min="6" max="6" width="1" customWidth="1"/>
    <col min="7" max="7" width="10.7109375" customWidth="1"/>
    <col min="8" max="8" width="1" customWidth="1"/>
    <col min="9" max="9" width="10.7109375" customWidth="1"/>
    <col min="10" max="10" width="0.42578125" customWidth="1"/>
    <col min="11" max="11" width="10.7109375" customWidth="1"/>
    <col min="12" max="12" width="1" customWidth="1"/>
    <col min="13" max="13" width="10.7109375" customWidth="1"/>
    <col min="14" max="14" width="1" customWidth="1"/>
    <col min="15" max="15" width="10.7109375" customWidth="1"/>
    <col min="16" max="16" width="1" customWidth="1"/>
    <col min="17" max="17" width="10.7109375" customWidth="1"/>
    <col min="18" max="18" width="0.42578125" customWidth="1"/>
    <col min="19" max="19" width="10.7109375" customWidth="1"/>
    <col min="20" max="20" width="1" customWidth="1"/>
    <col min="21" max="21" width="10.7109375" customWidth="1"/>
    <col min="22" max="22" width="1" customWidth="1"/>
    <col min="23" max="23" width="10.7109375" customWidth="1"/>
    <col min="24" max="24" width="1" customWidth="1"/>
    <col min="25" max="25" width="10.7109375" customWidth="1"/>
    <col min="26" max="26" width="0.42578125" customWidth="1"/>
    <col min="27" max="27" width="10.7109375" customWidth="1"/>
    <col min="28" max="28" width="1" customWidth="1"/>
    <col min="29" max="29" width="10.7109375" customWidth="1"/>
    <col min="30" max="30" width="1" customWidth="1"/>
    <col min="31" max="31" width="10.7109375" customWidth="1"/>
    <col min="32" max="32" width="1" customWidth="1"/>
    <col min="33" max="33" width="11.5703125" customWidth="1"/>
  </cols>
  <sheetData>
    <row r="1" spans="1:33" ht="23.25" x14ac:dyDescent="0.25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77" t="s">
        <v>1</v>
      </c>
    </row>
    <row r="2" spans="1:33" ht="18" x14ac:dyDescent="0.25">
      <c r="A2" s="87" t="s">
        <v>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1"/>
    </row>
    <row r="3" spans="1:33" ht="18" x14ac:dyDescent="0.25">
      <c r="A3" s="87" t="s">
        <v>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1"/>
    </row>
    <row r="5" spans="1:33" ht="18.75" x14ac:dyDescent="0.25">
      <c r="A5" s="2"/>
      <c r="B5" s="2"/>
      <c r="C5" s="88" t="s">
        <v>4</v>
      </c>
      <c r="D5" s="89"/>
      <c r="E5" s="89"/>
      <c r="F5" s="89"/>
      <c r="G5" s="89"/>
      <c r="H5" s="89"/>
      <c r="I5" s="89"/>
      <c r="J5" s="2"/>
      <c r="K5" s="88" t="s">
        <v>5</v>
      </c>
      <c r="L5" s="89"/>
      <c r="M5" s="89"/>
      <c r="N5" s="89"/>
      <c r="O5" s="89"/>
      <c r="P5" s="89"/>
      <c r="Q5" s="89"/>
      <c r="R5" s="2"/>
      <c r="S5" s="88" t="s">
        <v>6</v>
      </c>
      <c r="T5" s="89"/>
      <c r="U5" s="89"/>
      <c r="V5" s="89"/>
      <c r="W5" s="89"/>
      <c r="X5" s="89"/>
      <c r="Y5" s="89"/>
      <c r="Z5" s="2"/>
      <c r="AA5" s="88" t="s">
        <v>7</v>
      </c>
      <c r="AB5" s="89"/>
      <c r="AC5" s="89"/>
      <c r="AD5" s="89"/>
      <c r="AE5" s="89"/>
      <c r="AF5" s="89"/>
      <c r="AG5" s="89"/>
    </row>
    <row r="6" spans="1:33" ht="33.950000000000003" customHeight="1" x14ac:dyDescent="0.25">
      <c r="A6" s="3" t="s">
        <v>8</v>
      </c>
      <c r="C6" s="84">
        <v>2013</v>
      </c>
      <c r="D6" s="82"/>
      <c r="E6" s="82">
        <v>2014</v>
      </c>
      <c r="F6" s="82"/>
      <c r="G6" s="83">
        <v>2015</v>
      </c>
      <c r="H6" s="82"/>
      <c r="I6" s="4" t="s">
        <v>9</v>
      </c>
      <c r="K6" s="84">
        <v>2013</v>
      </c>
      <c r="L6" s="82"/>
      <c r="M6" s="82">
        <v>2014</v>
      </c>
      <c r="N6" s="82"/>
      <c r="O6" s="83">
        <v>2015</v>
      </c>
      <c r="P6" s="82"/>
      <c r="Q6" s="4" t="s">
        <v>9</v>
      </c>
      <c r="S6" s="84">
        <v>2013</v>
      </c>
      <c r="T6" s="82"/>
      <c r="U6" s="82">
        <v>2014</v>
      </c>
      <c r="V6" s="82"/>
      <c r="W6" s="83">
        <v>2015</v>
      </c>
      <c r="X6" s="82"/>
      <c r="Y6" s="4" t="s">
        <v>9</v>
      </c>
      <c r="AA6" s="84">
        <v>2013</v>
      </c>
      <c r="AB6" s="82"/>
      <c r="AC6" s="82">
        <v>2014</v>
      </c>
      <c r="AD6" s="82"/>
      <c r="AE6" s="83">
        <v>2015</v>
      </c>
      <c r="AF6" s="82"/>
      <c r="AG6" s="4" t="s">
        <v>9</v>
      </c>
    </row>
    <row r="7" spans="1:33" x14ac:dyDescent="0.25">
      <c r="A7" s="5" t="s">
        <v>10</v>
      </c>
      <c r="B7" s="6"/>
      <c r="C7" s="7">
        <v>30652.836824409998</v>
      </c>
      <c r="D7" s="8"/>
      <c r="E7" s="7">
        <v>27936.582999999999</v>
      </c>
      <c r="F7" s="8"/>
      <c r="G7" s="9">
        <v>26951.633000000002</v>
      </c>
      <c r="H7" s="8"/>
      <c r="I7" s="10">
        <f>IF(OR(E7=0,E7="-"),"-",IF(G7="-",(0-E7)/E7,(G7-E7)/E7))</f>
        <v>-3.5256638222362309E-2</v>
      </c>
      <c r="K7" s="7">
        <v>28872.214361990002</v>
      </c>
      <c r="L7" s="8"/>
      <c r="M7" s="7">
        <v>27138.309000000001</v>
      </c>
      <c r="N7" s="8"/>
      <c r="O7" s="9">
        <v>27462.859</v>
      </c>
      <c r="P7" s="8"/>
      <c r="Q7" s="10">
        <f>IF(OR(M7=0,M7="-"),"-",IF(O7="-",(0-M7)/M7,(O7-M7)/M7))</f>
        <v>1.1959109169255876E-2</v>
      </c>
      <c r="S7" s="7">
        <v>26498.90436199</v>
      </c>
      <c r="T7" s="8"/>
      <c r="U7" s="7">
        <v>24643.793000000001</v>
      </c>
      <c r="V7" s="8"/>
      <c r="W7" s="9">
        <v>24807.726999999999</v>
      </c>
      <c r="X7" s="8"/>
      <c r="Y7" s="10">
        <f>IF(OR(U7=0,U7="-"),"-",IF(W7="-",(0-U7)/U7,(W7-U7)/U7))</f>
        <v>6.6521415757711264E-3</v>
      </c>
      <c r="AA7" s="7">
        <v>2373.31</v>
      </c>
      <c r="AB7" s="8"/>
      <c r="AC7" s="7">
        <v>2494.5160000000001</v>
      </c>
      <c r="AD7" s="8"/>
      <c r="AE7" s="9">
        <v>2655.1320000000001</v>
      </c>
      <c r="AF7" s="8"/>
      <c r="AG7" s="10">
        <f>IF(OR(AC7=0,AC7="-"),"-",IF(AE7="-",(0-AC7)/AC7,(AE7-AC7)/AC7))</f>
        <v>6.4387640728702469E-2</v>
      </c>
    </row>
    <row r="8" spans="1:33" x14ac:dyDescent="0.25">
      <c r="A8" s="11" t="s">
        <v>11</v>
      </c>
      <c r="B8" s="12"/>
      <c r="C8" s="13">
        <v>30256.965</v>
      </c>
      <c r="D8" s="14"/>
      <c r="E8" s="13">
        <v>33901.508000000002</v>
      </c>
      <c r="F8" s="14"/>
      <c r="G8" s="15">
        <v>28896.545999999998</v>
      </c>
      <c r="H8" s="14"/>
      <c r="I8" s="16">
        <f>IF(OR(E8=0,E8="-"),"-",IF(G8="-",(0-E8)/E8,(G8-E8)/E8))</f>
        <v>-0.14763242980223779</v>
      </c>
      <c r="K8" s="13">
        <v>29326.876</v>
      </c>
      <c r="L8" s="14"/>
      <c r="M8" s="13">
        <v>30681.004000000001</v>
      </c>
      <c r="N8" s="14"/>
      <c r="O8" s="15">
        <v>28637.637999999999</v>
      </c>
      <c r="P8" s="14"/>
      <c r="Q8" s="16">
        <f>IF(OR(M8=0,M8="-"),"-",IF(O8="-",(0-M8)/M8,(O8-M8)/M8))</f>
        <v>-6.6600362882518499E-2</v>
      </c>
      <c r="S8" s="13">
        <v>18936.063999999998</v>
      </c>
      <c r="T8" s="14"/>
      <c r="U8" s="13">
        <v>18627.569</v>
      </c>
      <c r="V8" s="14"/>
      <c r="W8" s="15">
        <v>17308.471000000001</v>
      </c>
      <c r="X8" s="14"/>
      <c r="Y8" s="16">
        <f>IF(OR(U8=0,U8="-"),"-",IF(W8="-",(0-U8)/U8,(W8-U8)/U8))</f>
        <v>-7.081428607243373E-2</v>
      </c>
      <c r="AA8" s="13">
        <v>10390.812</v>
      </c>
      <c r="AB8" s="14"/>
      <c r="AC8" s="13">
        <v>12053.434999999999</v>
      </c>
      <c r="AD8" s="14"/>
      <c r="AE8" s="15">
        <v>11329.166999999999</v>
      </c>
      <c r="AF8" s="14"/>
      <c r="AG8" s="16">
        <f>IF(OR(AC8=0,AC8="-"),"-",IF(AE8="-",(0-AC8)/AC8,(AE8-AC8)/AC8))</f>
        <v>-6.0088099367524697E-2</v>
      </c>
    </row>
    <row r="9" spans="1:33" x14ac:dyDescent="0.25">
      <c r="A9" s="17" t="s">
        <v>12</v>
      </c>
      <c r="B9" s="18"/>
      <c r="C9" s="19">
        <v>9739.7160000000003</v>
      </c>
      <c r="D9" s="20"/>
      <c r="E9" s="19">
        <v>10829.602000000001</v>
      </c>
      <c r="F9" s="20"/>
      <c r="G9" s="21">
        <v>12496.118</v>
      </c>
      <c r="H9" s="20"/>
      <c r="I9" s="22">
        <f>IF(OR(E9=0,E9="-"),"-",IF(G9="-",(0-E9)/E9,(G9-E9)/E9))</f>
        <v>0.1538852489685216</v>
      </c>
      <c r="K9" s="19">
        <v>9133.9689999999991</v>
      </c>
      <c r="L9" s="20"/>
      <c r="M9" s="19">
        <v>10983.25</v>
      </c>
      <c r="N9" s="20"/>
      <c r="O9" s="21">
        <v>12480.906999999999</v>
      </c>
      <c r="P9" s="20"/>
      <c r="Q9" s="22">
        <f>IF(OR(M9=0,M9="-"),"-",IF(O9="-",(0-M9)/M9,(O9-M9)/M9))</f>
        <v>0.1363582728245282</v>
      </c>
      <c r="S9" s="19">
        <v>5311.09</v>
      </c>
      <c r="T9" s="20"/>
      <c r="U9" s="19">
        <v>6072.0540000000001</v>
      </c>
      <c r="V9" s="20"/>
      <c r="W9" s="21">
        <v>7476.8119999999999</v>
      </c>
      <c r="X9" s="20"/>
      <c r="Y9" s="22">
        <f>IF(OR(U9=0,U9="-"),"-",IF(W9="-",(0-U9)/U9,(W9-U9)/U9))</f>
        <v>0.23134807430895704</v>
      </c>
      <c r="AA9" s="19">
        <v>3822.8789999999999</v>
      </c>
      <c r="AB9" s="20"/>
      <c r="AC9" s="19">
        <v>4911.1959999999999</v>
      </c>
      <c r="AD9" s="20"/>
      <c r="AE9" s="21">
        <v>5004.0950000000003</v>
      </c>
      <c r="AF9" s="20"/>
      <c r="AG9" s="22">
        <f>IF(OR(AC9=0,AC9="-"),"-",IF(AE9="-",(0-AC9)/AC9,(AE9-AC9)/AC9))</f>
        <v>1.891575901267234E-2</v>
      </c>
    </row>
    <row r="10" spans="1:33" x14ac:dyDescent="0.25">
      <c r="A10" s="11" t="s">
        <v>13</v>
      </c>
      <c r="B10" s="12"/>
      <c r="C10" s="13">
        <v>0</v>
      </c>
      <c r="D10" s="14"/>
      <c r="E10" s="13">
        <v>0</v>
      </c>
      <c r="F10" s="14"/>
      <c r="G10" s="15">
        <v>0</v>
      </c>
      <c r="H10" s="14"/>
      <c r="I10" s="16" t="str">
        <f>IF(OR(E10=0,E10="-"),"-",IF(G10="-",(0-E10)/E10,(G10-E10)/E10))</f>
        <v>-</v>
      </c>
      <c r="K10" s="13">
        <v>0</v>
      </c>
      <c r="L10" s="14"/>
      <c r="M10" s="13">
        <v>0</v>
      </c>
      <c r="N10" s="14"/>
      <c r="O10" s="15">
        <v>0</v>
      </c>
      <c r="P10" s="14"/>
      <c r="Q10" s="16" t="str">
        <f>IF(OR(M10=0,M10="-"),"-",IF(O10="-",(0-M10)/M10,(O10-M10)/M10))</f>
        <v>-</v>
      </c>
      <c r="S10" s="13">
        <v>0</v>
      </c>
      <c r="T10" s="14"/>
      <c r="U10" s="13">
        <v>0</v>
      </c>
      <c r="V10" s="14"/>
      <c r="W10" s="15">
        <v>0</v>
      </c>
      <c r="X10" s="14"/>
      <c r="Y10" s="16" t="str">
        <f>IF(OR(U10=0,U10="-"),"-",IF(W10="-",(0-U10)/U10,(W10-U10)/U10))</f>
        <v>-</v>
      </c>
      <c r="AA10" s="13">
        <v>0</v>
      </c>
      <c r="AB10" s="14"/>
      <c r="AC10" s="13">
        <v>0</v>
      </c>
      <c r="AD10" s="14"/>
      <c r="AE10" s="15">
        <v>0</v>
      </c>
      <c r="AF10" s="14"/>
      <c r="AG10" s="16" t="str">
        <f>IF(OR(AC10=0,AC10="-"),"-",IF(AE10="-",(0-AC10)/AC10,(AE10-AC10)/AC10))</f>
        <v>-</v>
      </c>
    </row>
    <row r="11" spans="1:33" x14ac:dyDescent="0.25">
      <c r="A11" s="23" t="s">
        <v>14</v>
      </c>
      <c r="B11" s="24"/>
      <c r="C11" s="25">
        <v>9867.7919999999995</v>
      </c>
      <c r="D11" s="26"/>
      <c r="E11" s="25">
        <v>9702.8510000000006</v>
      </c>
      <c r="F11" s="26"/>
      <c r="G11" s="27">
        <v>10550.349</v>
      </c>
      <c r="H11" s="26"/>
      <c r="I11" s="28">
        <f>IF(OR(E11=0,E11="-"),"-",IF(G11="-",(0-E11)/E11,(G11-E11)/E11))</f>
        <v>8.7345255533657018E-2</v>
      </c>
      <c r="K11" s="25">
        <v>10013.950000000001</v>
      </c>
      <c r="L11" s="26"/>
      <c r="M11" s="25">
        <v>9734.7019999999993</v>
      </c>
      <c r="N11" s="26"/>
      <c r="O11" s="27">
        <v>10543.841</v>
      </c>
      <c r="P11" s="26"/>
      <c r="Q11" s="28">
        <f>IF(OR(M11=0,M11="-"),"-",IF(O11="-",(0-M11)/M11,(O11-M11)/M11))</f>
        <v>8.3119031275944666E-2</v>
      </c>
      <c r="S11" s="25">
        <v>8128.3469999999998</v>
      </c>
      <c r="T11" s="26"/>
      <c r="U11" s="25">
        <v>7843.0529999999999</v>
      </c>
      <c r="V11" s="26"/>
      <c r="W11" s="27">
        <v>9067.8379999999997</v>
      </c>
      <c r="X11" s="26"/>
      <c r="Y11" s="28">
        <f>IF(OR(U11=0,U11="-"),"-",IF(W11="-",(0-U11)/U11,(W11-U11)/U11))</f>
        <v>0.15616176506776122</v>
      </c>
      <c r="AA11" s="25">
        <v>1885.6030000000001</v>
      </c>
      <c r="AB11" s="26"/>
      <c r="AC11" s="25">
        <v>1891.6489999999999</v>
      </c>
      <c r="AD11" s="26"/>
      <c r="AE11" s="27">
        <v>1476.0029999999999</v>
      </c>
      <c r="AF11" s="26"/>
      <c r="AG11" s="28">
        <f>IF(OR(AC11=0,AC11="-"),"-",IF(AE11="-",(0-AC11)/AC11,(AE11-AC11)/AC11))</f>
        <v>-0.21972680978342177</v>
      </c>
    </row>
    <row r="13" spans="1:33" ht="18" x14ac:dyDescent="0.25">
      <c r="A13" s="29" t="s">
        <v>15</v>
      </c>
      <c r="B13" s="30"/>
      <c r="C13" s="31">
        <f>C7+C8+C9+C10+C11</f>
        <v>80517.309824409997</v>
      </c>
      <c r="D13" s="32"/>
      <c r="E13" s="31">
        <f>E7+E8+E9+E10+E11</f>
        <v>82370.543999999994</v>
      </c>
      <c r="F13" s="32"/>
      <c r="G13" s="33">
        <f>G7+G8+G9+G10+G11</f>
        <v>78894.646000000008</v>
      </c>
      <c r="H13" s="32"/>
      <c r="I13" s="34">
        <f>IF(E13*1=0,"-",(G13-E13)/E13)</f>
        <v>-4.2198313028016264E-2</v>
      </c>
      <c r="K13" s="31">
        <f>K7+K8+K9+K10+K11</f>
        <v>77347.00936199</v>
      </c>
      <c r="L13" s="32"/>
      <c r="M13" s="31">
        <f>M7+M8+M9+M10+M11</f>
        <v>78537.264999999999</v>
      </c>
      <c r="N13" s="32"/>
      <c r="O13" s="33">
        <f>O7+O8+O9+O10+O11</f>
        <v>79125.24500000001</v>
      </c>
      <c r="P13" s="32"/>
      <c r="Q13" s="34">
        <f>IF(M13*1=0,"-",(O13-M13)/M13)</f>
        <v>7.4866370760429523E-3</v>
      </c>
      <c r="S13" s="31">
        <f>S7+S8+S9+S10+S11</f>
        <v>58874.405361990001</v>
      </c>
      <c r="T13" s="32"/>
      <c r="U13" s="31">
        <f>U7+U8+U9+U10+U11</f>
        <v>57186.468999999997</v>
      </c>
      <c r="V13" s="32"/>
      <c r="W13" s="33">
        <f>W7+W8+W9+W10+W11</f>
        <v>58660.847999999998</v>
      </c>
      <c r="X13" s="32"/>
      <c r="Y13" s="34">
        <f>IF(U13*1=0,"-",(W13-U13)/U13)</f>
        <v>2.578195551818387E-2</v>
      </c>
      <c r="AA13" s="31">
        <f>AA7+AA8+AA9+AA10+AA11</f>
        <v>18472.603999999999</v>
      </c>
      <c r="AB13" s="32"/>
      <c r="AC13" s="31">
        <f>AC7+AC8+AC9+AC10+AC11</f>
        <v>21350.795999999998</v>
      </c>
      <c r="AD13" s="32"/>
      <c r="AE13" s="33">
        <f>AE7+AE8+AE9+AE10+AE11</f>
        <v>20464.397000000001</v>
      </c>
      <c r="AF13" s="32"/>
      <c r="AG13" s="34">
        <f>IF(AC13*1=0,"-",(AE13-AC13)/AC13)</f>
        <v>-4.1515969709044934E-2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AC6:AD6"/>
    <mergeCell ref="AE6:AF6"/>
    <mergeCell ref="O6:P6"/>
    <mergeCell ref="S6:T6"/>
    <mergeCell ref="U6:V6"/>
    <mergeCell ref="W6:X6"/>
    <mergeCell ref="AA6:AB6"/>
  </mergeCells>
  <pageMargins left="0.7" right="0.7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topLeftCell="A4" workbookViewId="0">
      <selection activeCell="A68" sqref="A68"/>
    </sheetView>
  </sheetViews>
  <sheetFormatPr baseColWidth="10" defaultColWidth="9.140625" defaultRowHeight="15" x14ac:dyDescent="0.25"/>
  <cols>
    <col min="1" max="1" width="27.42578125" customWidth="1"/>
    <col min="2" max="7" width="20.7109375" customWidth="1"/>
    <col min="8" max="8" width="9.140625" customWidth="1"/>
  </cols>
  <sheetData>
    <row r="1" spans="1:7" ht="23.25" x14ac:dyDescent="0.25">
      <c r="A1" s="85" t="s">
        <v>16</v>
      </c>
      <c r="B1" s="86"/>
      <c r="C1" s="86"/>
      <c r="D1" s="86"/>
      <c r="E1" s="86"/>
      <c r="F1" s="86"/>
      <c r="G1" s="77" t="s">
        <v>1</v>
      </c>
    </row>
    <row r="2" spans="1:7" ht="18" x14ac:dyDescent="0.25">
      <c r="A2" s="87" t="s">
        <v>17</v>
      </c>
      <c r="B2" s="86"/>
      <c r="C2" s="86"/>
      <c r="D2" s="86"/>
      <c r="E2" s="86"/>
      <c r="F2" s="86"/>
      <c r="G2" s="35"/>
    </row>
    <row r="3" spans="1:7" ht="18" x14ac:dyDescent="0.25">
      <c r="A3" s="87" t="s">
        <v>2</v>
      </c>
      <c r="B3" s="86"/>
      <c r="C3" s="86"/>
      <c r="D3" s="86"/>
      <c r="E3" s="86"/>
      <c r="F3" s="86"/>
      <c r="G3" s="35"/>
    </row>
    <row r="5" spans="1:7" ht="16.5" x14ac:dyDescent="0.25">
      <c r="A5" s="90" t="s">
        <v>18</v>
      </c>
      <c r="B5" s="36" t="s">
        <v>19</v>
      </c>
      <c r="C5" s="37" t="s">
        <v>20</v>
      </c>
      <c r="D5" s="37" t="s">
        <v>21</v>
      </c>
      <c r="E5" s="37" t="s">
        <v>22</v>
      </c>
      <c r="F5" s="37" t="s">
        <v>136</v>
      </c>
      <c r="G5" s="37" t="s">
        <v>23</v>
      </c>
    </row>
    <row r="6" spans="1:7" x14ac:dyDescent="0.25">
      <c r="A6" s="86"/>
      <c r="B6" s="38" t="s">
        <v>24</v>
      </c>
      <c r="C6" s="39"/>
      <c r="D6" s="39"/>
      <c r="E6" s="39"/>
      <c r="F6" s="39" t="s">
        <v>25</v>
      </c>
      <c r="G6" s="39">
        <v>2015</v>
      </c>
    </row>
    <row r="7" spans="1:7" x14ac:dyDescent="0.25">
      <c r="A7" s="86"/>
      <c r="B7" s="38" t="s">
        <v>26</v>
      </c>
      <c r="C7" s="39" t="s">
        <v>27</v>
      </c>
      <c r="D7" s="39" t="s">
        <v>28</v>
      </c>
      <c r="E7" s="39"/>
      <c r="F7" s="39" t="s">
        <v>137</v>
      </c>
      <c r="G7" s="39"/>
    </row>
    <row r="8" spans="1:7" x14ac:dyDescent="0.25">
      <c r="A8" s="86"/>
      <c r="B8" s="40" t="s">
        <v>24</v>
      </c>
      <c r="C8" s="41"/>
      <c r="D8" s="41"/>
      <c r="E8" s="41"/>
      <c r="F8" s="41" t="s">
        <v>25</v>
      </c>
      <c r="G8" s="41"/>
    </row>
    <row r="10" spans="1:7" ht="33.950000000000003" customHeight="1" x14ac:dyDescent="0.25">
      <c r="A10" s="42" t="s">
        <v>29</v>
      </c>
      <c r="B10" s="43">
        <v>29108.3</v>
      </c>
      <c r="C10" s="43">
        <v>23336.9</v>
      </c>
      <c r="D10" s="43">
        <v>9657.6</v>
      </c>
      <c r="E10" s="43" t="s">
        <v>135</v>
      </c>
      <c r="F10" s="43">
        <v>16792.099999999999</v>
      </c>
      <c r="G10" s="71">
        <f>+B10+C10+D10+F10</f>
        <v>78894.899999999994</v>
      </c>
    </row>
    <row r="12" spans="1:7" x14ac:dyDescent="0.25">
      <c r="A12" s="44" t="s">
        <v>30</v>
      </c>
      <c r="B12" s="45">
        <v>29758.7</v>
      </c>
      <c r="C12" s="45">
        <v>27050</v>
      </c>
      <c r="D12" s="45">
        <v>8063.4</v>
      </c>
      <c r="E12" s="45" t="s">
        <v>135</v>
      </c>
      <c r="F12" s="45">
        <v>17498.5</v>
      </c>
      <c r="G12" s="45">
        <f>+B12+C12+D12+F12</f>
        <v>82370.600000000006</v>
      </c>
    </row>
    <row r="13" spans="1:7" x14ac:dyDescent="0.25">
      <c r="A13" s="46" t="s">
        <v>31</v>
      </c>
      <c r="B13" s="47">
        <f t="shared" ref="B13:G13" si="0">IF(OR(B12=0,B12="-"),"-",IF(B10="-",(0-B12)/B12,(B10-B12)/B12))</f>
        <v>-2.1855793431836787E-2</v>
      </c>
      <c r="C13" s="47">
        <f t="shared" si="0"/>
        <v>-0.13726802218114598</v>
      </c>
      <c r="D13" s="47">
        <f t="shared" si="0"/>
        <v>0.19770816280973297</v>
      </c>
      <c r="E13" s="47" t="s">
        <v>135</v>
      </c>
      <c r="F13" s="47">
        <f t="shared" si="0"/>
        <v>-4.0369174500671567E-2</v>
      </c>
      <c r="G13" s="47">
        <f t="shared" si="0"/>
        <v>-4.219588056903812E-2</v>
      </c>
    </row>
    <row r="15" spans="1:7" ht="33.950000000000003" customHeight="1" x14ac:dyDescent="0.25">
      <c r="A15" s="42" t="s">
        <v>29</v>
      </c>
      <c r="B15" s="43">
        <v>30811.599999999999</v>
      </c>
      <c r="C15" s="43">
        <v>22519.7</v>
      </c>
      <c r="D15" s="43">
        <v>9483.2999999999993</v>
      </c>
      <c r="E15" s="43" t="s">
        <v>135</v>
      </c>
      <c r="F15" s="43">
        <v>16310.9</v>
      </c>
      <c r="G15" s="43">
        <f>+B15+C15+D15+F15</f>
        <v>79125.5</v>
      </c>
    </row>
    <row r="17" spans="1:7" x14ac:dyDescent="0.25">
      <c r="A17" s="44" t="s">
        <v>30</v>
      </c>
      <c r="B17" s="45">
        <v>29598.1</v>
      </c>
      <c r="C17" s="45">
        <v>23338.1</v>
      </c>
      <c r="D17" s="45">
        <v>8245.9</v>
      </c>
      <c r="E17" s="45" t="s">
        <v>135</v>
      </c>
      <c r="F17" s="45">
        <v>17355.400000000001</v>
      </c>
      <c r="G17" s="45">
        <f>+B17+C17+D17+F17</f>
        <v>78537.5</v>
      </c>
    </row>
    <row r="18" spans="1:7" x14ac:dyDescent="0.25">
      <c r="A18" s="46" t="s">
        <v>31</v>
      </c>
      <c r="B18" s="47">
        <f t="shared" ref="B18:G18" si="1">IF(OR(B17=0,B17="-"),"-",IF(B15="-",(0-B17)/B17,(B15-B17)/B17))</f>
        <v>4.0999253330450271E-2</v>
      </c>
      <c r="C18" s="47">
        <f t="shared" si="1"/>
        <v>-3.5067122002219453E-2</v>
      </c>
      <c r="D18" s="47">
        <f t="shared" si="1"/>
        <v>0.1500624552808062</v>
      </c>
      <c r="E18" s="47" t="s">
        <v>135</v>
      </c>
      <c r="F18" s="47">
        <f t="shared" si="1"/>
        <v>-6.0182997798956042E-2</v>
      </c>
      <c r="G18" s="47">
        <f t="shared" si="1"/>
        <v>7.4868693299379278E-3</v>
      </c>
    </row>
    <row r="20" spans="1:7" ht="33.950000000000003" customHeight="1" x14ac:dyDescent="0.25">
      <c r="A20" s="42" t="s">
        <v>29</v>
      </c>
      <c r="B20" s="43">
        <v>26120.6</v>
      </c>
      <c r="C20" s="43">
        <v>16310</v>
      </c>
      <c r="D20" s="43">
        <v>4134.3</v>
      </c>
      <c r="E20" s="43" t="s">
        <v>135</v>
      </c>
      <c r="F20" s="43">
        <v>12096.1</v>
      </c>
      <c r="G20" s="43">
        <f>+B20+C20+D20+F20</f>
        <v>58661</v>
      </c>
    </row>
    <row r="22" spans="1:7" x14ac:dyDescent="0.25">
      <c r="A22" s="44" t="s">
        <v>30</v>
      </c>
      <c r="B22" s="45">
        <v>24871.7</v>
      </c>
      <c r="C22" s="45">
        <v>16598.099999999999</v>
      </c>
      <c r="D22" s="45">
        <v>3801</v>
      </c>
      <c r="E22" s="45" t="s">
        <v>135</v>
      </c>
      <c r="F22" s="45">
        <v>11915.8</v>
      </c>
      <c r="G22" s="45">
        <f>+B22+C22+D22+F22</f>
        <v>57186.600000000006</v>
      </c>
    </row>
    <row r="23" spans="1:7" x14ac:dyDescent="0.25">
      <c r="A23" s="46" t="s">
        <v>31</v>
      </c>
      <c r="B23" s="47">
        <f t="shared" ref="B23:G23" si="2">IF(OR(B22=0,B22="-"),"-",IF(B20="-",(0-B22)/B22,(B20-B22)/B22))</f>
        <v>5.0213696691420277E-2</v>
      </c>
      <c r="C23" s="47">
        <f t="shared" si="2"/>
        <v>-1.7357408378067284E-2</v>
      </c>
      <c r="D23" s="47">
        <f t="shared" si="2"/>
        <v>8.7687450670876133E-2</v>
      </c>
      <c r="E23" s="47" t="s">
        <v>135</v>
      </c>
      <c r="F23" s="47">
        <f t="shared" si="2"/>
        <v>1.5131170378824846E-2</v>
      </c>
      <c r="G23" s="47">
        <f t="shared" si="2"/>
        <v>2.5782263677155033E-2</v>
      </c>
    </row>
    <row r="25" spans="1:7" ht="33.950000000000003" customHeight="1" x14ac:dyDescent="0.25">
      <c r="A25" s="42" t="s">
        <v>29</v>
      </c>
      <c r="B25" s="43">
        <v>4691</v>
      </c>
      <c r="C25" s="43">
        <v>6209.7</v>
      </c>
      <c r="D25" s="43">
        <v>5349</v>
      </c>
      <c r="E25" s="43" t="s">
        <v>135</v>
      </c>
      <c r="F25" s="71">
        <v>4214.8</v>
      </c>
      <c r="G25" s="71">
        <f>+B25+C25+D25+F25</f>
        <v>20464.5</v>
      </c>
    </row>
    <row r="27" spans="1:7" x14ac:dyDescent="0.25">
      <c r="A27" s="44" t="s">
        <v>30</v>
      </c>
      <c r="B27" s="45">
        <v>4726.3999999999996</v>
      </c>
      <c r="C27" s="45">
        <v>6740</v>
      </c>
      <c r="D27" s="45">
        <v>4444.8999999999996</v>
      </c>
      <c r="E27" s="45" t="s">
        <v>135</v>
      </c>
      <c r="F27" s="45">
        <v>5439.6</v>
      </c>
      <c r="G27" s="45">
        <f>+B27+C27+D27+F27</f>
        <v>21350.9</v>
      </c>
    </row>
    <row r="28" spans="1:7" x14ac:dyDescent="0.25">
      <c r="A28" s="46" t="s">
        <v>31</v>
      </c>
      <c r="B28" s="47">
        <f t="shared" ref="B28:G28" si="3">IF(OR(B27=0,B27="-"),"-",IF(B25="-",(0-B27)/B27,(B25-B27)/B27))</f>
        <v>-7.4898442789437282E-3</v>
      </c>
      <c r="C28" s="47">
        <f t="shared" si="3"/>
        <v>-7.8679525222551949E-2</v>
      </c>
      <c r="D28" s="47">
        <f t="shared" si="3"/>
        <v>0.2034016513307387</v>
      </c>
      <c r="E28" s="47" t="s">
        <v>135</v>
      </c>
      <c r="F28" s="47">
        <f t="shared" si="3"/>
        <v>-0.2251636149716891</v>
      </c>
      <c r="G28" s="47">
        <f t="shared" si="3"/>
        <v>-4.1515814321644584E-2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5:A8"/>
  </mergeCells>
  <pageMargins left="0.7" right="0.7" top="0.75" bottom="0.75" header="0.3" footer="0.3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"/>
  <sheetViews>
    <sheetView tabSelected="1" topLeftCell="A64" zoomScaleNormal="100" workbookViewId="0">
      <selection activeCell="A68" sqref="A68"/>
    </sheetView>
  </sheetViews>
  <sheetFormatPr baseColWidth="10" defaultColWidth="9.140625" defaultRowHeight="15" x14ac:dyDescent="0.25"/>
  <cols>
    <col min="1" max="1" width="23.85546875" customWidth="1"/>
    <col min="2" max="2" width="6.5703125" customWidth="1"/>
    <col min="3" max="7" width="15.7109375" customWidth="1"/>
    <col min="8" max="8" width="3.5703125" customWidth="1"/>
    <col min="9" max="11" width="15.7109375" customWidth="1"/>
    <col min="12" max="13" width="9.140625" customWidth="1"/>
  </cols>
  <sheetData>
    <row r="1" spans="1:13" ht="23.25" x14ac:dyDescent="0.25">
      <c r="A1" s="85" t="s">
        <v>32</v>
      </c>
      <c r="B1" s="86"/>
      <c r="C1" s="86"/>
      <c r="D1" s="86"/>
      <c r="E1" s="86"/>
      <c r="F1" s="86"/>
      <c r="G1" s="86"/>
      <c r="H1" s="86"/>
      <c r="I1" s="86"/>
      <c r="J1" s="86"/>
      <c r="K1" s="77" t="s">
        <v>1</v>
      </c>
    </row>
    <row r="2" spans="1:13" ht="18" x14ac:dyDescent="0.25">
      <c r="A2" s="87" t="s">
        <v>2</v>
      </c>
      <c r="B2" s="86"/>
      <c r="C2" s="86"/>
      <c r="D2" s="86"/>
      <c r="E2" s="86"/>
      <c r="F2" s="86"/>
      <c r="G2" s="86"/>
      <c r="H2" s="86"/>
      <c r="I2" s="86"/>
      <c r="J2" s="86"/>
      <c r="K2" s="48"/>
    </row>
    <row r="3" spans="1:13" ht="18" x14ac:dyDescent="0.25">
      <c r="A3" s="87" t="s">
        <v>33</v>
      </c>
      <c r="B3" s="86"/>
      <c r="C3" s="86"/>
      <c r="D3" s="86"/>
      <c r="E3" s="86"/>
      <c r="F3" s="86"/>
      <c r="G3" s="86"/>
      <c r="H3" s="86"/>
      <c r="I3" s="86"/>
      <c r="J3" s="86"/>
      <c r="K3" s="48"/>
    </row>
    <row r="5" spans="1:13" ht="51" customHeight="1" x14ac:dyDescent="0.25">
      <c r="A5" s="49" t="s">
        <v>8</v>
      </c>
      <c r="B5" s="93" t="s">
        <v>138</v>
      </c>
      <c r="C5" s="93" t="s">
        <v>10</v>
      </c>
      <c r="D5" s="93" t="s">
        <v>11</v>
      </c>
      <c r="E5" s="93" t="s">
        <v>12</v>
      </c>
      <c r="F5" s="93" t="s">
        <v>13</v>
      </c>
      <c r="G5" s="93" t="s">
        <v>14</v>
      </c>
      <c r="H5" s="50"/>
      <c r="I5" s="92" t="s">
        <v>34</v>
      </c>
      <c r="J5" s="92" t="s">
        <v>34</v>
      </c>
      <c r="K5" s="92" t="s">
        <v>34</v>
      </c>
    </row>
    <row r="6" spans="1:13" x14ac:dyDescent="0.25">
      <c r="A6" s="52" t="s">
        <v>35</v>
      </c>
      <c r="B6" s="86"/>
      <c r="C6" s="86"/>
      <c r="D6" s="86"/>
      <c r="E6" s="86"/>
      <c r="F6" s="86"/>
      <c r="G6" s="86"/>
      <c r="H6" s="76"/>
      <c r="I6" s="86"/>
      <c r="J6" s="86"/>
      <c r="K6" s="86"/>
    </row>
    <row r="7" spans="1:13" ht="15.75" x14ac:dyDescent="0.25">
      <c r="A7" s="52" t="s">
        <v>36</v>
      </c>
      <c r="B7" s="86"/>
      <c r="C7" s="86"/>
      <c r="D7" s="86"/>
      <c r="E7" s="86"/>
      <c r="F7" s="86"/>
      <c r="G7" s="86"/>
      <c r="H7" s="76"/>
      <c r="I7" s="51">
        <v>2015</v>
      </c>
      <c r="J7" s="51">
        <v>2014</v>
      </c>
      <c r="K7" s="51">
        <v>2013</v>
      </c>
    </row>
    <row r="8" spans="1:13" ht="15.75" x14ac:dyDescent="0.25">
      <c r="A8" s="53" t="s">
        <v>37</v>
      </c>
      <c r="B8" s="54"/>
      <c r="C8" s="54"/>
      <c r="D8" s="54"/>
      <c r="E8" s="54"/>
      <c r="F8" s="54"/>
      <c r="G8" s="54"/>
      <c r="H8" s="54"/>
      <c r="I8" s="55"/>
      <c r="J8" s="56"/>
      <c r="K8" s="56"/>
    </row>
    <row r="9" spans="1:13" ht="15.75" x14ac:dyDescent="0.25">
      <c r="A9" s="57" t="s">
        <v>38</v>
      </c>
      <c r="B9" s="56"/>
      <c r="C9" s="58">
        <v>0</v>
      </c>
      <c r="D9" s="58">
        <v>141.74299999999999</v>
      </c>
      <c r="E9" s="58">
        <v>1.9</v>
      </c>
      <c r="F9" s="58">
        <v>0</v>
      </c>
      <c r="G9" s="58">
        <v>0</v>
      </c>
      <c r="H9" s="58"/>
      <c r="I9" s="59">
        <f t="shared" ref="I9:I23" si="0">SUM(C9,D9,E9,F9,G9)</f>
        <v>143.643</v>
      </c>
      <c r="J9" s="58">
        <v>193.8</v>
      </c>
      <c r="K9" s="58">
        <v>90.305000000000007</v>
      </c>
      <c r="L9" s="91"/>
      <c r="M9" s="86"/>
    </row>
    <row r="10" spans="1:13" ht="15.75" x14ac:dyDescent="0.25">
      <c r="A10" s="60" t="s">
        <v>39</v>
      </c>
      <c r="B10" s="61"/>
      <c r="C10" s="62">
        <v>0</v>
      </c>
      <c r="D10" s="62">
        <v>111.694</v>
      </c>
      <c r="E10" s="62">
        <v>23.1</v>
      </c>
      <c r="F10" s="62">
        <v>0</v>
      </c>
      <c r="G10" s="62">
        <v>421.2</v>
      </c>
      <c r="H10" s="62"/>
      <c r="I10" s="63">
        <f t="shared" si="0"/>
        <v>555.99400000000003</v>
      </c>
      <c r="J10" s="62">
        <v>643.97299999999996</v>
      </c>
      <c r="K10" s="62">
        <v>762.38699999999994</v>
      </c>
    </row>
    <row r="11" spans="1:13" ht="15.75" x14ac:dyDescent="0.25">
      <c r="A11" s="57" t="s">
        <v>40</v>
      </c>
      <c r="B11" s="56"/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/>
      <c r="I11" s="59">
        <f t="shared" si="0"/>
        <v>0</v>
      </c>
      <c r="J11" s="58">
        <v>0</v>
      </c>
      <c r="K11" s="58">
        <v>28.1</v>
      </c>
    </row>
    <row r="12" spans="1:13" ht="15.75" x14ac:dyDescent="0.25">
      <c r="A12" s="60" t="s">
        <v>41</v>
      </c>
      <c r="B12" s="61"/>
      <c r="C12" s="62">
        <v>0</v>
      </c>
      <c r="D12" s="62">
        <v>154.048</v>
      </c>
      <c r="E12" s="62">
        <v>12.488</v>
      </c>
      <c r="F12" s="62">
        <v>0</v>
      </c>
      <c r="G12" s="62">
        <v>0</v>
      </c>
      <c r="H12" s="62"/>
      <c r="I12" s="63">
        <f t="shared" si="0"/>
        <v>166.536</v>
      </c>
      <c r="J12" s="62">
        <v>211.92</v>
      </c>
      <c r="K12" s="62">
        <v>159.50399999999999</v>
      </c>
    </row>
    <row r="13" spans="1:13" ht="15.75" x14ac:dyDescent="0.25">
      <c r="A13" s="57" t="s">
        <v>42</v>
      </c>
      <c r="B13" s="56"/>
      <c r="C13" s="58">
        <v>0</v>
      </c>
      <c r="D13" s="58">
        <v>0</v>
      </c>
      <c r="E13" s="58">
        <v>78.256</v>
      </c>
      <c r="F13" s="58">
        <v>0</v>
      </c>
      <c r="G13" s="58">
        <v>0</v>
      </c>
      <c r="H13" s="58"/>
      <c r="I13" s="59">
        <f t="shared" si="0"/>
        <v>78.256</v>
      </c>
      <c r="J13" s="58">
        <v>86.866</v>
      </c>
      <c r="K13" s="58">
        <v>0</v>
      </c>
    </row>
    <row r="14" spans="1:13" ht="15.75" x14ac:dyDescent="0.25">
      <c r="A14" s="60" t="s">
        <v>43</v>
      </c>
      <c r="B14" s="61"/>
      <c r="C14" s="62">
        <v>0</v>
      </c>
      <c r="D14" s="62">
        <v>104.009</v>
      </c>
      <c r="E14" s="62">
        <v>33.325000000000003</v>
      </c>
      <c r="F14" s="62">
        <v>0</v>
      </c>
      <c r="G14" s="62">
        <v>0</v>
      </c>
      <c r="H14" s="62"/>
      <c r="I14" s="63">
        <f t="shared" si="0"/>
        <v>137.334</v>
      </c>
      <c r="J14" s="62">
        <v>134.327</v>
      </c>
      <c r="K14" s="62">
        <v>81.242999999999995</v>
      </c>
    </row>
    <row r="15" spans="1:13" ht="15.75" x14ac:dyDescent="0.25">
      <c r="A15" s="57" t="s">
        <v>44</v>
      </c>
      <c r="B15" s="56"/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/>
      <c r="I15" s="59">
        <f t="shared" si="0"/>
        <v>0</v>
      </c>
      <c r="J15" s="58">
        <v>2.14</v>
      </c>
      <c r="K15" s="58">
        <v>0</v>
      </c>
    </row>
    <row r="16" spans="1:13" ht="15.75" x14ac:dyDescent="0.25">
      <c r="A16" s="60" t="s">
        <v>45</v>
      </c>
      <c r="B16" s="61"/>
      <c r="C16" s="62">
        <v>0</v>
      </c>
      <c r="D16" s="62">
        <v>119.46</v>
      </c>
      <c r="E16" s="62">
        <v>8.1440000000000001</v>
      </c>
      <c r="F16" s="62">
        <v>0</v>
      </c>
      <c r="G16" s="62">
        <v>0</v>
      </c>
      <c r="H16" s="62"/>
      <c r="I16" s="63">
        <f t="shared" si="0"/>
        <v>127.604</v>
      </c>
      <c r="J16" s="62">
        <v>165.80699999999999</v>
      </c>
      <c r="K16" s="62">
        <v>109.376</v>
      </c>
    </row>
    <row r="17" spans="1:13" ht="15.75" x14ac:dyDescent="0.25">
      <c r="A17" s="57" t="s">
        <v>46</v>
      </c>
      <c r="B17" s="56"/>
      <c r="C17" s="58">
        <v>0</v>
      </c>
      <c r="D17" s="58">
        <v>3.2</v>
      </c>
      <c r="E17" s="58">
        <v>149.49299999999999</v>
      </c>
      <c r="F17" s="58">
        <v>0</v>
      </c>
      <c r="G17" s="58">
        <v>0</v>
      </c>
      <c r="H17" s="58"/>
      <c r="I17" s="59">
        <f t="shared" si="0"/>
        <v>152.69299999999998</v>
      </c>
      <c r="J17" s="58">
        <v>132.036</v>
      </c>
      <c r="K17" s="58">
        <v>198.983</v>
      </c>
    </row>
    <row r="18" spans="1:13" ht="15.75" x14ac:dyDescent="0.25">
      <c r="A18" s="60" t="s">
        <v>47</v>
      </c>
      <c r="B18" s="61"/>
      <c r="C18" s="62">
        <v>0</v>
      </c>
      <c r="D18" s="62">
        <v>197.55099999999999</v>
      </c>
      <c r="E18" s="62">
        <v>0</v>
      </c>
      <c r="F18" s="62">
        <v>0</v>
      </c>
      <c r="G18" s="62">
        <v>287.39999999999998</v>
      </c>
      <c r="H18" s="62"/>
      <c r="I18" s="63">
        <f t="shared" si="0"/>
        <v>484.95099999999996</v>
      </c>
      <c r="J18" s="62">
        <v>527.52499999999998</v>
      </c>
      <c r="K18" s="62">
        <v>510.63600000000002</v>
      </c>
    </row>
    <row r="19" spans="1:13" ht="15.75" x14ac:dyDescent="0.25">
      <c r="A19" s="57" t="s">
        <v>48</v>
      </c>
      <c r="B19" s="56"/>
      <c r="C19" s="58">
        <v>0</v>
      </c>
      <c r="D19" s="58">
        <v>19.010000000000002</v>
      </c>
      <c r="E19" s="58">
        <v>32.473999999999997</v>
      </c>
      <c r="F19" s="58">
        <v>0</v>
      </c>
      <c r="G19" s="58">
        <v>0</v>
      </c>
      <c r="H19" s="58"/>
      <c r="I19" s="59">
        <f t="shared" si="0"/>
        <v>51.483999999999995</v>
      </c>
      <c r="J19" s="58">
        <v>76.433000000000007</v>
      </c>
      <c r="K19" s="58">
        <v>61.411000000000001</v>
      </c>
    </row>
    <row r="20" spans="1:13" ht="15.75" x14ac:dyDescent="0.25">
      <c r="A20" s="60" t="s">
        <v>49</v>
      </c>
      <c r="B20" s="61"/>
      <c r="C20" s="62">
        <v>0</v>
      </c>
      <c r="D20" s="62">
        <v>303.84699999999998</v>
      </c>
      <c r="E20" s="62">
        <v>25.5</v>
      </c>
      <c r="F20" s="62">
        <v>0</v>
      </c>
      <c r="G20" s="62">
        <v>0</v>
      </c>
      <c r="H20" s="62"/>
      <c r="I20" s="63">
        <f t="shared" si="0"/>
        <v>329.34699999999998</v>
      </c>
      <c r="J20" s="62">
        <v>295.44499999999999</v>
      </c>
      <c r="K20" s="62">
        <v>211.71299999999999</v>
      </c>
    </row>
    <row r="21" spans="1:13" ht="15.75" x14ac:dyDescent="0.25">
      <c r="A21" s="57" t="s">
        <v>50</v>
      </c>
      <c r="B21" s="56"/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/>
      <c r="I21" s="59">
        <f t="shared" si="0"/>
        <v>0</v>
      </c>
      <c r="J21" s="58">
        <v>0</v>
      </c>
      <c r="K21" s="58">
        <v>3.65</v>
      </c>
    </row>
    <row r="22" spans="1:13" ht="15.75" x14ac:dyDescent="0.25">
      <c r="A22" s="60" t="s">
        <v>51</v>
      </c>
      <c r="B22" s="61"/>
      <c r="C22" s="62">
        <v>0</v>
      </c>
      <c r="D22" s="62">
        <v>7.2</v>
      </c>
      <c r="E22" s="62">
        <v>0</v>
      </c>
      <c r="F22" s="62">
        <v>0</v>
      </c>
      <c r="G22" s="62">
        <v>0</v>
      </c>
      <c r="H22" s="62"/>
      <c r="I22" s="63">
        <f t="shared" si="0"/>
        <v>7.2</v>
      </c>
      <c r="J22" s="62">
        <v>2.4</v>
      </c>
      <c r="K22" s="62">
        <v>12.05</v>
      </c>
    </row>
    <row r="23" spans="1:13" ht="15.75" x14ac:dyDescent="0.25">
      <c r="A23" s="57" t="s">
        <v>52</v>
      </c>
      <c r="B23" s="56"/>
      <c r="C23" s="58">
        <v>0</v>
      </c>
      <c r="D23" s="58">
        <v>0</v>
      </c>
      <c r="E23" s="58">
        <v>58.3</v>
      </c>
      <c r="F23" s="58">
        <v>0</v>
      </c>
      <c r="G23" s="58">
        <v>0</v>
      </c>
      <c r="H23" s="58"/>
      <c r="I23" s="59">
        <f t="shared" si="0"/>
        <v>58.3</v>
      </c>
      <c r="J23" s="58">
        <v>19.440999999999999</v>
      </c>
      <c r="K23" s="58">
        <v>0</v>
      </c>
    </row>
    <row r="24" spans="1:13" ht="15.75" x14ac:dyDescent="0.25">
      <c r="A24" s="64" t="s">
        <v>53</v>
      </c>
      <c r="B24" s="65"/>
      <c r="C24" s="66">
        <f t="shared" ref="C24:K24" si="1">SUM(C9,C10,C11,C12,C13,C14,C15,C16,C17,C18,C19,C20,C21,C22,C23)</f>
        <v>0</v>
      </c>
      <c r="D24" s="66">
        <f t="shared" si="1"/>
        <v>1161.7620000000002</v>
      </c>
      <c r="E24" s="66">
        <f t="shared" si="1"/>
        <v>422.98</v>
      </c>
      <c r="F24" s="66">
        <f t="shared" si="1"/>
        <v>0</v>
      </c>
      <c r="G24" s="66">
        <f t="shared" si="1"/>
        <v>708.59999999999991</v>
      </c>
      <c r="H24" s="66"/>
      <c r="I24" s="67">
        <f t="shared" si="1"/>
        <v>2293.3419999999996</v>
      </c>
      <c r="J24" s="62">
        <f t="shared" si="1"/>
        <v>2492.1130000000003</v>
      </c>
      <c r="K24" s="62">
        <f t="shared" si="1"/>
        <v>2229.3580000000002</v>
      </c>
    </row>
    <row r="26" spans="1:13" ht="15.75" x14ac:dyDescent="0.25">
      <c r="A26" s="53" t="s">
        <v>54</v>
      </c>
      <c r="B26" s="54"/>
      <c r="C26" s="54"/>
      <c r="D26" s="54"/>
      <c r="E26" s="54"/>
      <c r="F26" s="54"/>
      <c r="G26" s="54"/>
      <c r="H26" s="54"/>
      <c r="I26" s="55"/>
      <c r="J26" s="56"/>
      <c r="K26" s="56"/>
    </row>
    <row r="27" spans="1:13" ht="15.75" x14ac:dyDescent="0.25">
      <c r="A27" s="57" t="s">
        <v>55</v>
      </c>
      <c r="B27" s="56"/>
      <c r="C27" s="58">
        <v>0</v>
      </c>
      <c r="D27" s="58">
        <v>282.58100000000002</v>
      </c>
      <c r="E27" s="58">
        <v>82.465000000000003</v>
      </c>
      <c r="F27" s="58">
        <v>0</v>
      </c>
      <c r="G27" s="58">
        <v>0</v>
      </c>
      <c r="H27" s="58"/>
      <c r="I27" s="59">
        <f t="shared" ref="I27:I32" si="2">SUM(C27,D27,E27,F27,G27)</f>
        <v>365.04600000000005</v>
      </c>
      <c r="J27" s="58">
        <v>397.863</v>
      </c>
      <c r="K27" s="58">
        <v>277.303</v>
      </c>
      <c r="L27" s="91"/>
      <c r="M27" s="86"/>
    </row>
    <row r="28" spans="1:13" ht="15.75" x14ac:dyDescent="0.25">
      <c r="A28" s="60" t="s">
        <v>56</v>
      </c>
      <c r="B28" s="61"/>
      <c r="C28" s="62">
        <v>0</v>
      </c>
      <c r="D28" s="62">
        <v>39.744</v>
      </c>
      <c r="E28" s="62">
        <v>0</v>
      </c>
      <c r="F28" s="62">
        <v>0</v>
      </c>
      <c r="G28" s="62">
        <v>0</v>
      </c>
      <c r="H28" s="62"/>
      <c r="I28" s="63">
        <f t="shared" si="2"/>
        <v>39.744</v>
      </c>
      <c r="J28" s="62">
        <v>16.190000000000001</v>
      </c>
      <c r="K28" s="62">
        <v>40.497</v>
      </c>
    </row>
    <row r="29" spans="1:13" ht="15.75" x14ac:dyDescent="0.25">
      <c r="A29" s="57" t="s">
        <v>57</v>
      </c>
      <c r="B29" s="56"/>
      <c r="C29" s="58">
        <v>0</v>
      </c>
      <c r="D29" s="58">
        <v>0</v>
      </c>
      <c r="E29" s="58">
        <v>4.45</v>
      </c>
      <c r="F29" s="58">
        <v>0</v>
      </c>
      <c r="G29" s="58">
        <v>0</v>
      </c>
      <c r="H29" s="58"/>
      <c r="I29" s="59">
        <f t="shared" si="2"/>
        <v>4.45</v>
      </c>
      <c r="J29" s="58">
        <v>0</v>
      </c>
      <c r="K29" s="58">
        <v>0</v>
      </c>
    </row>
    <row r="30" spans="1:13" ht="15.75" x14ac:dyDescent="0.25">
      <c r="A30" s="60" t="s">
        <v>58</v>
      </c>
      <c r="B30" s="61"/>
      <c r="C30" s="62">
        <v>0</v>
      </c>
      <c r="D30" s="62">
        <v>748.09100000000001</v>
      </c>
      <c r="E30" s="62">
        <v>70.509</v>
      </c>
      <c r="F30" s="62">
        <v>0</v>
      </c>
      <c r="G30" s="62">
        <v>0</v>
      </c>
      <c r="H30" s="62"/>
      <c r="I30" s="63">
        <f t="shared" si="2"/>
        <v>818.6</v>
      </c>
      <c r="J30" s="62">
        <v>1020.658</v>
      </c>
      <c r="K30" s="62">
        <v>763.27800000000002</v>
      </c>
    </row>
    <row r="31" spans="1:13" ht="15.75" x14ac:dyDescent="0.25">
      <c r="A31" s="57" t="s">
        <v>59</v>
      </c>
      <c r="B31" s="56"/>
      <c r="C31" s="58">
        <v>0</v>
      </c>
      <c r="D31" s="58">
        <v>208.19399999999999</v>
      </c>
      <c r="E31" s="58">
        <v>16.809000000000001</v>
      </c>
      <c r="F31" s="58">
        <v>0</v>
      </c>
      <c r="G31" s="58">
        <v>55.9</v>
      </c>
      <c r="H31" s="58"/>
      <c r="I31" s="59">
        <f t="shared" si="2"/>
        <v>280.90299999999996</v>
      </c>
      <c r="J31" s="58">
        <v>269.33300000000003</v>
      </c>
      <c r="K31" s="58">
        <v>262.52499999999998</v>
      </c>
    </row>
    <row r="32" spans="1:13" ht="15.75" x14ac:dyDescent="0.25">
      <c r="A32" s="60" t="s">
        <v>60</v>
      </c>
      <c r="B32" s="61"/>
      <c r="C32" s="62">
        <v>0</v>
      </c>
      <c r="D32" s="62">
        <v>6</v>
      </c>
      <c r="E32" s="62">
        <v>138.30000000000001</v>
      </c>
      <c r="F32" s="62">
        <v>0</v>
      </c>
      <c r="G32" s="62">
        <v>0</v>
      </c>
      <c r="H32" s="62"/>
      <c r="I32" s="63">
        <f t="shared" si="2"/>
        <v>144.30000000000001</v>
      </c>
      <c r="J32" s="62">
        <v>68.864000000000004</v>
      </c>
      <c r="K32" s="62">
        <v>28.774999999999999</v>
      </c>
    </row>
    <row r="33" spans="1:13" ht="15.75" x14ac:dyDescent="0.25">
      <c r="A33" s="64" t="s">
        <v>53</v>
      </c>
      <c r="B33" s="65"/>
      <c r="C33" s="66">
        <f t="shared" ref="C33:K33" si="3">SUM(C27,C28,C29,C30,C31,C32)</f>
        <v>0</v>
      </c>
      <c r="D33" s="66">
        <f t="shared" si="3"/>
        <v>1284.6100000000001</v>
      </c>
      <c r="E33" s="66">
        <f t="shared" si="3"/>
        <v>312.53300000000002</v>
      </c>
      <c r="F33" s="66">
        <f t="shared" si="3"/>
        <v>0</v>
      </c>
      <c r="G33" s="66">
        <f t="shared" si="3"/>
        <v>55.9</v>
      </c>
      <c r="H33" s="66"/>
      <c r="I33" s="67">
        <f t="shared" si="3"/>
        <v>1653.0430000000001</v>
      </c>
      <c r="J33" s="62">
        <f t="shared" si="3"/>
        <v>1772.9080000000001</v>
      </c>
      <c r="K33" s="62">
        <f t="shared" si="3"/>
        <v>1372.3780000000002</v>
      </c>
    </row>
    <row r="35" spans="1:13" ht="15.75" x14ac:dyDescent="0.25">
      <c r="A35" s="53" t="s">
        <v>61</v>
      </c>
      <c r="B35" s="54"/>
      <c r="C35" s="54"/>
      <c r="D35" s="54"/>
      <c r="E35" s="54"/>
      <c r="F35" s="54"/>
      <c r="G35" s="54"/>
      <c r="H35" s="54"/>
      <c r="I35" s="55"/>
      <c r="J35" s="56"/>
      <c r="K35" s="56"/>
    </row>
    <row r="36" spans="1:13" ht="15.75" x14ac:dyDescent="0.25">
      <c r="A36" s="57" t="s">
        <v>62</v>
      </c>
      <c r="B36" s="56"/>
      <c r="C36" s="58">
        <v>0</v>
      </c>
      <c r="D36" s="58">
        <v>240.88499999999999</v>
      </c>
      <c r="E36" s="58">
        <v>111.83</v>
      </c>
      <c r="F36" s="58">
        <v>0</v>
      </c>
      <c r="G36" s="58">
        <v>60.601999999999997</v>
      </c>
      <c r="H36" s="58"/>
      <c r="I36" s="59">
        <f>SUM(C36,D36,E36,F36,G36)</f>
        <v>413.31699999999995</v>
      </c>
      <c r="J36" s="58">
        <v>320.52300000000002</v>
      </c>
      <c r="K36" s="58">
        <v>363.16699999999997</v>
      </c>
      <c r="L36" s="91"/>
      <c r="M36" s="86"/>
    </row>
    <row r="37" spans="1:13" ht="15.75" x14ac:dyDescent="0.25">
      <c r="A37" s="60" t="s">
        <v>63</v>
      </c>
      <c r="B37" s="61"/>
      <c r="C37" s="62">
        <v>0</v>
      </c>
      <c r="D37" s="62">
        <v>531.226</v>
      </c>
      <c r="E37" s="62">
        <v>0</v>
      </c>
      <c r="F37" s="62">
        <v>0</v>
      </c>
      <c r="G37" s="62">
        <v>536.88900000000001</v>
      </c>
      <c r="H37" s="62"/>
      <c r="I37" s="63">
        <f>SUM(C37,D37,E37,F37,G37)</f>
        <v>1068.115</v>
      </c>
      <c r="J37" s="62">
        <v>978.77700000000004</v>
      </c>
      <c r="K37" s="62">
        <v>1003.913</v>
      </c>
    </row>
    <row r="38" spans="1:13" ht="15.75" x14ac:dyDescent="0.25">
      <c r="A38" s="57" t="s">
        <v>64</v>
      </c>
      <c r="B38" s="56"/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/>
      <c r="I38" s="59">
        <f>SUM(C38,D38,E38,F38,G38)</f>
        <v>0</v>
      </c>
      <c r="J38" s="58">
        <v>27.3</v>
      </c>
      <c r="K38" s="58">
        <v>55</v>
      </c>
    </row>
    <row r="39" spans="1:13" ht="15.75" x14ac:dyDescent="0.25">
      <c r="A39" s="60" t="s">
        <v>65</v>
      </c>
      <c r="B39" s="61"/>
      <c r="C39" s="62">
        <v>0</v>
      </c>
      <c r="D39" s="62">
        <v>128.511</v>
      </c>
      <c r="E39" s="62">
        <v>44.795999999999999</v>
      </c>
      <c r="F39" s="62">
        <v>0</v>
      </c>
      <c r="G39" s="62">
        <v>0</v>
      </c>
      <c r="H39" s="62"/>
      <c r="I39" s="63">
        <f>SUM(C39,D39,E39,F39,G39)</f>
        <v>173.30699999999999</v>
      </c>
      <c r="J39" s="62">
        <v>232.38499999999999</v>
      </c>
      <c r="K39" s="62">
        <v>272.78800000000001</v>
      </c>
    </row>
    <row r="40" spans="1:13" ht="15.75" x14ac:dyDescent="0.25">
      <c r="A40" s="57" t="s">
        <v>52</v>
      </c>
      <c r="B40" s="56"/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/>
      <c r="I40" s="59">
        <f>SUM(C40,D40,E40,F40,G40)</f>
        <v>0</v>
      </c>
      <c r="J40" s="58">
        <v>0</v>
      </c>
      <c r="K40" s="58">
        <v>28</v>
      </c>
    </row>
    <row r="41" spans="1:13" ht="15.75" x14ac:dyDescent="0.25">
      <c r="A41" s="64" t="s">
        <v>53</v>
      </c>
      <c r="B41" s="65"/>
      <c r="C41" s="66">
        <f t="shared" ref="C41:K41" si="4">SUM(C36,C37,C38,C39,C40)</f>
        <v>0</v>
      </c>
      <c r="D41" s="66">
        <f t="shared" si="4"/>
        <v>900.62199999999996</v>
      </c>
      <c r="E41" s="66">
        <f t="shared" si="4"/>
        <v>156.626</v>
      </c>
      <c r="F41" s="66">
        <f t="shared" si="4"/>
        <v>0</v>
      </c>
      <c r="G41" s="66">
        <f t="shared" si="4"/>
        <v>597.49099999999999</v>
      </c>
      <c r="H41" s="66"/>
      <c r="I41" s="67">
        <f t="shared" si="4"/>
        <v>1654.739</v>
      </c>
      <c r="J41" s="62">
        <f t="shared" si="4"/>
        <v>1558.9850000000001</v>
      </c>
      <c r="K41" s="62">
        <f t="shared" si="4"/>
        <v>1722.8679999999999</v>
      </c>
    </row>
    <row r="43" spans="1:13" ht="15.75" x14ac:dyDescent="0.25">
      <c r="A43" s="53" t="s">
        <v>66</v>
      </c>
      <c r="B43" s="54"/>
      <c r="C43" s="54"/>
      <c r="D43" s="54"/>
      <c r="E43" s="54"/>
      <c r="F43" s="54"/>
      <c r="G43" s="54"/>
      <c r="H43" s="54"/>
      <c r="I43" s="55"/>
      <c r="J43" s="56"/>
      <c r="K43" s="56"/>
    </row>
    <row r="44" spans="1:13" ht="15.75" x14ac:dyDescent="0.25">
      <c r="A44" s="57" t="s">
        <v>67</v>
      </c>
      <c r="B44" s="56"/>
      <c r="C44" s="58">
        <v>0</v>
      </c>
      <c r="D44" s="58">
        <v>692.43399999999997</v>
      </c>
      <c r="E44" s="58">
        <v>0</v>
      </c>
      <c r="F44" s="58">
        <v>0</v>
      </c>
      <c r="G44" s="58">
        <v>0</v>
      </c>
      <c r="H44" s="58"/>
      <c r="I44" s="59">
        <f>SUM(C44,D44,E44,F44,G44)</f>
        <v>692.43399999999997</v>
      </c>
      <c r="J44" s="58">
        <v>702.78800000000001</v>
      </c>
      <c r="K44" s="58">
        <v>163.23599999999999</v>
      </c>
      <c r="L44" s="91"/>
      <c r="M44" s="86"/>
    </row>
    <row r="45" spans="1:13" ht="15.75" x14ac:dyDescent="0.25">
      <c r="A45" s="60" t="s">
        <v>68</v>
      </c>
      <c r="B45" s="61"/>
      <c r="C45" s="62">
        <v>1032.7449999999999</v>
      </c>
      <c r="D45" s="62">
        <v>404.34</v>
      </c>
      <c r="E45" s="62">
        <v>0</v>
      </c>
      <c r="F45" s="62">
        <v>0</v>
      </c>
      <c r="G45" s="62">
        <v>0</v>
      </c>
      <c r="H45" s="62"/>
      <c r="I45" s="63">
        <f>SUM(C45,D45,E45,F45,G45)</f>
        <v>1437.0849999999998</v>
      </c>
      <c r="J45" s="62">
        <v>1766.9590000000001</v>
      </c>
      <c r="K45" s="62">
        <v>2412.393</v>
      </c>
    </row>
    <row r="46" spans="1:13" ht="15.75" x14ac:dyDescent="0.25">
      <c r="A46" s="64" t="s">
        <v>53</v>
      </c>
      <c r="B46" s="65"/>
      <c r="C46" s="66">
        <f t="shared" ref="C46:K46" si="5">SUM(C44,C45)</f>
        <v>1032.7449999999999</v>
      </c>
      <c r="D46" s="66">
        <f t="shared" si="5"/>
        <v>1096.7739999999999</v>
      </c>
      <c r="E46" s="66">
        <f t="shared" si="5"/>
        <v>0</v>
      </c>
      <c r="F46" s="66">
        <f t="shared" si="5"/>
        <v>0</v>
      </c>
      <c r="G46" s="66">
        <f t="shared" si="5"/>
        <v>0</v>
      </c>
      <c r="H46" s="66"/>
      <c r="I46" s="67">
        <f t="shared" si="5"/>
        <v>2129.5189999999998</v>
      </c>
      <c r="J46" s="62">
        <f t="shared" si="5"/>
        <v>2469.7470000000003</v>
      </c>
      <c r="K46" s="62">
        <f t="shared" si="5"/>
        <v>2575.6289999999999</v>
      </c>
    </row>
    <row r="48" spans="1:13" ht="15.75" x14ac:dyDescent="0.25">
      <c r="A48" s="53" t="s">
        <v>69</v>
      </c>
      <c r="B48" s="54"/>
      <c r="C48" s="54"/>
      <c r="D48" s="54"/>
      <c r="E48" s="54"/>
      <c r="F48" s="54"/>
      <c r="G48" s="54"/>
      <c r="H48" s="54"/>
      <c r="I48" s="55"/>
      <c r="J48" s="56"/>
      <c r="K48" s="56"/>
    </row>
    <row r="49" spans="1:13" ht="15.75" x14ac:dyDescent="0.25">
      <c r="A49" s="57" t="s">
        <v>70</v>
      </c>
      <c r="B49" s="56"/>
      <c r="C49" s="58">
        <v>149.977</v>
      </c>
      <c r="D49" s="58">
        <v>0</v>
      </c>
      <c r="E49" s="58">
        <v>0</v>
      </c>
      <c r="F49" s="58">
        <v>0</v>
      </c>
      <c r="G49" s="58">
        <v>0</v>
      </c>
      <c r="H49" s="58"/>
      <c r="I49" s="59">
        <f t="shared" ref="I49:I63" si="6">SUM(C49,D49,E49,F49,G49)</f>
        <v>149.977</v>
      </c>
      <c r="J49" s="58">
        <v>147.411</v>
      </c>
      <c r="K49" s="58">
        <v>84</v>
      </c>
      <c r="L49" s="91"/>
      <c r="M49" s="86"/>
    </row>
    <row r="50" spans="1:13" ht="15.75" x14ac:dyDescent="0.25">
      <c r="A50" s="60" t="s">
        <v>71</v>
      </c>
      <c r="B50" s="61"/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/>
      <c r="I50" s="63">
        <f t="shared" si="6"/>
        <v>0</v>
      </c>
      <c r="J50" s="62">
        <v>0</v>
      </c>
      <c r="K50" s="62">
        <v>0.02</v>
      </c>
    </row>
    <row r="51" spans="1:13" ht="15.75" x14ac:dyDescent="0.25">
      <c r="A51" s="57" t="s">
        <v>72</v>
      </c>
      <c r="B51" s="56"/>
      <c r="C51" s="58">
        <v>731.44500000000005</v>
      </c>
      <c r="D51" s="58">
        <v>532.85500000000002</v>
      </c>
      <c r="E51" s="58">
        <v>129.816</v>
      </c>
      <c r="F51" s="58">
        <v>0</v>
      </c>
      <c r="G51" s="58">
        <v>0</v>
      </c>
      <c r="H51" s="58"/>
      <c r="I51" s="59">
        <f t="shared" si="6"/>
        <v>1394.1160000000002</v>
      </c>
      <c r="J51" s="58">
        <v>1347.0050000000001</v>
      </c>
      <c r="K51" s="58">
        <v>1197.347</v>
      </c>
    </row>
    <row r="52" spans="1:13" ht="15.75" x14ac:dyDescent="0.25">
      <c r="A52" s="60" t="s">
        <v>73</v>
      </c>
      <c r="B52" s="61"/>
      <c r="C52" s="62">
        <v>2</v>
      </c>
      <c r="D52" s="62">
        <v>0</v>
      </c>
      <c r="E52" s="62">
        <v>0</v>
      </c>
      <c r="F52" s="62">
        <v>0</v>
      </c>
      <c r="G52" s="62">
        <v>0</v>
      </c>
      <c r="H52" s="62"/>
      <c r="I52" s="63">
        <f t="shared" si="6"/>
        <v>2</v>
      </c>
      <c r="J52" s="62">
        <v>6.0149999999999997</v>
      </c>
      <c r="K52" s="62">
        <v>5.5</v>
      </c>
    </row>
    <row r="53" spans="1:13" ht="15.75" x14ac:dyDescent="0.25">
      <c r="A53" s="57" t="s">
        <v>74</v>
      </c>
      <c r="B53" s="56"/>
      <c r="C53" s="58">
        <v>1.381</v>
      </c>
      <c r="D53" s="58">
        <v>73.662999999999997</v>
      </c>
      <c r="E53" s="58">
        <v>0</v>
      </c>
      <c r="F53" s="58">
        <v>0</v>
      </c>
      <c r="G53" s="58">
        <v>0</v>
      </c>
      <c r="H53" s="58"/>
      <c r="I53" s="59">
        <f t="shared" si="6"/>
        <v>75.043999999999997</v>
      </c>
      <c r="J53" s="58">
        <v>70.209999999999994</v>
      </c>
      <c r="K53" s="58">
        <v>55.125</v>
      </c>
    </row>
    <row r="54" spans="1:13" ht="15.75" x14ac:dyDescent="0.25">
      <c r="A54" s="60" t="s">
        <v>75</v>
      </c>
      <c r="B54" s="61"/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/>
      <c r="I54" s="63">
        <f t="shared" si="6"/>
        <v>0</v>
      </c>
      <c r="J54" s="62">
        <v>0.28999999999999998</v>
      </c>
      <c r="K54" s="62">
        <v>0</v>
      </c>
    </row>
    <row r="55" spans="1:13" ht="15.75" x14ac:dyDescent="0.25">
      <c r="A55" s="57" t="s">
        <v>76</v>
      </c>
      <c r="B55" s="56"/>
      <c r="C55" s="58">
        <v>1.1639999999999999</v>
      </c>
      <c r="D55" s="58">
        <v>0</v>
      </c>
      <c r="E55" s="58">
        <v>0</v>
      </c>
      <c r="F55" s="58">
        <v>0</v>
      </c>
      <c r="G55" s="58">
        <v>0</v>
      </c>
      <c r="H55" s="58"/>
      <c r="I55" s="59">
        <f t="shared" si="6"/>
        <v>1.1639999999999999</v>
      </c>
      <c r="J55" s="58">
        <v>1.1399999999999999</v>
      </c>
      <c r="K55" s="58">
        <v>0.88500000000000001</v>
      </c>
    </row>
    <row r="56" spans="1:13" ht="15.75" x14ac:dyDescent="0.25">
      <c r="A56" s="60" t="s">
        <v>77</v>
      </c>
      <c r="B56" s="61"/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/>
      <c r="I56" s="63">
        <f t="shared" si="6"/>
        <v>0</v>
      </c>
      <c r="J56" s="62">
        <v>8.7119999999999997</v>
      </c>
      <c r="K56" s="62">
        <v>0</v>
      </c>
    </row>
    <row r="57" spans="1:13" ht="15.75" x14ac:dyDescent="0.25">
      <c r="A57" s="57" t="s">
        <v>78</v>
      </c>
      <c r="B57" s="56"/>
      <c r="C57" s="58">
        <v>7.0000000000000001E-3</v>
      </c>
      <c r="D57" s="58">
        <v>0</v>
      </c>
      <c r="E57" s="58">
        <v>0</v>
      </c>
      <c r="F57" s="58">
        <v>0</v>
      </c>
      <c r="G57" s="58">
        <v>0</v>
      </c>
      <c r="H57" s="58"/>
      <c r="I57" s="59">
        <f t="shared" si="6"/>
        <v>7.0000000000000001E-3</v>
      </c>
      <c r="J57" s="58">
        <v>0</v>
      </c>
      <c r="K57" s="58">
        <v>0</v>
      </c>
    </row>
    <row r="58" spans="1:13" ht="15.75" x14ac:dyDescent="0.25">
      <c r="A58" s="60" t="s">
        <v>79</v>
      </c>
      <c r="B58" s="61"/>
      <c r="C58" s="62">
        <v>133.93600000000001</v>
      </c>
      <c r="D58" s="62">
        <v>503.11099999999999</v>
      </c>
      <c r="E58" s="62">
        <v>0</v>
      </c>
      <c r="F58" s="62">
        <v>0</v>
      </c>
      <c r="G58" s="62">
        <v>0</v>
      </c>
      <c r="H58" s="62"/>
      <c r="I58" s="63">
        <f t="shared" si="6"/>
        <v>637.04700000000003</v>
      </c>
      <c r="J58" s="62">
        <v>582.81200000000001</v>
      </c>
      <c r="K58" s="62">
        <v>659.09699999999998</v>
      </c>
    </row>
    <row r="59" spans="1:13" ht="15.75" x14ac:dyDescent="0.25">
      <c r="A59" s="57" t="s">
        <v>80</v>
      </c>
      <c r="B59" s="56"/>
      <c r="C59" s="58">
        <v>0.06</v>
      </c>
      <c r="D59" s="58">
        <v>0</v>
      </c>
      <c r="E59" s="58">
        <v>0</v>
      </c>
      <c r="F59" s="58">
        <v>0</v>
      </c>
      <c r="G59" s="58">
        <v>0</v>
      </c>
      <c r="H59" s="58"/>
      <c r="I59" s="59">
        <f t="shared" si="6"/>
        <v>0.06</v>
      </c>
      <c r="J59" s="58">
        <v>0.3</v>
      </c>
      <c r="K59" s="58">
        <v>2.4E-2</v>
      </c>
    </row>
    <row r="60" spans="1:13" ht="15.75" x14ac:dyDescent="0.25">
      <c r="A60" s="60" t="s">
        <v>81</v>
      </c>
      <c r="B60" s="61"/>
      <c r="C60" s="62">
        <v>0.7</v>
      </c>
      <c r="D60" s="62">
        <v>0</v>
      </c>
      <c r="E60" s="62">
        <v>0</v>
      </c>
      <c r="F60" s="62">
        <v>0</v>
      </c>
      <c r="G60" s="62">
        <v>0</v>
      </c>
      <c r="H60" s="62"/>
      <c r="I60" s="63">
        <f t="shared" si="6"/>
        <v>0.7</v>
      </c>
      <c r="J60" s="62">
        <v>0</v>
      </c>
      <c r="K60" s="62">
        <v>0</v>
      </c>
    </row>
    <row r="61" spans="1:13" ht="15.75" x14ac:dyDescent="0.25">
      <c r="A61" s="57" t="s">
        <v>82</v>
      </c>
      <c r="B61" s="56"/>
      <c r="C61" s="58">
        <v>0</v>
      </c>
      <c r="D61" s="58">
        <v>128.77799999999999</v>
      </c>
      <c r="E61" s="58">
        <v>0</v>
      </c>
      <c r="F61" s="58">
        <v>0</v>
      </c>
      <c r="G61" s="58">
        <v>0</v>
      </c>
      <c r="H61" s="58"/>
      <c r="I61" s="59">
        <f t="shared" si="6"/>
        <v>128.77799999999999</v>
      </c>
      <c r="J61" s="58">
        <v>77.043999999999997</v>
      </c>
      <c r="K61" s="58">
        <v>84.927999999999997</v>
      </c>
    </row>
    <row r="62" spans="1:13" ht="15.75" x14ac:dyDescent="0.25">
      <c r="A62" s="60" t="s">
        <v>83</v>
      </c>
      <c r="B62" s="61"/>
      <c r="C62" s="62">
        <v>0</v>
      </c>
      <c r="D62" s="62">
        <v>43.7</v>
      </c>
      <c r="E62" s="62">
        <v>0</v>
      </c>
      <c r="F62" s="62">
        <v>0</v>
      </c>
      <c r="G62" s="62">
        <v>0</v>
      </c>
      <c r="H62" s="62"/>
      <c r="I62" s="63">
        <f t="shared" si="6"/>
        <v>43.7</v>
      </c>
      <c r="J62" s="62">
        <v>42.2</v>
      </c>
      <c r="K62" s="62">
        <v>72.2</v>
      </c>
    </row>
    <row r="63" spans="1:13" ht="15.75" x14ac:dyDescent="0.25">
      <c r="A63" s="57" t="s">
        <v>84</v>
      </c>
      <c r="B63" s="56"/>
      <c r="C63" s="58">
        <v>0</v>
      </c>
      <c r="D63" s="58">
        <v>34</v>
      </c>
      <c r="E63" s="58">
        <v>0</v>
      </c>
      <c r="F63" s="58">
        <v>0</v>
      </c>
      <c r="G63" s="58">
        <v>0</v>
      </c>
      <c r="H63" s="58"/>
      <c r="I63" s="59">
        <f t="shared" si="6"/>
        <v>34</v>
      </c>
      <c r="J63" s="58">
        <v>31.5</v>
      </c>
      <c r="K63" s="58">
        <v>27.581</v>
      </c>
    </row>
    <row r="64" spans="1:13" ht="15.75" x14ac:dyDescent="0.25">
      <c r="A64" s="64" t="s">
        <v>53</v>
      </c>
      <c r="B64" s="65"/>
      <c r="C64" s="66">
        <f t="shared" ref="C64:K64" si="7">SUM(C49,C50,C51,C52,C53,C54,C55,C56,C57,C58,C59,C60,C61,C62,C63)</f>
        <v>1020.67</v>
      </c>
      <c r="D64" s="66">
        <f t="shared" si="7"/>
        <v>1316.107</v>
      </c>
      <c r="E64" s="66">
        <f t="shared" si="7"/>
        <v>129.816</v>
      </c>
      <c r="F64" s="66">
        <f t="shared" si="7"/>
        <v>0</v>
      </c>
      <c r="G64" s="66">
        <f t="shared" si="7"/>
        <v>0</v>
      </c>
      <c r="H64" s="66"/>
      <c r="I64" s="67">
        <f t="shared" si="7"/>
        <v>2466.5929999999998</v>
      </c>
      <c r="J64" s="62">
        <f t="shared" si="7"/>
        <v>2314.6390000000001</v>
      </c>
      <c r="K64" s="62">
        <f t="shared" si="7"/>
        <v>2186.7069999999999</v>
      </c>
    </row>
    <row r="66" spans="1:13" ht="15.75" x14ac:dyDescent="0.25">
      <c r="A66" s="53" t="s">
        <v>11</v>
      </c>
      <c r="B66" s="54"/>
      <c r="C66" s="54"/>
      <c r="D66" s="54"/>
      <c r="E66" s="54"/>
      <c r="F66" s="54"/>
      <c r="G66" s="54"/>
      <c r="H66" s="54"/>
      <c r="I66" s="55"/>
      <c r="J66" s="56"/>
      <c r="K66" s="56"/>
    </row>
    <row r="67" spans="1:13" ht="15.75" x14ac:dyDescent="0.25">
      <c r="A67" s="57" t="s">
        <v>85</v>
      </c>
      <c r="B67" s="56"/>
      <c r="C67" s="58">
        <v>0</v>
      </c>
      <c r="D67" s="58">
        <v>0.2</v>
      </c>
      <c r="E67" s="58">
        <v>0</v>
      </c>
      <c r="F67" s="58">
        <v>0</v>
      </c>
      <c r="G67" s="58">
        <v>0</v>
      </c>
      <c r="H67" s="58"/>
      <c r="I67" s="59">
        <f t="shared" ref="I67:I85" si="8">SUM(C67,D67,E67,F67,G67)</f>
        <v>0.2</v>
      </c>
      <c r="J67" s="58">
        <v>0.2</v>
      </c>
      <c r="K67" s="58">
        <v>0.3</v>
      </c>
      <c r="L67" s="91"/>
      <c r="M67" s="86"/>
    </row>
    <row r="68" spans="1:13" ht="15.75" x14ac:dyDescent="0.25">
      <c r="A68" s="60" t="s">
        <v>86</v>
      </c>
      <c r="B68" s="61"/>
      <c r="C68" s="62">
        <v>0</v>
      </c>
      <c r="D68" s="62">
        <v>0.68500000000000005</v>
      </c>
      <c r="E68" s="62">
        <v>0</v>
      </c>
      <c r="F68" s="62">
        <v>0</v>
      </c>
      <c r="G68" s="62">
        <v>0</v>
      </c>
      <c r="H68" s="62"/>
      <c r="I68" s="63">
        <f t="shared" si="8"/>
        <v>0.68500000000000005</v>
      </c>
      <c r="J68" s="62">
        <v>1.3</v>
      </c>
      <c r="K68" s="62">
        <v>0.3</v>
      </c>
    </row>
    <row r="69" spans="1:13" ht="15.75" x14ac:dyDescent="0.25">
      <c r="A69" s="57" t="s">
        <v>87</v>
      </c>
      <c r="B69" s="56"/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/>
      <c r="I69" s="59">
        <f t="shared" si="8"/>
        <v>0</v>
      </c>
      <c r="J69" s="58">
        <v>0</v>
      </c>
      <c r="K69" s="58">
        <v>0.08</v>
      </c>
    </row>
    <row r="70" spans="1:13" ht="15.75" x14ac:dyDescent="0.25">
      <c r="A70" s="60" t="s">
        <v>88</v>
      </c>
      <c r="B70" s="61"/>
      <c r="C70" s="62">
        <v>0</v>
      </c>
      <c r="D70" s="62">
        <v>9.5399999999999991</v>
      </c>
      <c r="E70" s="62">
        <v>0</v>
      </c>
      <c r="F70" s="62">
        <v>0</v>
      </c>
      <c r="G70" s="62">
        <v>0</v>
      </c>
      <c r="H70" s="62"/>
      <c r="I70" s="63">
        <f t="shared" si="8"/>
        <v>9.5399999999999991</v>
      </c>
      <c r="J70" s="62">
        <v>8.5350000000000001</v>
      </c>
      <c r="K70" s="62">
        <v>7.7670000000000003</v>
      </c>
    </row>
    <row r="71" spans="1:13" ht="15.75" x14ac:dyDescent="0.25">
      <c r="A71" s="57" t="s">
        <v>89</v>
      </c>
      <c r="B71" s="56"/>
      <c r="C71" s="58">
        <v>0</v>
      </c>
      <c r="D71" s="58">
        <v>2.2000000000000002</v>
      </c>
      <c r="E71" s="58">
        <v>0</v>
      </c>
      <c r="F71" s="58">
        <v>0</v>
      </c>
      <c r="G71" s="58">
        <v>0</v>
      </c>
      <c r="H71" s="58"/>
      <c r="I71" s="59">
        <f t="shared" si="8"/>
        <v>2.2000000000000002</v>
      </c>
      <c r="J71" s="58">
        <v>1.7490000000000001</v>
      </c>
      <c r="K71" s="58">
        <v>1.93</v>
      </c>
    </row>
    <row r="72" spans="1:13" ht="15.75" x14ac:dyDescent="0.25">
      <c r="A72" s="60" t="s">
        <v>90</v>
      </c>
      <c r="B72" s="61"/>
      <c r="C72" s="62">
        <v>0</v>
      </c>
      <c r="D72" s="62">
        <v>0</v>
      </c>
      <c r="E72" s="62">
        <v>0</v>
      </c>
      <c r="F72" s="62">
        <v>0</v>
      </c>
      <c r="G72" s="62">
        <v>0</v>
      </c>
      <c r="H72" s="62"/>
      <c r="I72" s="63">
        <f t="shared" si="8"/>
        <v>0</v>
      </c>
      <c r="J72" s="62">
        <v>1</v>
      </c>
      <c r="K72" s="62">
        <v>2.2999999999999998</v>
      </c>
    </row>
    <row r="73" spans="1:13" ht="15.75" x14ac:dyDescent="0.25">
      <c r="A73" s="57" t="s">
        <v>91</v>
      </c>
      <c r="B73" s="56"/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/>
      <c r="I73" s="59">
        <f t="shared" si="8"/>
        <v>0</v>
      </c>
      <c r="J73" s="58">
        <v>0.34300000000000003</v>
      </c>
      <c r="K73" s="58">
        <v>0</v>
      </c>
    </row>
    <row r="74" spans="1:13" ht="15.75" x14ac:dyDescent="0.25">
      <c r="A74" s="60" t="s">
        <v>92</v>
      </c>
      <c r="B74" s="61"/>
      <c r="C74" s="62">
        <v>0</v>
      </c>
      <c r="D74" s="62">
        <v>3.0249999999999999</v>
      </c>
      <c r="E74" s="62">
        <v>0</v>
      </c>
      <c r="F74" s="62">
        <v>0</v>
      </c>
      <c r="G74" s="62">
        <v>0</v>
      </c>
      <c r="H74" s="62"/>
      <c r="I74" s="63">
        <f t="shared" si="8"/>
        <v>3.0249999999999999</v>
      </c>
      <c r="J74" s="62">
        <v>0.59499999999999997</v>
      </c>
      <c r="K74" s="62">
        <v>0.5</v>
      </c>
    </row>
    <row r="75" spans="1:13" ht="15.75" x14ac:dyDescent="0.25">
      <c r="A75" s="57" t="s">
        <v>93</v>
      </c>
      <c r="B75" s="56"/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/>
      <c r="I75" s="59">
        <f t="shared" si="8"/>
        <v>0</v>
      </c>
      <c r="J75" s="58">
        <v>0.2</v>
      </c>
      <c r="K75" s="58">
        <v>2.2999999999999998</v>
      </c>
    </row>
    <row r="76" spans="1:13" ht="15.75" x14ac:dyDescent="0.25">
      <c r="A76" s="60" t="s">
        <v>94</v>
      </c>
      <c r="B76" s="61"/>
      <c r="C76" s="62">
        <v>0</v>
      </c>
      <c r="D76" s="62">
        <v>0</v>
      </c>
      <c r="E76" s="62">
        <v>0</v>
      </c>
      <c r="F76" s="62">
        <v>0</v>
      </c>
      <c r="G76" s="62">
        <v>0</v>
      </c>
      <c r="H76" s="62"/>
      <c r="I76" s="63">
        <f t="shared" si="8"/>
        <v>0</v>
      </c>
      <c r="J76" s="62">
        <v>0.12</v>
      </c>
      <c r="K76" s="62">
        <v>0</v>
      </c>
    </row>
    <row r="77" spans="1:13" ht="15.75" x14ac:dyDescent="0.25">
      <c r="A77" s="57" t="s">
        <v>95</v>
      </c>
      <c r="B77" s="56"/>
      <c r="C77" s="58">
        <v>0</v>
      </c>
      <c r="D77" s="58">
        <v>0.2</v>
      </c>
      <c r="E77" s="58">
        <v>0</v>
      </c>
      <c r="F77" s="58">
        <v>0</v>
      </c>
      <c r="G77" s="58">
        <v>0</v>
      </c>
      <c r="H77" s="58"/>
      <c r="I77" s="59">
        <f t="shared" si="8"/>
        <v>0.2</v>
      </c>
      <c r="J77" s="58">
        <v>0</v>
      </c>
      <c r="K77" s="58">
        <v>0</v>
      </c>
    </row>
    <row r="78" spans="1:13" ht="15.75" x14ac:dyDescent="0.25">
      <c r="A78" s="60" t="s">
        <v>96</v>
      </c>
      <c r="B78" s="61"/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/>
      <c r="I78" s="63">
        <f t="shared" si="8"/>
        <v>0</v>
      </c>
      <c r="J78" s="62">
        <v>0</v>
      </c>
      <c r="K78" s="62">
        <v>18.3</v>
      </c>
    </row>
    <row r="79" spans="1:13" ht="15.75" x14ac:dyDescent="0.25">
      <c r="A79" s="57" t="s">
        <v>97</v>
      </c>
      <c r="B79" s="56"/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/>
      <c r="I79" s="59">
        <f t="shared" si="8"/>
        <v>0</v>
      </c>
      <c r="J79" s="58">
        <v>0.3</v>
      </c>
      <c r="K79" s="58">
        <v>0</v>
      </c>
    </row>
    <row r="80" spans="1:13" ht="15.75" x14ac:dyDescent="0.25">
      <c r="A80" s="60" t="s">
        <v>98</v>
      </c>
      <c r="B80" s="61"/>
      <c r="C80" s="62">
        <v>0</v>
      </c>
      <c r="D80" s="62">
        <v>0</v>
      </c>
      <c r="E80" s="62">
        <v>0</v>
      </c>
      <c r="F80" s="62">
        <v>0</v>
      </c>
      <c r="G80" s="62">
        <v>0</v>
      </c>
      <c r="H80" s="62"/>
      <c r="I80" s="63">
        <f t="shared" si="8"/>
        <v>0</v>
      </c>
      <c r="J80" s="62">
        <v>0.375</v>
      </c>
      <c r="K80" s="62">
        <v>0.1</v>
      </c>
    </row>
    <row r="81" spans="1:13" ht="15.75" x14ac:dyDescent="0.25">
      <c r="A81" s="57" t="s">
        <v>99</v>
      </c>
      <c r="B81" s="56"/>
      <c r="C81" s="58">
        <v>0</v>
      </c>
      <c r="D81" s="58">
        <v>0.83</v>
      </c>
      <c r="E81" s="58">
        <v>0</v>
      </c>
      <c r="F81" s="58">
        <v>0</v>
      </c>
      <c r="G81" s="58">
        <v>0</v>
      </c>
      <c r="H81" s="58"/>
      <c r="I81" s="59">
        <f t="shared" si="8"/>
        <v>0.83</v>
      </c>
      <c r="J81" s="58">
        <v>0.52600000000000002</v>
      </c>
      <c r="K81" s="58">
        <v>0.375</v>
      </c>
    </row>
    <row r="82" spans="1:13" ht="15.75" x14ac:dyDescent="0.25">
      <c r="A82" s="60" t="s">
        <v>100</v>
      </c>
      <c r="B82" s="61"/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/>
      <c r="I82" s="63">
        <f t="shared" si="8"/>
        <v>0</v>
      </c>
      <c r="J82" s="62">
        <v>0</v>
      </c>
      <c r="K82" s="62">
        <v>0.5</v>
      </c>
    </row>
    <row r="83" spans="1:13" ht="15.75" x14ac:dyDescent="0.25">
      <c r="A83" s="57" t="s">
        <v>101</v>
      </c>
      <c r="B83" s="56"/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/>
      <c r="I83" s="59">
        <f t="shared" si="8"/>
        <v>0</v>
      </c>
      <c r="J83" s="58">
        <v>0</v>
      </c>
      <c r="K83" s="58">
        <v>0.2</v>
      </c>
    </row>
    <row r="84" spans="1:13" ht="15.75" x14ac:dyDescent="0.25">
      <c r="A84" s="60" t="s">
        <v>102</v>
      </c>
      <c r="B84" s="61"/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/>
      <c r="I84" s="63">
        <f t="shared" si="8"/>
        <v>0</v>
      </c>
      <c r="J84" s="62">
        <v>0.30399999999999999</v>
      </c>
      <c r="K84" s="62">
        <v>0</v>
      </c>
    </row>
    <row r="85" spans="1:13" ht="15.75" x14ac:dyDescent="0.25">
      <c r="A85" s="57" t="s">
        <v>103</v>
      </c>
      <c r="B85" s="56"/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/>
      <c r="I85" s="59">
        <f t="shared" si="8"/>
        <v>0</v>
      </c>
      <c r="J85" s="58">
        <v>0</v>
      </c>
      <c r="K85" s="58">
        <v>0.2</v>
      </c>
    </row>
    <row r="86" spans="1:13" ht="15.75" x14ac:dyDescent="0.25">
      <c r="A86" s="64" t="s">
        <v>53</v>
      </c>
      <c r="B86" s="65"/>
      <c r="C86" s="66">
        <f t="shared" ref="C86:K86" si="9">SUM(C67,C68,C69,C70,C71,C72,C73,C74,C75,C76,C77,C78,C79,C80,C81,C82,C83,C84,C85)</f>
        <v>0</v>
      </c>
      <c r="D86" s="66">
        <f t="shared" si="9"/>
        <v>16.68</v>
      </c>
      <c r="E86" s="66">
        <f t="shared" si="9"/>
        <v>0</v>
      </c>
      <c r="F86" s="66">
        <f t="shared" si="9"/>
        <v>0</v>
      </c>
      <c r="G86" s="66">
        <f t="shared" si="9"/>
        <v>0</v>
      </c>
      <c r="H86" s="66"/>
      <c r="I86" s="67">
        <f t="shared" si="9"/>
        <v>16.68</v>
      </c>
      <c r="J86" s="62">
        <f t="shared" si="9"/>
        <v>15.547000000000001</v>
      </c>
      <c r="K86" s="62">
        <f t="shared" si="9"/>
        <v>35.152000000000008</v>
      </c>
    </row>
    <row r="88" spans="1:13" ht="15.75" x14ac:dyDescent="0.25">
      <c r="A88" s="53" t="s">
        <v>12</v>
      </c>
      <c r="B88" s="54"/>
      <c r="C88" s="54"/>
      <c r="D88" s="54"/>
      <c r="E88" s="54"/>
      <c r="F88" s="54"/>
      <c r="G88" s="54"/>
      <c r="H88" s="54"/>
      <c r="I88" s="55"/>
      <c r="J88" s="56"/>
      <c r="K88" s="56"/>
    </row>
    <row r="89" spans="1:13" ht="15.75" x14ac:dyDescent="0.25">
      <c r="A89" s="57" t="s">
        <v>104</v>
      </c>
      <c r="B89" s="56"/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/>
      <c r="I89" s="59">
        <f t="shared" ref="I89:I97" si="10">SUM(C89,D89,E89,F89,G89)</f>
        <v>0</v>
      </c>
      <c r="J89" s="58">
        <v>0.499</v>
      </c>
      <c r="K89" s="58">
        <v>3.3</v>
      </c>
      <c r="L89" s="91"/>
      <c r="M89" s="86"/>
    </row>
    <row r="90" spans="1:13" ht="15.75" x14ac:dyDescent="0.25">
      <c r="A90" s="60" t="s">
        <v>105</v>
      </c>
      <c r="B90" s="61"/>
      <c r="C90" s="62">
        <v>0</v>
      </c>
      <c r="D90" s="62">
        <v>0</v>
      </c>
      <c r="E90" s="62">
        <v>146.30000000000001</v>
      </c>
      <c r="F90" s="62">
        <v>0</v>
      </c>
      <c r="G90" s="62">
        <v>0</v>
      </c>
      <c r="H90" s="62"/>
      <c r="I90" s="63">
        <f t="shared" si="10"/>
        <v>146.30000000000001</v>
      </c>
      <c r="J90" s="62">
        <v>65.099999999999994</v>
      </c>
      <c r="K90" s="62">
        <v>31.4</v>
      </c>
    </row>
    <row r="91" spans="1:13" ht="15.75" x14ac:dyDescent="0.25">
      <c r="A91" s="57" t="s">
        <v>106</v>
      </c>
      <c r="B91" s="56"/>
      <c r="C91" s="58">
        <v>0</v>
      </c>
      <c r="D91" s="58">
        <v>16.640999999999998</v>
      </c>
      <c r="E91" s="58">
        <v>0</v>
      </c>
      <c r="F91" s="58">
        <v>0</v>
      </c>
      <c r="G91" s="58">
        <v>0</v>
      </c>
      <c r="H91" s="58"/>
      <c r="I91" s="59">
        <f t="shared" si="10"/>
        <v>16.640999999999998</v>
      </c>
      <c r="J91" s="58">
        <v>0</v>
      </c>
      <c r="K91" s="58">
        <v>0</v>
      </c>
    </row>
    <row r="92" spans="1:13" ht="15.75" x14ac:dyDescent="0.25">
      <c r="A92" s="60" t="s">
        <v>107</v>
      </c>
      <c r="B92" s="61"/>
      <c r="C92" s="62">
        <v>0</v>
      </c>
      <c r="D92" s="62">
        <v>0.3</v>
      </c>
      <c r="E92" s="62">
        <v>0</v>
      </c>
      <c r="F92" s="62">
        <v>0</v>
      </c>
      <c r="G92" s="62">
        <v>0</v>
      </c>
      <c r="H92" s="62"/>
      <c r="I92" s="63">
        <f t="shared" si="10"/>
        <v>0.3</v>
      </c>
      <c r="J92" s="62">
        <v>0</v>
      </c>
      <c r="K92" s="62">
        <v>0</v>
      </c>
    </row>
    <row r="93" spans="1:13" ht="15.75" x14ac:dyDescent="0.25">
      <c r="A93" s="57" t="s">
        <v>108</v>
      </c>
      <c r="B93" s="56"/>
      <c r="C93" s="58">
        <v>0</v>
      </c>
      <c r="D93" s="58">
        <v>239.40299999999999</v>
      </c>
      <c r="E93" s="58">
        <v>245.04599999999999</v>
      </c>
      <c r="F93" s="58">
        <v>0</v>
      </c>
      <c r="G93" s="58">
        <v>0</v>
      </c>
      <c r="H93" s="58"/>
      <c r="I93" s="59">
        <f t="shared" si="10"/>
        <v>484.44899999999996</v>
      </c>
      <c r="J93" s="58">
        <v>433.17399999999998</v>
      </c>
      <c r="K93" s="58">
        <v>348.84</v>
      </c>
    </row>
    <row r="94" spans="1:13" ht="15.75" x14ac:dyDescent="0.25">
      <c r="A94" s="60" t="s">
        <v>109</v>
      </c>
      <c r="B94" s="61"/>
      <c r="C94" s="62">
        <v>0</v>
      </c>
      <c r="D94" s="62">
        <v>0.7</v>
      </c>
      <c r="E94" s="62">
        <v>0.89600000000000002</v>
      </c>
      <c r="F94" s="62">
        <v>0</v>
      </c>
      <c r="G94" s="62">
        <v>0</v>
      </c>
      <c r="H94" s="62"/>
      <c r="I94" s="63">
        <f t="shared" si="10"/>
        <v>1.5960000000000001</v>
      </c>
      <c r="J94" s="62">
        <v>1.246</v>
      </c>
      <c r="K94" s="62">
        <v>0</v>
      </c>
    </row>
    <row r="95" spans="1:13" ht="15.75" x14ac:dyDescent="0.25">
      <c r="A95" s="57" t="s">
        <v>110</v>
      </c>
      <c r="B95" s="56"/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/>
      <c r="I95" s="59">
        <f t="shared" si="10"/>
        <v>0</v>
      </c>
      <c r="J95" s="58">
        <v>1.4</v>
      </c>
      <c r="K95" s="58">
        <v>0</v>
      </c>
    </row>
    <row r="96" spans="1:13" ht="15.75" x14ac:dyDescent="0.25">
      <c r="A96" s="60" t="s">
        <v>111</v>
      </c>
      <c r="B96" s="61"/>
      <c r="C96" s="62">
        <v>0</v>
      </c>
      <c r="D96" s="62">
        <v>337.98399999999998</v>
      </c>
      <c r="E96" s="62">
        <v>289.42200000000003</v>
      </c>
      <c r="F96" s="62">
        <v>0</v>
      </c>
      <c r="G96" s="62">
        <v>0</v>
      </c>
      <c r="H96" s="62"/>
      <c r="I96" s="63">
        <f t="shared" si="10"/>
        <v>627.40599999999995</v>
      </c>
      <c r="J96" s="62">
        <v>656.99599999999998</v>
      </c>
      <c r="K96" s="62">
        <v>467.142</v>
      </c>
    </row>
    <row r="97" spans="1:13" ht="15.75" x14ac:dyDescent="0.25">
      <c r="A97" s="57" t="s">
        <v>52</v>
      </c>
      <c r="B97" s="56"/>
      <c r="C97" s="58">
        <v>0</v>
      </c>
      <c r="D97" s="58">
        <v>1</v>
      </c>
      <c r="E97" s="58">
        <v>0</v>
      </c>
      <c r="F97" s="58">
        <v>0</v>
      </c>
      <c r="G97" s="58">
        <v>0</v>
      </c>
      <c r="H97" s="58"/>
      <c r="I97" s="59">
        <f t="shared" si="10"/>
        <v>1</v>
      </c>
      <c r="J97" s="58">
        <v>0</v>
      </c>
      <c r="K97" s="58">
        <v>1.02</v>
      </c>
    </row>
    <row r="98" spans="1:13" ht="15.75" x14ac:dyDescent="0.25">
      <c r="A98" s="64" t="s">
        <v>53</v>
      </c>
      <c r="B98" s="65"/>
      <c r="C98" s="66">
        <f t="shared" ref="C98:K98" si="11">SUM(C89,C90,C91,C92,C93,C94,C95,C96,C97)</f>
        <v>0</v>
      </c>
      <c r="D98" s="66">
        <f t="shared" si="11"/>
        <v>596.02800000000002</v>
      </c>
      <c r="E98" s="66">
        <f t="shared" si="11"/>
        <v>681.66399999999999</v>
      </c>
      <c r="F98" s="66">
        <f t="shared" si="11"/>
        <v>0</v>
      </c>
      <c r="G98" s="66">
        <f t="shared" si="11"/>
        <v>0</v>
      </c>
      <c r="H98" s="66"/>
      <c r="I98" s="67">
        <f t="shared" si="11"/>
        <v>1277.692</v>
      </c>
      <c r="J98" s="62">
        <f t="shared" si="11"/>
        <v>1158.415</v>
      </c>
      <c r="K98" s="62">
        <f t="shared" si="11"/>
        <v>851.702</v>
      </c>
    </row>
    <row r="100" spans="1:13" ht="15.75" x14ac:dyDescent="0.25">
      <c r="A100" s="53" t="s">
        <v>112</v>
      </c>
      <c r="B100" s="54"/>
      <c r="C100" s="54"/>
      <c r="D100" s="54"/>
      <c r="E100" s="54"/>
      <c r="F100" s="54"/>
      <c r="G100" s="54"/>
      <c r="H100" s="54"/>
      <c r="I100" s="55"/>
      <c r="J100" s="56"/>
      <c r="K100" s="56"/>
    </row>
    <row r="101" spans="1:13" ht="15.75" x14ac:dyDescent="0.25">
      <c r="A101" s="57" t="s">
        <v>113</v>
      </c>
      <c r="B101" s="56"/>
      <c r="C101" s="58">
        <v>0</v>
      </c>
      <c r="D101" s="58">
        <v>0</v>
      </c>
      <c r="E101" s="58">
        <v>62</v>
      </c>
      <c r="F101" s="58">
        <v>0</v>
      </c>
      <c r="G101" s="58">
        <v>0</v>
      </c>
      <c r="H101" s="58"/>
      <c r="I101" s="59">
        <f>SUM(C101,D101,E101,F101,G101)</f>
        <v>62</v>
      </c>
      <c r="J101" s="58">
        <v>48.856999999999999</v>
      </c>
      <c r="K101" s="58">
        <v>65.67</v>
      </c>
      <c r="L101" s="91"/>
      <c r="M101" s="86"/>
    </row>
    <row r="102" spans="1:13" ht="15.75" x14ac:dyDescent="0.25">
      <c r="A102" s="60" t="s">
        <v>114</v>
      </c>
      <c r="B102" s="61"/>
      <c r="C102" s="62">
        <v>502.46499999999997</v>
      </c>
      <c r="D102" s="62">
        <v>2951.18</v>
      </c>
      <c r="E102" s="62">
        <v>2379.6909999999998</v>
      </c>
      <c r="F102" s="62">
        <v>0</v>
      </c>
      <c r="G102" s="62">
        <v>0</v>
      </c>
      <c r="H102" s="62"/>
      <c r="I102" s="63">
        <f>SUM(C102,D102,E102,F102,G102)</f>
        <v>5833.3359999999993</v>
      </c>
      <c r="J102" s="62">
        <v>6228.2560000000003</v>
      </c>
      <c r="K102" s="62">
        <v>4647.991</v>
      </c>
    </row>
    <row r="103" spans="1:13" ht="15.75" x14ac:dyDescent="0.25">
      <c r="A103" s="57" t="s">
        <v>115</v>
      </c>
      <c r="B103" s="56"/>
      <c r="C103" s="58">
        <v>0</v>
      </c>
      <c r="D103" s="58">
        <v>383.98700000000002</v>
      </c>
      <c r="E103" s="58">
        <v>0</v>
      </c>
      <c r="F103" s="58">
        <v>0</v>
      </c>
      <c r="G103" s="58">
        <v>0</v>
      </c>
      <c r="H103" s="58"/>
      <c r="I103" s="59">
        <f>SUM(C103,D103,E103,F103,G103)</f>
        <v>383.98700000000002</v>
      </c>
      <c r="J103" s="58">
        <v>197.59899999999999</v>
      </c>
      <c r="K103" s="58">
        <v>189.739</v>
      </c>
    </row>
    <row r="104" spans="1:13" ht="15.75" x14ac:dyDescent="0.25">
      <c r="A104" s="64" t="s">
        <v>53</v>
      </c>
      <c r="B104" s="65"/>
      <c r="C104" s="66">
        <f t="shared" ref="C104:K104" si="12">SUM(C101,C102,C103)</f>
        <v>502.46499999999997</v>
      </c>
      <c r="D104" s="66">
        <f t="shared" si="12"/>
        <v>3335.1669999999999</v>
      </c>
      <c r="E104" s="66">
        <f t="shared" si="12"/>
        <v>2441.6909999999998</v>
      </c>
      <c r="F104" s="66">
        <f t="shared" si="12"/>
        <v>0</v>
      </c>
      <c r="G104" s="66">
        <f t="shared" si="12"/>
        <v>0</v>
      </c>
      <c r="H104" s="66"/>
      <c r="I104" s="67">
        <f t="shared" si="12"/>
        <v>6279.3229999999994</v>
      </c>
      <c r="J104" s="62">
        <f t="shared" si="12"/>
        <v>6474.7120000000004</v>
      </c>
      <c r="K104" s="62">
        <f t="shared" si="12"/>
        <v>4903.3999999999996</v>
      </c>
    </row>
    <row r="106" spans="1:13" ht="15.75" x14ac:dyDescent="0.25">
      <c r="A106" s="53" t="s">
        <v>116</v>
      </c>
      <c r="B106" s="54"/>
      <c r="C106" s="54"/>
      <c r="D106" s="54"/>
      <c r="E106" s="54"/>
      <c r="F106" s="54"/>
      <c r="G106" s="54"/>
      <c r="H106" s="54"/>
      <c r="I106" s="55"/>
      <c r="J106" s="56"/>
      <c r="K106" s="56"/>
    </row>
    <row r="107" spans="1:13" ht="15.75" x14ac:dyDescent="0.25">
      <c r="A107" s="57" t="s">
        <v>13</v>
      </c>
      <c r="B107" s="56"/>
      <c r="C107" s="58">
        <v>0</v>
      </c>
      <c r="D107" s="58">
        <v>53.5</v>
      </c>
      <c r="E107" s="58">
        <v>0</v>
      </c>
      <c r="F107" s="58">
        <v>0</v>
      </c>
      <c r="G107" s="58">
        <v>0</v>
      </c>
      <c r="H107" s="58"/>
      <c r="I107" s="59">
        <f t="shared" ref="I107:I115" si="13">SUM(C107,D107,E107,F107,G107)</f>
        <v>53.5</v>
      </c>
      <c r="J107" s="58">
        <v>0</v>
      </c>
      <c r="K107" s="58">
        <v>0</v>
      </c>
      <c r="L107" s="91"/>
      <c r="M107" s="86"/>
    </row>
    <row r="108" spans="1:13" ht="15.75" x14ac:dyDescent="0.25">
      <c r="A108" s="60" t="s">
        <v>117</v>
      </c>
      <c r="B108" s="61"/>
      <c r="C108" s="62">
        <v>5.1999999999999998E-2</v>
      </c>
      <c r="D108" s="62">
        <v>584.36900000000003</v>
      </c>
      <c r="E108" s="62">
        <v>568.36099999999999</v>
      </c>
      <c r="F108" s="62">
        <v>0</v>
      </c>
      <c r="G108" s="62">
        <v>0</v>
      </c>
      <c r="H108" s="62"/>
      <c r="I108" s="63">
        <f t="shared" si="13"/>
        <v>1152.7820000000002</v>
      </c>
      <c r="J108" s="62">
        <v>1145.1959999999999</v>
      </c>
      <c r="K108" s="62">
        <v>828.06</v>
      </c>
    </row>
    <row r="109" spans="1:13" ht="15.75" x14ac:dyDescent="0.25">
      <c r="A109" s="57" t="s">
        <v>118</v>
      </c>
      <c r="B109" s="56"/>
      <c r="C109" s="58">
        <v>0</v>
      </c>
      <c r="D109" s="58">
        <v>155.72499999999999</v>
      </c>
      <c r="E109" s="58">
        <v>33.799999999999997</v>
      </c>
      <c r="F109" s="58">
        <v>0</v>
      </c>
      <c r="G109" s="58">
        <v>20</v>
      </c>
      <c r="H109" s="58"/>
      <c r="I109" s="59">
        <f t="shared" si="13"/>
        <v>209.52499999999998</v>
      </c>
      <c r="J109" s="58">
        <v>123.922</v>
      </c>
      <c r="K109" s="58">
        <v>137.88200000000001</v>
      </c>
    </row>
    <row r="110" spans="1:13" ht="15.75" x14ac:dyDescent="0.25">
      <c r="A110" s="60" t="s">
        <v>119</v>
      </c>
      <c r="B110" s="61"/>
      <c r="C110" s="62">
        <v>0</v>
      </c>
      <c r="D110" s="62">
        <v>134.34399999999999</v>
      </c>
      <c r="E110" s="62">
        <v>144.65</v>
      </c>
      <c r="F110" s="62">
        <v>0</v>
      </c>
      <c r="G110" s="62">
        <v>0</v>
      </c>
      <c r="H110" s="62"/>
      <c r="I110" s="63">
        <f t="shared" si="13"/>
        <v>278.99400000000003</v>
      </c>
      <c r="J110" s="62">
        <v>218.28</v>
      </c>
      <c r="K110" s="62">
        <v>204.37799999999999</v>
      </c>
    </row>
    <row r="111" spans="1:13" ht="15.75" x14ac:dyDescent="0.25">
      <c r="A111" s="57" t="s">
        <v>120</v>
      </c>
      <c r="B111" s="56"/>
      <c r="C111" s="58">
        <v>49.5</v>
      </c>
      <c r="D111" s="58">
        <v>168.23</v>
      </c>
      <c r="E111" s="58">
        <v>0</v>
      </c>
      <c r="F111" s="58">
        <v>0</v>
      </c>
      <c r="G111" s="58">
        <v>0</v>
      </c>
      <c r="H111" s="58"/>
      <c r="I111" s="59">
        <f t="shared" si="13"/>
        <v>217.73</v>
      </c>
      <c r="J111" s="58">
        <v>294.48099999999999</v>
      </c>
      <c r="K111" s="58">
        <v>239.74</v>
      </c>
    </row>
    <row r="112" spans="1:13" ht="15.75" x14ac:dyDescent="0.25">
      <c r="A112" s="60" t="s">
        <v>121</v>
      </c>
      <c r="B112" s="61"/>
      <c r="C112" s="62">
        <v>0</v>
      </c>
      <c r="D112" s="62">
        <v>0.7</v>
      </c>
      <c r="E112" s="62">
        <v>0</v>
      </c>
      <c r="F112" s="62">
        <v>0</v>
      </c>
      <c r="G112" s="62">
        <v>0</v>
      </c>
      <c r="H112" s="62"/>
      <c r="I112" s="63">
        <f t="shared" si="13"/>
        <v>0.7</v>
      </c>
      <c r="J112" s="62">
        <v>0</v>
      </c>
      <c r="K112" s="62">
        <v>342.101</v>
      </c>
    </row>
    <row r="113" spans="1:13" ht="15.75" x14ac:dyDescent="0.25">
      <c r="A113" s="57" t="s">
        <v>122</v>
      </c>
      <c r="B113" s="56"/>
      <c r="C113" s="58">
        <v>0</v>
      </c>
      <c r="D113" s="58">
        <v>1.879</v>
      </c>
      <c r="E113" s="58">
        <v>43.973999999999997</v>
      </c>
      <c r="F113" s="58">
        <v>0</v>
      </c>
      <c r="G113" s="58">
        <v>0</v>
      </c>
      <c r="H113" s="58"/>
      <c r="I113" s="59">
        <f t="shared" si="13"/>
        <v>45.852999999999994</v>
      </c>
      <c r="J113" s="58">
        <v>107.224</v>
      </c>
      <c r="K113" s="58">
        <v>96.054000000000002</v>
      </c>
    </row>
    <row r="114" spans="1:13" ht="15.75" x14ac:dyDescent="0.25">
      <c r="A114" s="60" t="s">
        <v>123</v>
      </c>
      <c r="B114" s="61"/>
      <c r="C114" s="62">
        <v>0</v>
      </c>
      <c r="D114" s="62">
        <v>0.1</v>
      </c>
      <c r="E114" s="62">
        <v>0</v>
      </c>
      <c r="F114" s="62">
        <v>0</v>
      </c>
      <c r="G114" s="62">
        <v>0</v>
      </c>
      <c r="H114" s="62"/>
      <c r="I114" s="63">
        <f t="shared" si="13"/>
        <v>0.1</v>
      </c>
      <c r="J114" s="62">
        <v>0</v>
      </c>
      <c r="K114" s="62">
        <v>0</v>
      </c>
    </row>
    <row r="115" spans="1:13" ht="15.75" x14ac:dyDescent="0.25">
      <c r="A115" s="57" t="s">
        <v>124</v>
      </c>
      <c r="B115" s="56"/>
      <c r="C115" s="58">
        <v>0</v>
      </c>
      <c r="D115" s="58">
        <v>0</v>
      </c>
      <c r="E115" s="58">
        <v>0</v>
      </c>
      <c r="F115" s="58">
        <v>0</v>
      </c>
      <c r="G115" s="58">
        <v>0</v>
      </c>
      <c r="H115" s="58"/>
      <c r="I115" s="59">
        <f t="shared" si="13"/>
        <v>0</v>
      </c>
      <c r="J115" s="58">
        <v>1.603</v>
      </c>
      <c r="K115" s="58">
        <v>4</v>
      </c>
    </row>
    <row r="116" spans="1:13" ht="15.75" x14ac:dyDescent="0.25">
      <c r="A116" s="64" t="s">
        <v>53</v>
      </c>
      <c r="B116" s="65"/>
      <c r="C116" s="66">
        <f t="shared" ref="C116:K116" si="14">SUM(C107,C108,C109,C110,C111,C112,C113,C114,C115)</f>
        <v>49.552</v>
      </c>
      <c r="D116" s="66">
        <f t="shared" si="14"/>
        <v>1098.847</v>
      </c>
      <c r="E116" s="66">
        <f t="shared" si="14"/>
        <v>790.78499999999997</v>
      </c>
      <c r="F116" s="66">
        <f t="shared" si="14"/>
        <v>0</v>
      </c>
      <c r="G116" s="66">
        <f t="shared" si="14"/>
        <v>20</v>
      </c>
      <c r="H116" s="66"/>
      <c r="I116" s="67">
        <f t="shared" si="14"/>
        <v>1959.1840000000004</v>
      </c>
      <c r="J116" s="62">
        <f t="shared" si="14"/>
        <v>1890.7059999999999</v>
      </c>
      <c r="K116" s="62">
        <f t="shared" si="14"/>
        <v>1852.2150000000001</v>
      </c>
    </row>
    <row r="118" spans="1:13" ht="15.75" x14ac:dyDescent="0.25">
      <c r="A118" s="53" t="s">
        <v>125</v>
      </c>
      <c r="B118" s="54"/>
      <c r="C118" s="54"/>
      <c r="D118" s="54"/>
      <c r="E118" s="54"/>
      <c r="F118" s="54"/>
      <c r="G118" s="54"/>
      <c r="H118" s="54"/>
      <c r="I118" s="55"/>
      <c r="J118" s="56"/>
      <c r="K118" s="56"/>
    </row>
    <row r="119" spans="1:13" ht="15.75" x14ac:dyDescent="0.25">
      <c r="A119" s="57" t="s">
        <v>126</v>
      </c>
      <c r="B119" s="56"/>
      <c r="C119" s="58">
        <v>25.3</v>
      </c>
      <c r="D119" s="58">
        <v>129.26499999999999</v>
      </c>
      <c r="E119" s="58">
        <v>68</v>
      </c>
      <c r="F119" s="58">
        <v>0</v>
      </c>
      <c r="G119" s="58">
        <v>74.021000000000001</v>
      </c>
      <c r="H119" s="58"/>
      <c r="I119" s="59">
        <f>SUM(C119,D119,E119,F119,G119)</f>
        <v>296.58600000000001</v>
      </c>
      <c r="J119" s="58">
        <v>257.14400000000001</v>
      </c>
      <c r="K119" s="58">
        <v>263.20400000000001</v>
      </c>
      <c r="L119" s="91"/>
      <c r="M119" s="86"/>
    </row>
    <row r="120" spans="1:13" ht="15.75" x14ac:dyDescent="0.25">
      <c r="A120" s="60" t="s">
        <v>127</v>
      </c>
      <c r="B120" s="61"/>
      <c r="C120" s="62">
        <v>24.4</v>
      </c>
      <c r="D120" s="62">
        <v>320.95299999999997</v>
      </c>
      <c r="E120" s="62">
        <v>0</v>
      </c>
      <c r="F120" s="62">
        <v>0</v>
      </c>
      <c r="G120" s="62">
        <v>0</v>
      </c>
      <c r="H120" s="62"/>
      <c r="I120" s="63">
        <f>SUM(C120,D120,E120,F120,G120)</f>
        <v>345.35299999999995</v>
      </c>
      <c r="J120" s="62">
        <v>470.54</v>
      </c>
      <c r="K120" s="62">
        <v>437.12</v>
      </c>
    </row>
    <row r="121" spans="1:13" ht="15.75" x14ac:dyDescent="0.25">
      <c r="A121" s="64" t="s">
        <v>53</v>
      </c>
      <c r="B121" s="65"/>
      <c r="C121" s="66">
        <f t="shared" ref="C121:K121" si="15">SUM(C119,C120)</f>
        <v>49.7</v>
      </c>
      <c r="D121" s="66">
        <f t="shared" si="15"/>
        <v>450.21799999999996</v>
      </c>
      <c r="E121" s="66">
        <f t="shared" si="15"/>
        <v>68</v>
      </c>
      <c r="F121" s="66">
        <f t="shared" si="15"/>
        <v>0</v>
      </c>
      <c r="G121" s="66">
        <f t="shared" si="15"/>
        <v>74.021000000000001</v>
      </c>
      <c r="H121" s="66"/>
      <c r="I121" s="67">
        <f t="shared" si="15"/>
        <v>641.93899999999996</v>
      </c>
      <c r="J121" s="62">
        <f t="shared" si="15"/>
        <v>727.68399999999997</v>
      </c>
      <c r="K121" s="62">
        <f t="shared" si="15"/>
        <v>700.32400000000007</v>
      </c>
    </row>
    <row r="123" spans="1:13" ht="15.75" x14ac:dyDescent="0.25">
      <c r="A123" s="53" t="s">
        <v>52</v>
      </c>
      <c r="B123" s="54"/>
      <c r="C123" s="54"/>
      <c r="D123" s="54"/>
      <c r="E123" s="54"/>
      <c r="F123" s="54"/>
      <c r="G123" s="54"/>
      <c r="H123" s="54"/>
      <c r="I123" s="55"/>
      <c r="J123" s="56"/>
      <c r="K123" s="56"/>
    </row>
    <row r="124" spans="1:13" ht="15.75" x14ac:dyDescent="0.25">
      <c r="A124" s="57" t="s">
        <v>14</v>
      </c>
      <c r="B124" s="56"/>
      <c r="C124" s="58">
        <v>0</v>
      </c>
      <c r="D124" s="58">
        <v>72.352000000000004</v>
      </c>
      <c r="E124" s="58">
        <v>0</v>
      </c>
      <c r="F124" s="58">
        <v>0</v>
      </c>
      <c r="G124" s="58">
        <v>19.991</v>
      </c>
      <c r="H124" s="58"/>
      <c r="I124" s="59">
        <f>SUM(C124,D124,E124,F124,G124)</f>
        <v>92.343000000000004</v>
      </c>
      <c r="J124" s="58">
        <v>475.34</v>
      </c>
      <c r="K124" s="58">
        <v>42.871000000000002</v>
      </c>
      <c r="L124" s="91"/>
      <c r="M124" s="86"/>
    </row>
    <row r="125" spans="1:13" ht="15.75" x14ac:dyDescent="0.25">
      <c r="A125" s="64" t="s">
        <v>53</v>
      </c>
      <c r="B125" s="65"/>
      <c r="C125" s="66">
        <f t="shared" ref="C125:K125" si="16">C124</f>
        <v>0</v>
      </c>
      <c r="D125" s="66">
        <f t="shared" si="16"/>
        <v>72.352000000000004</v>
      </c>
      <c r="E125" s="66">
        <f t="shared" si="16"/>
        <v>0</v>
      </c>
      <c r="F125" s="66">
        <f t="shared" si="16"/>
        <v>0</v>
      </c>
      <c r="G125" s="66">
        <f t="shared" si="16"/>
        <v>19.991</v>
      </c>
      <c r="H125" s="66"/>
      <c r="I125" s="67">
        <f t="shared" si="16"/>
        <v>92.343000000000004</v>
      </c>
      <c r="J125" s="62">
        <f t="shared" si="16"/>
        <v>475.34</v>
      </c>
      <c r="K125" s="62">
        <f t="shared" si="16"/>
        <v>42.871000000000002</v>
      </c>
    </row>
    <row r="127" spans="1:13" ht="33.950000000000003" customHeight="1" x14ac:dyDescent="0.25">
      <c r="A127" s="68" t="s">
        <v>29</v>
      </c>
      <c r="B127" s="69"/>
      <c r="C127" s="70">
        <f t="shared" ref="C127:K127" si="17">SUM(C24,C33,C41,C46,C64,C86,C98,C104,C116,C121,C125)</f>
        <v>2655.1320000000001</v>
      </c>
      <c r="D127" s="70">
        <f t="shared" si="17"/>
        <v>11329.167000000001</v>
      </c>
      <c r="E127" s="70">
        <f t="shared" si="17"/>
        <v>5004.0949999999993</v>
      </c>
      <c r="F127" s="70">
        <f t="shared" si="17"/>
        <v>0</v>
      </c>
      <c r="G127" s="70">
        <f t="shared" si="17"/>
        <v>1476.0029999999999</v>
      </c>
      <c r="H127" s="70"/>
      <c r="I127" s="70">
        <f t="shared" si="17"/>
        <v>20464.397000000001</v>
      </c>
      <c r="J127" s="70">
        <f t="shared" si="17"/>
        <v>21350.795999999998</v>
      </c>
      <c r="K127" s="71">
        <f t="shared" si="17"/>
        <v>18472.603999999999</v>
      </c>
    </row>
    <row r="129" spans="1:11" x14ac:dyDescent="0.25">
      <c r="A129" s="72" t="s">
        <v>128</v>
      </c>
      <c r="B129" s="72"/>
      <c r="C129" s="73">
        <v>2494.5160000000001</v>
      </c>
      <c r="D129" s="73">
        <v>12053.434999999999</v>
      </c>
      <c r="E129" s="73">
        <v>4911.1959999999999</v>
      </c>
      <c r="F129" s="73">
        <v>0</v>
      </c>
      <c r="G129" s="73">
        <v>1891.6489999999999</v>
      </c>
      <c r="H129" s="73"/>
      <c r="J129" s="74" t="s">
        <v>129</v>
      </c>
      <c r="K129" s="74" t="s">
        <v>129</v>
      </c>
    </row>
    <row r="130" spans="1:11" s="80" customFormat="1" x14ac:dyDescent="0.25">
      <c r="A130" s="78" t="s">
        <v>130</v>
      </c>
      <c r="B130" s="79"/>
      <c r="C130" s="79">
        <f>IF(OR(C129=0,C129="-"),"-",IF(C127="-",(0-C129)/C129,(C127-C129)/C129))</f>
        <v>6.4387640728702469E-2</v>
      </c>
      <c r="D130" s="79">
        <f>IF(OR(D129=0,D129="-"),"-",IF(D127="-",(0-D129)/D129,(D127-D129)/D129))</f>
        <v>-6.0088099367524545E-2</v>
      </c>
      <c r="E130" s="79">
        <f>IF(OR(E129=0,E129="-"),"-",IF(E127="-",(0-E129)/E129,(E127-E129)/E129))</f>
        <v>1.8915759012672156E-2</v>
      </c>
      <c r="F130" s="79" t="str">
        <f>IF(OR(F129=0,F129="-"),"-",IF(F127="-",(0-F129)/F129,(F127-F129)/F129))</f>
        <v>-</v>
      </c>
      <c r="G130" s="79">
        <f>IF(OR(G129=0,G129="-"),"-",IF(G127="-",(0-G129)/G129,(G127-G129)/G129))</f>
        <v>-0.21972680978342177</v>
      </c>
      <c r="H130" s="79"/>
      <c r="J130" s="81" t="s">
        <v>131</v>
      </c>
      <c r="K130" s="81" t="s">
        <v>132</v>
      </c>
    </row>
    <row r="131" spans="1:11" x14ac:dyDescent="0.25">
      <c r="A131" s="72" t="s">
        <v>133</v>
      </c>
      <c r="B131" s="72"/>
      <c r="C131" s="73">
        <v>2373.31</v>
      </c>
      <c r="D131" s="73">
        <v>10390.812</v>
      </c>
      <c r="E131" s="73">
        <v>3822.8789999999999</v>
      </c>
      <c r="F131" s="73">
        <v>0</v>
      </c>
      <c r="G131" s="73">
        <v>1885.6030000000001</v>
      </c>
      <c r="H131" s="73"/>
      <c r="J131" s="75">
        <f>IF(OR(J127=0,J127="-"),"-",IF(I127="-",(0-J127)/J127,(I127-J127)/J127))</f>
        <v>-4.1515969709044934E-2</v>
      </c>
      <c r="K131" s="75">
        <f>IF(OR(K127=0,K127="-"),"-",IF(J127="-",(0-K127)/K127,(J127-K127)/K127))</f>
        <v>0.15580867754215916</v>
      </c>
    </row>
    <row r="132" spans="1:11" s="80" customFormat="1" x14ac:dyDescent="0.25">
      <c r="A132" s="78" t="s">
        <v>134</v>
      </c>
      <c r="B132" s="79"/>
      <c r="C132" s="79">
        <f>IF(OR(C131=0,C131="-"),"-",IF(C129="-",(0-C131)/C131,(C129-C131)/C131))</f>
        <v>5.1070445917305425E-2</v>
      </c>
      <c r="D132" s="79">
        <f>IF(OR(D131=0,D131="-"),"-",IF(D129="-",(0-D131)/D131,(D129-D131)/D131))</f>
        <v>0.16000895791397243</v>
      </c>
      <c r="E132" s="79">
        <f>IF(OR(E131=0,E131="-"),"-",IF(E129="-",(0-E131)/E131,(E129-E131)/E131))</f>
        <v>0.28468518098532547</v>
      </c>
      <c r="F132" s="79" t="str">
        <f>IF(OR(F131=0,F131="-"),"-",IF(F129="-",(0-F131)/F131,(F129-F131)/F131))</f>
        <v>-</v>
      </c>
      <c r="G132" s="79">
        <f>IF(OR(G131=0,G131="-"),"-",IF(G129="-",(0-G131)/G131,(G129-G131)/G131))</f>
        <v>3.2064013474733663E-3</v>
      </c>
      <c r="H132" s="79"/>
      <c r="J132" s="81"/>
      <c r="K132" s="81"/>
    </row>
  </sheetData>
  <sheetProtection formatCells="0" formatColumns="0" formatRows="0" insertColumns="0" insertRows="0" insertHyperlinks="0" deleteColumns="0" deleteRows="0" sort="0" autoFilter="0" pivotTables="0"/>
  <mergeCells count="23">
    <mergeCell ref="K5:K6"/>
    <mergeCell ref="L9:M9"/>
    <mergeCell ref="A1:J1"/>
    <mergeCell ref="A2:J2"/>
    <mergeCell ref="A3:J3"/>
    <mergeCell ref="B5:B7"/>
    <mergeCell ref="C5:C7"/>
    <mergeCell ref="D5:D7"/>
    <mergeCell ref="E5:E7"/>
    <mergeCell ref="F5:F7"/>
    <mergeCell ref="G5:G7"/>
    <mergeCell ref="I5:I6"/>
    <mergeCell ref="J5:J6"/>
    <mergeCell ref="L67:M67"/>
    <mergeCell ref="L49:M49"/>
    <mergeCell ref="L44:M44"/>
    <mergeCell ref="L36:M36"/>
    <mergeCell ref="L27:M27"/>
    <mergeCell ref="L124:M124"/>
    <mergeCell ref="L119:M119"/>
    <mergeCell ref="L107:M107"/>
    <mergeCell ref="L101:M101"/>
    <mergeCell ref="L89:M89"/>
  </mergeCells>
  <pageMargins left="0.7" right="0.7" top="0.75" bottom="0.75" header="0.3" footer="0.3"/>
  <pageSetup paperSize="9" scale="82" fitToHeight="0" orientation="landscape" r:id="rId1"/>
  <rowBreaks count="2" manualBreakCount="2">
    <brk id="34" max="10" man="1"/>
    <brk id="87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Phosphate Rock Production and D</vt:lpstr>
      <vt:lpstr>Phosphate Rock Production and.1</vt:lpstr>
      <vt:lpstr>Phosphate Rock Exports by Desti</vt:lpstr>
      <vt:lpstr>'Phosphate Rock Exports by Desti'!Impression_des_titres</vt:lpstr>
      <vt:lpstr>'Phosphate Rock Exports by Desti'!Zone_d_impression</vt:lpstr>
      <vt:lpstr>'Phosphate Rock Production and D'!Zone_d_impression</vt:lpstr>
      <vt:lpstr>'Phosphate Rock Production and.1'!Zone_d_impression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lastModifiedBy>Virginie COUTURIER</cp:lastModifiedBy>
  <cp:lastPrinted>2015-12-14T11:52:45Z</cp:lastPrinted>
  <dcterms:created xsi:type="dcterms:W3CDTF">2015-12-14T09:55:33Z</dcterms:created>
  <dcterms:modified xsi:type="dcterms:W3CDTF">2015-12-14T11:52:47Z</dcterms:modified>
</cp:coreProperties>
</file>