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750" yWindow="510" windowWidth="24615" windowHeight="10170" activeTab="1"/>
  </bookViews>
  <sheets>
    <sheet name="Phosphate Rock Production and D" sheetId="1" r:id="rId1"/>
    <sheet name="Phosphate Rock Production and.1" sheetId="2" r:id="rId2"/>
    <sheet name="Phosphate Rock Exports by Desti" sheetId="3" r:id="rId3"/>
  </sheets>
  <definedNames>
    <definedName name="_xlnm.Print_Area" localSheetId="2">'Phosphate Rock Exports by Desti'!$A$4:$K$134</definedName>
    <definedName name="_xlnm.Print_Area" localSheetId="0">'Phosphate Rock Production and D'!$A$1:$AG$14</definedName>
    <definedName name="_xlnm.Print_Area" localSheetId="1">'Phosphate Rock Production and.1'!$A$1:$G$32</definedName>
  </definedNames>
  <calcPr calcId="145621"/>
</workbook>
</file>

<file path=xl/calcChain.xml><?xml version="1.0" encoding="utf-8"?>
<calcChain xmlns="http://schemas.openxmlformats.org/spreadsheetml/2006/main">
  <c r="G30" i="2" l="1"/>
  <c r="G28" i="2"/>
  <c r="G24" i="2"/>
  <c r="G22" i="2"/>
  <c r="G18" i="2"/>
  <c r="G16" i="2"/>
  <c r="G12" i="2"/>
  <c r="G10" i="2"/>
  <c r="F31" i="2"/>
  <c r="F25" i="2"/>
  <c r="F19" i="2"/>
  <c r="F13" i="2"/>
  <c r="H133" i="3" l="1"/>
  <c r="G133" i="3"/>
  <c r="F133" i="3"/>
  <c r="E133" i="3"/>
  <c r="D133" i="3"/>
  <c r="G131" i="3"/>
  <c r="K126" i="3"/>
  <c r="J126" i="3"/>
  <c r="H126" i="3"/>
  <c r="G126" i="3"/>
  <c r="F126" i="3"/>
  <c r="E126" i="3"/>
  <c r="D126" i="3"/>
  <c r="I125" i="3"/>
  <c r="I126" i="3" s="1"/>
  <c r="K122" i="3"/>
  <c r="J122" i="3"/>
  <c r="H122" i="3"/>
  <c r="G122" i="3"/>
  <c r="F122" i="3"/>
  <c r="E122" i="3"/>
  <c r="D122" i="3"/>
  <c r="I121" i="3"/>
  <c r="I120" i="3"/>
  <c r="I122" i="3" s="1"/>
  <c r="K117" i="3"/>
  <c r="J117" i="3"/>
  <c r="H117" i="3"/>
  <c r="G117" i="3"/>
  <c r="F117" i="3"/>
  <c r="E117" i="3"/>
  <c r="D117" i="3"/>
  <c r="I116" i="3"/>
  <c r="I115" i="3"/>
  <c r="I114" i="3"/>
  <c r="I113" i="3"/>
  <c r="I112" i="3"/>
  <c r="I111" i="3"/>
  <c r="I110" i="3"/>
  <c r="I117" i="3" s="1"/>
  <c r="I109" i="3"/>
  <c r="I108" i="3"/>
  <c r="K105" i="3"/>
  <c r="J105" i="3"/>
  <c r="H105" i="3"/>
  <c r="G105" i="3"/>
  <c r="F105" i="3"/>
  <c r="E105" i="3"/>
  <c r="D105" i="3"/>
  <c r="I104" i="3"/>
  <c r="I103" i="3"/>
  <c r="I102" i="3"/>
  <c r="I105" i="3" s="1"/>
  <c r="K99" i="3"/>
  <c r="J99" i="3"/>
  <c r="H99" i="3"/>
  <c r="G99" i="3"/>
  <c r="F99" i="3"/>
  <c r="E99" i="3"/>
  <c r="D99" i="3"/>
  <c r="I98" i="3"/>
  <c r="I97" i="3"/>
  <c r="I96" i="3"/>
  <c r="I95" i="3"/>
  <c r="I94" i="3"/>
  <c r="I93" i="3"/>
  <c r="I92" i="3"/>
  <c r="I99" i="3" s="1"/>
  <c r="I91" i="3"/>
  <c r="I90" i="3"/>
  <c r="K87" i="3"/>
  <c r="J87" i="3"/>
  <c r="H87" i="3"/>
  <c r="G87" i="3"/>
  <c r="F87" i="3"/>
  <c r="E87" i="3"/>
  <c r="D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87" i="3" s="1"/>
  <c r="K65" i="3"/>
  <c r="J65" i="3"/>
  <c r="H65" i="3"/>
  <c r="G65" i="3"/>
  <c r="F65" i="3"/>
  <c r="E65" i="3"/>
  <c r="D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65" i="3" s="1"/>
  <c r="K47" i="3"/>
  <c r="J47" i="3"/>
  <c r="H47" i="3"/>
  <c r="G47" i="3"/>
  <c r="F47" i="3"/>
  <c r="E47" i="3"/>
  <c r="D47" i="3"/>
  <c r="I46" i="3"/>
  <c r="I45" i="3"/>
  <c r="I47" i="3" s="1"/>
  <c r="K42" i="3"/>
  <c r="J42" i="3"/>
  <c r="H42" i="3"/>
  <c r="G42" i="3"/>
  <c r="F42" i="3"/>
  <c r="E42" i="3"/>
  <c r="D42" i="3"/>
  <c r="I41" i="3"/>
  <c r="I40" i="3"/>
  <c r="I39" i="3"/>
  <c r="I38" i="3"/>
  <c r="I37" i="3"/>
  <c r="I36" i="3"/>
  <c r="I42" i="3" s="1"/>
  <c r="K33" i="3"/>
  <c r="J33" i="3"/>
  <c r="H33" i="3"/>
  <c r="G33" i="3"/>
  <c r="F33" i="3"/>
  <c r="E33" i="3"/>
  <c r="D33" i="3"/>
  <c r="I32" i="3"/>
  <c r="I31" i="3"/>
  <c r="I30" i="3"/>
  <c r="I29" i="3"/>
  <c r="I28" i="3"/>
  <c r="I27" i="3"/>
  <c r="I33" i="3" s="1"/>
  <c r="K24" i="3"/>
  <c r="K128" i="3" s="1"/>
  <c r="K132" i="3" s="1"/>
  <c r="J24" i="3"/>
  <c r="J128" i="3" s="1"/>
  <c r="H24" i="3"/>
  <c r="H128" i="3" s="1"/>
  <c r="H131" i="3" s="1"/>
  <c r="G24" i="3"/>
  <c r="G128" i="3" s="1"/>
  <c r="F24" i="3"/>
  <c r="F128" i="3" s="1"/>
  <c r="F131" i="3" s="1"/>
  <c r="E24" i="3"/>
  <c r="E128" i="3" s="1"/>
  <c r="E131" i="3" s="1"/>
  <c r="D24" i="3"/>
  <c r="D128" i="3" s="1"/>
  <c r="D131" i="3" s="1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24" i="3" s="1"/>
  <c r="G31" i="2"/>
  <c r="D31" i="2"/>
  <c r="C31" i="2"/>
  <c r="B31" i="2"/>
  <c r="G25" i="2"/>
  <c r="D25" i="2"/>
  <c r="C25" i="2"/>
  <c r="B25" i="2"/>
  <c r="G19" i="2"/>
  <c r="D19" i="2"/>
  <c r="C19" i="2"/>
  <c r="B19" i="2"/>
  <c r="G13" i="2"/>
  <c r="D13" i="2"/>
  <c r="C13" i="2"/>
  <c r="B13" i="2"/>
  <c r="AE13" i="1"/>
  <c r="AC13" i="1"/>
  <c r="AG13" i="1" s="1"/>
  <c r="AA13" i="1"/>
  <c r="W13" i="1"/>
  <c r="U13" i="1"/>
  <c r="Y13" i="1" s="1"/>
  <c r="S13" i="1"/>
  <c r="O13" i="1"/>
  <c r="M13" i="1"/>
  <c r="Q13" i="1" s="1"/>
  <c r="K13" i="1"/>
  <c r="G13" i="1"/>
  <c r="E13" i="1"/>
  <c r="I13" i="1" s="1"/>
  <c r="C13" i="1"/>
  <c r="AG11" i="1"/>
  <c r="Y11" i="1"/>
  <c r="Q11" i="1"/>
  <c r="I11" i="1"/>
  <c r="AG10" i="1"/>
  <c r="Y10" i="1"/>
  <c r="Q10" i="1"/>
  <c r="I10" i="1"/>
  <c r="AG9" i="1"/>
  <c r="Y9" i="1"/>
  <c r="Q9" i="1"/>
  <c r="I9" i="1"/>
  <c r="AG8" i="1"/>
  <c r="Y8" i="1"/>
  <c r="Q8" i="1"/>
  <c r="I8" i="1"/>
  <c r="AG7" i="1"/>
  <c r="Y7" i="1"/>
  <c r="Q7" i="1"/>
  <c r="I7" i="1"/>
  <c r="I128" i="3" l="1"/>
  <c r="J132" i="3"/>
</calcChain>
</file>

<file path=xl/sharedStrings.xml><?xml version="1.0" encoding="utf-8"?>
<sst xmlns="http://schemas.openxmlformats.org/spreadsheetml/2006/main" count="201" uniqueCount="140">
  <si>
    <t>Phosphate Rock Production and Deliveries in Major Producing Countries</t>
  </si>
  <si>
    <t>PIT/2015/4Q/P/1</t>
  </si>
  <si>
    <t>January - December 2015</t>
  </si>
  <si>
    <t>('000 metric tonnes product) - All Grades</t>
  </si>
  <si>
    <t>PRODUCTION</t>
  </si>
  <si>
    <t>TOTAL DELIVERIES</t>
  </si>
  <si>
    <t>HOME DELIVERIES</t>
  </si>
  <si>
    <t>EXPORTS</t>
  </si>
  <si>
    <t>4Q 2015</t>
  </si>
  <si>
    <t>%</t>
  </si>
  <si>
    <t>America</t>
  </si>
  <si>
    <t>Africa</t>
  </si>
  <si>
    <t>West Asia</t>
  </si>
  <si>
    <t>China</t>
  </si>
  <si>
    <t>Others</t>
  </si>
  <si>
    <t>Total (not entire world)</t>
  </si>
  <si>
    <t>Phosphate Rock Production and Deliveries by Grade</t>
  </si>
  <si>
    <t>(000 tonnes product)</t>
  </si>
  <si>
    <t>2015 Q4</t>
  </si>
  <si>
    <t>65% BPL</t>
  </si>
  <si>
    <t>66-68% BPL</t>
  </si>
  <si>
    <t>69-72% BPL</t>
  </si>
  <si>
    <t>73-77% BPL</t>
  </si>
  <si>
    <t>Total</t>
  </si>
  <si>
    <t>and under</t>
  </si>
  <si>
    <t>and over</t>
  </si>
  <si>
    <t>29.8% P2O5</t>
  </si>
  <si>
    <t>29.8-31.5% P2O5</t>
  </si>
  <si>
    <t>31.5-33.4% P2O5</t>
  </si>
  <si>
    <t>WORLD TOTAL</t>
  </si>
  <si>
    <t>WORLD TOTAL 2014</t>
  </si>
  <si>
    <t>%change 2015/2014</t>
  </si>
  <si>
    <t xml:space="preserve">Phosphate Rock Exports by Destination </t>
  </si>
  <si>
    <t>('000 metric tonnes product)</t>
  </si>
  <si>
    <t>Exporting</t>
  </si>
  <si>
    <t>countries</t>
  </si>
  <si>
    <t>TOTAL</t>
  </si>
  <si>
    <t>Importing</t>
  </si>
  <si>
    <t>Countries</t>
  </si>
  <si>
    <t>West Europe</t>
  </si>
  <si>
    <t>Austria</t>
  </si>
  <si>
    <t>Belgium</t>
  </si>
  <si>
    <t>Finland</t>
  </si>
  <si>
    <t>France</t>
  </si>
  <si>
    <t>Germany</t>
  </si>
  <si>
    <t>Greece</t>
  </si>
  <si>
    <t>Ireland</t>
  </si>
  <si>
    <t>Italy</t>
  </si>
  <si>
    <t>Netherlands</t>
  </si>
  <si>
    <t>Norway</t>
  </si>
  <si>
    <t>Portugal</t>
  </si>
  <si>
    <t>Spain</t>
  </si>
  <si>
    <t>Switzerland</t>
  </si>
  <si>
    <t>United Kingdom</t>
  </si>
  <si>
    <t>Various</t>
  </si>
  <si>
    <t>Subtotal</t>
  </si>
  <si>
    <t>Central Europe</t>
  </si>
  <si>
    <t>Bulgaria</t>
  </si>
  <si>
    <t>Croatia</t>
  </si>
  <si>
    <t>Hungary</t>
  </si>
  <si>
    <t>Poland</t>
  </si>
  <si>
    <t>Romania</t>
  </si>
  <si>
    <t>Serbia</t>
  </si>
  <si>
    <t>E. Europe &amp; C. Asia</t>
  </si>
  <si>
    <t>Belarus</t>
  </si>
  <si>
    <t>Latvia</t>
  </si>
  <si>
    <t>Lithuania</t>
  </si>
  <si>
    <t>Russia</t>
  </si>
  <si>
    <t>Ukraine</t>
  </si>
  <si>
    <t>North America</t>
  </si>
  <si>
    <t>Canada</t>
  </si>
  <si>
    <t>USA</t>
  </si>
  <si>
    <t>Latin America</t>
  </si>
  <si>
    <t>Argentina</t>
  </si>
  <si>
    <t>Bolivia</t>
  </si>
  <si>
    <t>Brazil</t>
  </si>
  <si>
    <t>Chile</t>
  </si>
  <si>
    <t>Colombia</t>
  </si>
  <si>
    <t>Dominican Rep.</t>
  </si>
  <si>
    <t>Ecuador</t>
  </si>
  <si>
    <t>El Salvador</t>
  </si>
  <si>
    <t>Guatemala</t>
  </si>
  <si>
    <t>Mexico</t>
  </si>
  <si>
    <t>Nicaragua</t>
  </si>
  <si>
    <t>Peru</t>
  </si>
  <si>
    <t>Uruguay</t>
  </si>
  <si>
    <t>Venezuela</t>
  </si>
  <si>
    <t>Angola</t>
  </si>
  <si>
    <t>Cameroon</t>
  </si>
  <si>
    <t>Congo</t>
  </si>
  <si>
    <t>Cote d'Ivoire</t>
  </si>
  <si>
    <t>Gabon</t>
  </si>
  <si>
    <t>Ghana</t>
  </si>
  <si>
    <t>Kenya</t>
  </si>
  <si>
    <t>Liberia</t>
  </si>
  <si>
    <t>Mali</t>
  </si>
  <si>
    <t>Mauritania</t>
  </si>
  <si>
    <t>Mauritius</t>
  </si>
  <si>
    <t>Morocco</t>
  </si>
  <si>
    <t>Mozambique</t>
  </si>
  <si>
    <t>Nigeria</t>
  </si>
  <si>
    <t>Sierra Leone</t>
  </si>
  <si>
    <t>South Africa</t>
  </si>
  <si>
    <t>Sudan</t>
  </si>
  <si>
    <t>Tanzania</t>
  </si>
  <si>
    <t>Togo</t>
  </si>
  <si>
    <t>Abu Dhabi, UAE</t>
  </si>
  <si>
    <t>Iran</t>
  </si>
  <si>
    <t>Israel</t>
  </si>
  <si>
    <t>Jordan</t>
  </si>
  <si>
    <t>Lebanon</t>
  </si>
  <si>
    <t>Saudi Arabia</t>
  </si>
  <si>
    <t>Syria</t>
  </si>
  <si>
    <t>Turkey</t>
  </si>
  <si>
    <t>South Asia</t>
  </si>
  <si>
    <t>Bangladesh</t>
  </si>
  <si>
    <t>India</t>
  </si>
  <si>
    <t>Pakistan</t>
  </si>
  <si>
    <t>East Asia</t>
  </si>
  <si>
    <t>Indonesia</t>
  </si>
  <si>
    <t>Japan</t>
  </si>
  <si>
    <t>Korea Rep.</t>
  </si>
  <si>
    <t>Malaysia</t>
  </si>
  <si>
    <t>Philippines</t>
  </si>
  <si>
    <t>Taiwan, China</t>
  </si>
  <si>
    <t>Thailand</t>
  </si>
  <si>
    <t>Vietnam</t>
  </si>
  <si>
    <t>Oceania</t>
  </si>
  <si>
    <t>Australia</t>
  </si>
  <si>
    <t>New Zealand</t>
  </si>
  <si>
    <t>Total 2014</t>
  </si>
  <si>
    <t>%Variation</t>
  </si>
  <si>
    <t>%Variation 2015/2014</t>
  </si>
  <si>
    <t>2015/2014</t>
  </si>
  <si>
    <t>2014/2013</t>
  </si>
  <si>
    <t>Total 2013</t>
  </si>
  <si>
    <t>%Variation 2014/2013</t>
  </si>
  <si>
    <t>33.4% P2O5</t>
  </si>
  <si>
    <t>na</t>
  </si>
  <si>
    <t>73% 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</si>
</sst>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5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i/>
      <sz val="11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b/>
      <sz val="9"/>
      <color rgb="FF000000"/>
      <name val="Arial"/>
    </font>
    <font>
      <sz val="11"/>
      <color rgb="FF000000"/>
      <name val="Calibri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112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3" borderId="8" xfId="0" applyFont="1" applyFill="1" applyBorder="1" applyAlignment="1" applyProtection="1">
      <alignment horizontal="left" vertical="center" indent="1"/>
    </xf>
    <xf numFmtId="0" fontId="2" fillId="3" borderId="9" xfId="0" applyFont="1" applyFill="1" applyBorder="1" applyAlignment="1" applyProtection="1">
      <alignment horizontal="right" vertical="center"/>
    </xf>
    <xf numFmtId="164" fontId="2" fillId="3" borderId="8" xfId="0" applyNumberFormat="1" applyFont="1" applyFill="1" applyBorder="1" applyAlignment="1" applyProtection="1">
      <alignment horizontal="right" vertical="center"/>
    </xf>
    <xf numFmtId="0" fontId="9" fillId="3" borderId="9" xfId="0" applyFont="1" applyFill="1" applyBorder="1" applyAlignment="1" applyProtection="1">
      <alignment horizontal="right" vertical="center"/>
    </xf>
    <xf numFmtId="164" fontId="10" fillId="3" borderId="8" xfId="0" applyNumberFormat="1" applyFont="1" applyFill="1" applyBorder="1" applyAlignment="1" applyProtection="1">
      <alignment horizontal="right" vertical="center"/>
    </xf>
    <xf numFmtId="165" fontId="9" fillId="3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15" xfId="0" applyFont="1" applyFill="1" applyBorder="1" applyAlignment="1" applyProtection="1">
      <alignment horizontal="center" vertical="center"/>
    </xf>
    <xf numFmtId="0" fontId="12" fillId="3" borderId="1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/>
    </xf>
    <xf numFmtId="0" fontId="14" fillId="3" borderId="0" xfId="0" applyFont="1" applyFill="1" applyAlignment="1" applyProtection="1">
      <alignment horizontal="right" vertical="center" indent="1"/>
    </xf>
    <xf numFmtId="165" fontId="14" fillId="3" borderId="0" xfId="0" applyNumberFormat="1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4" xfId="0" applyFont="1" applyFill="1" applyBorder="1" applyAlignment="1" applyProtection="1">
      <alignment horizontal="left" vertical="center" indent="1"/>
    </xf>
    <xf numFmtId="0" fontId="15" fillId="3" borderId="4" xfId="0" applyFont="1" applyFill="1" applyBorder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top"/>
    </xf>
    <xf numFmtId="0" fontId="15" fillId="3" borderId="0" xfId="0" applyFont="1" applyFill="1" applyAlignment="1" applyProtection="1">
      <alignment horizontal="left" vertical="top"/>
    </xf>
    <xf numFmtId="0" fontId="15" fillId="3" borderId="15" xfId="0" applyFont="1" applyFill="1" applyBorder="1" applyAlignment="1" applyProtection="1">
      <alignment horizontal="left" vertical="center" indent="2"/>
    </xf>
    <xf numFmtId="164" fontId="15" fillId="3" borderId="0" xfId="0" applyNumberFormat="1" applyFont="1" applyFill="1" applyAlignment="1" applyProtection="1">
      <alignment horizontal="right" vertical="center"/>
    </xf>
    <xf numFmtId="164" fontId="13" fillId="3" borderId="15" xfId="0" applyNumberFormat="1" applyFont="1" applyFill="1" applyBorder="1" applyAlignment="1" applyProtection="1">
      <alignment horizontal="right" vertical="center"/>
    </xf>
    <xf numFmtId="0" fontId="15" fillId="2" borderId="15" xfId="0" applyFont="1" applyFill="1" applyBorder="1" applyAlignment="1" applyProtection="1">
      <alignment horizontal="left" vertical="center" indent="2"/>
    </xf>
    <xf numFmtId="164" fontId="15" fillId="2" borderId="0" xfId="0" applyNumberFormat="1" applyFont="1" applyFill="1" applyAlignment="1" applyProtection="1">
      <alignment horizontal="right" vertical="center"/>
    </xf>
    <xf numFmtId="164" fontId="13" fillId="2" borderId="15" xfId="0" applyNumberFormat="1" applyFont="1" applyFill="1" applyBorder="1" applyAlignment="1" applyProtection="1">
      <alignment horizontal="right" vertical="center"/>
    </xf>
    <xf numFmtId="0" fontId="15" fillId="2" borderId="2" xfId="0" applyFont="1" applyFill="1" applyBorder="1" applyAlignment="1" applyProtection="1">
      <alignment horizontal="left" vertical="center" indent="1"/>
    </xf>
    <xf numFmtId="164" fontId="13" fillId="2" borderId="18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3" fillId="3" borderId="12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6" fillId="2" borderId="19" xfId="0" applyFont="1" applyFill="1" applyBorder="1" applyAlignment="1" applyProtection="1">
      <alignment horizontal="center" vertical="center"/>
    </xf>
    <xf numFmtId="165" fontId="16" fillId="3" borderId="22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right" vertical="center" indent="1"/>
    </xf>
    <xf numFmtId="0" fontId="6" fillId="3" borderId="14" xfId="0" applyFont="1" applyFill="1" applyBorder="1" applyAlignment="1" applyProtection="1">
      <alignment horizontal="center" vertical="center"/>
    </xf>
    <xf numFmtId="0" fontId="12" fillId="3" borderId="15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center" vertical="center"/>
    </xf>
    <xf numFmtId="0" fontId="20" fillId="3" borderId="14" xfId="0" applyFont="1" applyFill="1" applyBorder="1" applyAlignment="1" applyProtection="1">
      <alignment horizontal="center" vertical="center"/>
    </xf>
    <xf numFmtId="0" fontId="21" fillId="3" borderId="15" xfId="0" applyFont="1" applyFill="1" applyBorder="1" applyAlignment="1" applyProtection="1">
      <alignment horizontal="center" vertical="center"/>
    </xf>
    <xf numFmtId="164" fontId="22" fillId="3" borderId="17" xfId="0" applyNumberFormat="1" applyFont="1" applyFill="1" applyBorder="1" applyAlignment="1" applyProtection="1">
      <alignment horizontal="right" vertical="center"/>
    </xf>
    <xf numFmtId="164" fontId="0" fillId="0" borderId="0" xfId="0" applyNumberFormat="1"/>
    <xf numFmtId="164" fontId="19" fillId="2" borderId="0" xfId="0" applyNumberFormat="1" applyFont="1" applyFill="1" applyAlignment="1" applyProtection="1">
      <alignment horizontal="right" vertical="center"/>
    </xf>
    <xf numFmtId="165" fontId="19" fillId="3" borderId="0" xfId="0" applyNumberFormat="1" applyFont="1" applyFill="1" applyAlignment="1" applyProtection="1">
      <alignment horizontal="right" vertical="center"/>
    </xf>
    <xf numFmtId="0" fontId="23" fillId="0" borderId="0" xfId="0" applyFont="1"/>
    <xf numFmtId="0" fontId="24" fillId="0" borderId="0" xfId="0" applyFont="1"/>
    <xf numFmtId="0" fontId="0" fillId="0" borderId="0" xfId="0" applyFill="1"/>
    <xf numFmtId="9" fontId="14" fillId="3" borderId="20" xfId="1" applyFont="1" applyFill="1" applyBorder="1" applyAlignment="1" applyProtection="1">
      <alignment horizontal="right" vertical="center" indent="1"/>
    </xf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6" fillId="2" borderId="21" xfId="1" applyFont="1" applyFill="1" applyBorder="1" applyAlignment="1" applyProtection="1">
      <alignment horizontal="center" vertical="center"/>
    </xf>
    <xf numFmtId="9" fontId="0" fillId="0" borderId="0" xfId="1" applyFont="1" applyFill="1"/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3" fillId="3" borderId="0" xfId="0" applyFont="1" applyFill="1" applyAlignment="1" applyProtection="1">
      <alignment horizontal="center"/>
    </xf>
    <xf numFmtId="0" fontId="15" fillId="3" borderId="0" xfId="0" applyFont="1" applyFill="1" applyAlignment="1" applyProtection="1">
      <alignment horizontal="left" vertical="top"/>
    </xf>
    <xf numFmtId="0" fontId="15" fillId="2" borderId="0" xfId="0" applyFont="1" applyFill="1" applyAlignment="1" applyProtection="1">
      <alignment horizontal="left" vertical="top"/>
    </xf>
    <xf numFmtId="0" fontId="15" fillId="3" borderId="4" xfId="0" applyFont="1" applyFill="1" applyBorder="1" applyAlignment="1" applyProtection="1">
      <alignment horizontal="left" vertical="top"/>
    </xf>
    <xf numFmtId="0" fontId="15" fillId="0" borderId="0" xfId="0" applyFont="1" applyFill="1" applyAlignment="1" applyProtection="1">
      <alignment horizontal="left" vertical="top"/>
    </xf>
    <xf numFmtId="0" fontId="0" fillId="0" borderId="0" xfId="0" applyFill="1" applyProtection="1"/>
    <xf numFmtId="0" fontId="15" fillId="2" borderId="18" xfId="0" applyFont="1" applyFill="1" applyBorder="1" applyAlignment="1" applyProtection="1">
      <alignment horizontal="left" vertical="top"/>
    </xf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0" fontId="14" fillId="2" borderId="0" xfId="0" applyFont="1" applyFill="1" applyAlignment="1" applyProtection="1">
      <alignment horizontal="right" vertical="center" indent="1"/>
    </xf>
    <xf numFmtId="0" fontId="15" fillId="3" borderId="12" xfId="0" applyFont="1" applyFill="1" applyBorder="1" applyAlignment="1" applyProtection="1">
      <alignment horizontal="lef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3"/>
  <sheetViews>
    <sheetView workbookViewId="0">
      <selection activeCell="G32" sqref="G32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9.7109375" customWidth="1"/>
    <col min="4" max="4" width="1" customWidth="1"/>
    <col min="5" max="5" width="9.7109375" customWidth="1"/>
    <col min="6" max="6" width="1" customWidth="1"/>
    <col min="7" max="7" width="9.7109375" customWidth="1"/>
    <col min="8" max="8" width="1" customWidth="1"/>
    <col min="9" max="9" width="8.7109375" customWidth="1"/>
    <col min="10" max="10" width="0.42578125" customWidth="1"/>
    <col min="11" max="11" width="9.7109375" customWidth="1"/>
    <col min="12" max="12" width="1" customWidth="1"/>
    <col min="13" max="13" width="9.7109375" customWidth="1"/>
    <col min="14" max="14" width="1" customWidth="1"/>
    <col min="15" max="15" width="9.7109375" customWidth="1"/>
    <col min="16" max="16" width="1" customWidth="1"/>
    <col min="17" max="17" width="8.7109375" customWidth="1"/>
    <col min="18" max="18" width="0.42578125" customWidth="1"/>
    <col min="19" max="19" width="8.5703125" customWidth="1"/>
    <col min="20" max="20" width="1" customWidth="1"/>
    <col min="21" max="21" width="8.5703125" customWidth="1"/>
    <col min="22" max="22" width="1" customWidth="1"/>
    <col min="23" max="23" width="8.5703125" customWidth="1"/>
    <col min="24" max="24" width="1" customWidth="1"/>
    <col min="25" max="25" width="8.7109375" customWidth="1"/>
    <col min="26" max="26" width="0.42578125" customWidth="1"/>
    <col min="27" max="27" width="8.5703125" customWidth="1"/>
    <col min="28" max="28" width="1" customWidth="1"/>
    <col min="29" max="29" width="8.5703125" customWidth="1"/>
    <col min="30" max="30" width="1" customWidth="1"/>
    <col min="31" max="31" width="8.5703125" customWidth="1"/>
    <col min="32" max="32" width="1" customWidth="1"/>
    <col min="33" max="33" width="11.28515625" customWidth="1"/>
  </cols>
  <sheetData>
    <row r="1" spans="1:33" ht="23.25" x14ac:dyDescent="0.25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76" t="s">
        <v>1</v>
      </c>
    </row>
    <row r="2" spans="1:33" ht="18" x14ac:dyDescent="0.25">
      <c r="A2" s="93" t="s">
        <v>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1"/>
    </row>
    <row r="3" spans="1:33" ht="18" x14ac:dyDescent="0.25">
      <c r="A3" s="93" t="s">
        <v>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1"/>
    </row>
    <row r="5" spans="1:33" ht="18.75" x14ac:dyDescent="0.25">
      <c r="A5" s="2"/>
      <c r="B5" s="2"/>
      <c r="C5" s="94" t="s">
        <v>4</v>
      </c>
      <c r="D5" s="92"/>
      <c r="E5" s="92"/>
      <c r="F5" s="92"/>
      <c r="G5" s="92"/>
      <c r="H5" s="92"/>
      <c r="I5" s="92"/>
      <c r="J5" s="2"/>
      <c r="K5" s="94" t="s">
        <v>5</v>
      </c>
      <c r="L5" s="92"/>
      <c r="M5" s="92"/>
      <c r="N5" s="92"/>
      <c r="O5" s="92"/>
      <c r="P5" s="92"/>
      <c r="Q5" s="92"/>
      <c r="R5" s="2"/>
      <c r="S5" s="94" t="s">
        <v>6</v>
      </c>
      <c r="T5" s="92"/>
      <c r="U5" s="92"/>
      <c r="V5" s="92"/>
      <c r="W5" s="92"/>
      <c r="X5" s="92"/>
      <c r="Y5" s="92"/>
      <c r="Z5" s="2"/>
      <c r="AA5" s="94" t="s">
        <v>7</v>
      </c>
      <c r="AB5" s="92"/>
      <c r="AC5" s="92"/>
      <c r="AD5" s="92"/>
      <c r="AE5" s="92"/>
      <c r="AF5" s="92"/>
      <c r="AG5" s="92"/>
    </row>
    <row r="6" spans="1:33" ht="33.950000000000003" customHeight="1" x14ac:dyDescent="0.25">
      <c r="A6" s="3" t="s">
        <v>8</v>
      </c>
      <c r="C6" s="95">
        <v>2013</v>
      </c>
      <c r="D6" s="96"/>
      <c r="E6" s="96">
        <v>2014</v>
      </c>
      <c r="F6" s="96"/>
      <c r="G6" s="97">
        <v>2015</v>
      </c>
      <c r="H6" s="96"/>
      <c r="I6" s="4" t="s">
        <v>9</v>
      </c>
      <c r="K6" s="95">
        <v>2013</v>
      </c>
      <c r="L6" s="96"/>
      <c r="M6" s="96">
        <v>2014</v>
      </c>
      <c r="N6" s="96"/>
      <c r="O6" s="97">
        <v>2015</v>
      </c>
      <c r="P6" s="96"/>
      <c r="Q6" s="4" t="s">
        <v>9</v>
      </c>
      <c r="S6" s="95">
        <v>2013</v>
      </c>
      <c r="T6" s="96"/>
      <c r="U6" s="96">
        <v>2014</v>
      </c>
      <c r="V6" s="96"/>
      <c r="W6" s="97">
        <v>2015</v>
      </c>
      <c r="X6" s="96"/>
      <c r="Y6" s="4" t="s">
        <v>9</v>
      </c>
      <c r="AA6" s="95">
        <v>2013</v>
      </c>
      <c r="AB6" s="96"/>
      <c r="AC6" s="96">
        <v>2014</v>
      </c>
      <c r="AD6" s="96"/>
      <c r="AE6" s="97">
        <v>2015</v>
      </c>
      <c r="AF6" s="96"/>
      <c r="AG6" s="4" t="s">
        <v>9</v>
      </c>
    </row>
    <row r="7" spans="1:33" x14ac:dyDescent="0.25">
      <c r="A7" s="5" t="s">
        <v>10</v>
      </c>
      <c r="B7" s="6"/>
      <c r="C7" s="7">
        <v>40350.834999999999</v>
      </c>
      <c r="D7" s="8"/>
      <c r="E7" s="7">
        <v>36538.107000000004</v>
      </c>
      <c r="F7" s="8"/>
      <c r="G7" s="9">
        <v>36363.99</v>
      </c>
      <c r="H7" s="8"/>
      <c r="I7" s="10">
        <f>IF(OR(E7=0,E7="-"),"-",IF(G7="-",(0-E7)/E7,(G7-E7)/E7))</f>
        <v>-4.7653536073996835E-3</v>
      </c>
      <c r="K7" s="7">
        <v>37737.252999999997</v>
      </c>
      <c r="L7" s="8"/>
      <c r="M7" s="7">
        <v>35928.938000000002</v>
      </c>
      <c r="N7" s="8"/>
      <c r="O7" s="9">
        <v>36856.945</v>
      </c>
      <c r="P7" s="8"/>
      <c r="Q7" s="10">
        <f>IF(OR(M7=0,M7="-"),"-",IF(O7="-",(0-M7)/M7,(O7-M7)/M7))</f>
        <v>2.5828957148691614E-2</v>
      </c>
      <c r="S7" s="7">
        <v>34292.197999999997</v>
      </c>
      <c r="T7" s="8"/>
      <c r="U7" s="7">
        <v>32708.723999999998</v>
      </c>
      <c r="V7" s="8"/>
      <c r="W7" s="9">
        <v>32984.974999999999</v>
      </c>
      <c r="X7" s="8"/>
      <c r="Y7" s="10">
        <f>IF(OR(U7=0,U7="-"),"-",IF(W7="-",(0-U7)/U7,(W7-U7)/U7))</f>
        <v>8.4457895697796163E-3</v>
      </c>
      <c r="AA7" s="7">
        <v>3445.0549999999998</v>
      </c>
      <c r="AB7" s="8"/>
      <c r="AC7" s="7">
        <v>3220.2139999999999</v>
      </c>
      <c r="AD7" s="8"/>
      <c r="AE7" s="9">
        <v>3871.97</v>
      </c>
      <c r="AF7" s="8"/>
      <c r="AG7" s="10">
        <f>IF(OR(AC7=0,AC7="-"),"-",IF(AE7="-",(0-AC7)/AC7,(AE7-AC7)/AC7))</f>
        <v>0.20239524453964858</v>
      </c>
    </row>
    <row r="8" spans="1:33" x14ac:dyDescent="0.25">
      <c r="A8" s="11" t="s">
        <v>11</v>
      </c>
      <c r="B8" s="12"/>
      <c r="C8" s="13">
        <v>39545.966999999997</v>
      </c>
      <c r="D8" s="14"/>
      <c r="E8" s="13">
        <v>42384.571000000004</v>
      </c>
      <c r="F8" s="14"/>
      <c r="G8" s="15">
        <v>39562.33</v>
      </c>
      <c r="H8" s="14"/>
      <c r="I8" s="16">
        <f>IF(OR(E8=0,E8="-"),"-",IF(G8="-",(0-E8)/E8,(G8-E8)/E8))</f>
        <v>-6.6586518004393663E-2</v>
      </c>
      <c r="K8" s="13">
        <v>39340.648000000001</v>
      </c>
      <c r="L8" s="14"/>
      <c r="M8" s="13">
        <v>40569.705999999998</v>
      </c>
      <c r="N8" s="14"/>
      <c r="O8" s="15">
        <v>38173.881999999998</v>
      </c>
      <c r="P8" s="14"/>
      <c r="Q8" s="16">
        <f>IF(OR(M8=0,M8="-"),"-",IF(O8="-",(0-M8)/M8,(O8-M8)/M8))</f>
        <v>-5.9054507321300298E-2</v>
      </c>
      <c r="S8" s="13">
        <v>25603.321</v>
      </c>
      <c r="T8" s="14"/>
      <c r="U8" s="13">
        <v>25107.306</v>
      </c>
      <c r="V8" s="14"/>
      <c r="W8" s="15">
        <v>22736.333999999999</v>
      </c>
      <c r="X8" s="14"/>
      <c r="Y8" s="16">
        <f>IF(OR(U8=0,U8="-"),"-",IF(W8="-",(0-U8)/U8,(W8-U8)/U8))</f>
        <v>-9.4433548545590731E-2</v>
      </c>
      <c r="AA8" s="13">
        <v>13737.326999999999</v>
      </c>
      <c r="AB8" s="14"/>
      <c r="AC8" s="13">
        <v>15462.4</v>
      </c>
      <c r="AD8" s="14"/>
      <c r="AE8" s="15">
        <v>15437.548000000001</v>
      </c>
      <c r="AF8" s="14"/>
      <c r="AG8" s="16">
        <f>IF(OR(AC8=0,AC8="-"),"-",IF(AE8="-",(0-AC8)/AC8,(AE8-AC8)/AC8))</f>
        <v>-1.6072537251654953E-3</v>
      </c>
    </row>
    <row r="9" spans="1:33" x14ac:dyDescent="0.25">
      <c r="A9" s="17" t="s">
        <v>12</v>
      </c>
      <c r="B9" s="18"/>
      <c r="C9" s="19">
        <v>12787.629000000001</v>
      </c>
      <c r="D9" s="20"/>
      <c r="E9" s="19">
        <v>15156.342000000001</v>
      </c>
      <c r="F9" s="20"/>
      <c r="G9" s="21">
        <v>16907.887999999999</v>
      </c>
      <c r="H9" s="20"/>
      <c r="I9" s="22">
        <f>IF(OR(E9=0,E9="-"),"-",IF(G9="-",(0-E9)/E9,(G9-E9)/E9))</f>
        <v>0.11556522015668413</v>
      </c>
      <c r="K9" s="19">
        <v>12123.687</v>
      </c>
      <c r="L9" s="20"/>
      <c r="M9" s="19">
        <v>15254.028</v>
      </c>
      <c r="N9" s="20"/>
      <c r="O9" s="21">
        <v>16900.724999999999</v>
      </c>
      <c r="P9" s="20"/>
      <c r="Q9" s="22">
        <f>IF(OR(M9=0,M9="-"),"-",IF(O9="-",(0-M9)/M9,(O9-M9)/M9))</f>
        <v>0.10795161776286226</v>
      </c>
      <c r="S9" s="19">
        <v>7157.85</v>
      </c>
      <c r="T9" s="20"/>
      <c r="U9" s="19">
        <v>8582.1540000000005</v>
      </c>
      <c r="V9" s="20"/>
      <c r="W9" s="21">
        <v>10113.563</v>
      </c>
      <c r="X9" s="20"/>
      <c r="Y9" s="22">
        <f>IF(OR(U9=0,U9="-"),"-",IF(W9="-",(0-U9)/U9,(W9-U9)/U9))</f>
        <v>0.17844109998492216</v>
      </c>
      <c r="AA9" s="19">
        <v>4965.8370000000004</v>
      </c>
      <c r="AB9" s="20"/>
      <c r="AC9" s="19">
        <v>6671.8739999999998</v>
      </c>
      <c r="AD9" s="20"/>
      <c r="AE9" s="21">
        <v>6787.1620000000003</v>
      </c>
      <c r="AF9" s="20"/>
      <c r="AG9" s="22">
        <f>IF(OR(AC9=0,AC9="-"),"-",IF(AE9="-",(0-AC9)/AC9,(AE9-AC9)/AC9))</f>
        <v>1.7279702824124148E-2</v>
      </c>
    </row>
    <row r="10" spans="1:33" x14ac:dyDescent="0.25">
      <c r="A10" s="11" t="s">
        <v>13</v>
      </c>
      <c r="B10" s="12"/>
      <c r="C10" s="13">
        <v>0</v>
      </c>
      <c r="D10" s="14"/>
      <c r="E10" s="13">
        <v>0</v>
      </c>
      <c r="F10" s="14"/>
      <c r="G10" s="15">
        <v>0</v>
      </c>
      <c r="H10" s="14"/>
      <c r="I10" s="16" t="str">
        <f>IF(OR(E10=0,E10="-"),"-",IF(G10="-",(0-E10)/E10,(G10-E10)/E10))</f>
        <v>-</v>
      </c>
      <c r="K10" s="13">
        <v>0</v>
      </c>
      <c r="L10" s="14"/>
      <c r="M10" s="13">
        <v>0</v>
      </c>
      <c r="N10" s="14"/>
      <c r="O10" s="15">
        <v>0</v>
      </c>
      <c r="P10" s="14"/>
      <c r="Q10" s="16" t="str">
        <f>IF(OR(M10=0,M10="-"),"-",IF(O10="-",(0-M10)/M10,(O10-M10)/M10))</f>
        <v>-</v>
      </c>
      <c r="S10" s="13">
        <v>0</v>
      </c>
      <c r="T10" s="14"/>
      <c r="U10" s="13">
        <v>0</v>
      </c>
      <c r="V10" s="14"/>
      <c r="W10" s="15">
        <v>0</v>
      </c>
      <c r="X10" s="14"/>
      <c r="Y10" s="16" t="str">
        <f>IF(OR(U10=0,U10="-"),"-",IF(W10="-",(0-U10)/U10,(W10-U10)/U10))</f>
        <v>-</v>
      </c>
      <c r="AA10" s="13">
        <v>0</v>
      </c>
      <c r="AB10" s="14"/>
      <c r="AC10" s="13">
        <v>0</v>
      </c>
      <c r="AD10" s="14"/>
      <c r="AE10" s="15">
        <v>0</v>
      </c>
      <c r="AF10" s="14"/>
      <c r="AG10" s="16" t="str">
        <f>IF(OR(AC10=0,AC10="-"),"-",IF(AE10="-",(0-AC10)/AC10,(AE10-AC10)/AC10))</f>
        <v>-</v>
      </c>
    </row>
    <row r="11" spans="1:33" x14ac:dyDescent="0.25">
      <c r="A11" s="23" t="s">
        <v>14</v>
      </c>
      <c r="B11" s="24"/>
      <c r="C11" s="25">
        <v>12990.415000000001</v>
      </c>
      <c r="D11" s="26"/>
      <c r="E11" s="25">
        <v>13097.808000000001</v>
      </c>
      <c r="F11" s="26"/>
      <c r="G11" s="27">
        <v>14276.674000000001</v>
      </c>
      <c r="H11" s="26"/>
      <c r="I11" s="28">
        <f>IF(OR(E11=0,E11="-"),"-",IF(G11="-",(0-E11)/E11,(G11-E11)/E11))</f>
        <v>9.0004831342771235E-2</v>
      </c>
      <c r="K11" s="25">
        <v>13177.132</v>
      </c>
      <c r="L11" s="26"/>
      <c r="M11" s="25">
        <v>13095.68</v>
      </c>
      <c r="N11" s="26"/>
      <c r="O11" s="27">
        <v>14189.539000000001</v>
      </c>
      <c r="P11" s="26"/>
      <c r="Q11" s="28">
        <f>IF(OR(M11=0,M11="-"),"-",IF(O11="-",(0-M11)/M11,(O11-M11)/M11))</f>
        <v>8.3528232210927603E-2</v>
      </c>
      <c r="S11" s="25">
        <v>10644.093999999999</v>
      </c>
      <c r="T11" s="26"/>
      <c r="U11" s="25">
        <v>10658.83</v>
      </c>
      <c r="V11" s="26"/>
      <c r="W11" s="27">
        <v>12101.527</v>
      </c>
      <c r="X11" s="26"/>
      <c r="Y11" s="28">
        <f>IF(OR(U11=0,U11="-"),"-",IF(W11="-",(0-U11)/U11,(W11-U11)/U11))</f>
        <v>0.13535228538216673</v>
      </c>
      <c r="AA11" s="25">
        <v>2533.038</v>
      </c>
      <c r="AB11" s="26"/>
      <c r="AC11" s="25">
        <v>2436.85</v>
      </c>
      <c r="AD11" s="26"/>
      <c r="AE11" s="27">
        <v>2088.0120000000002</v>
      </c>
      <c r="AF11" s="26"/>
      <c r="AG11" s="28">
        <f>IF(OR(AC11=0,AC11="-"),"-",IF(AE11="-",(0-AC11)/AC11,(AE11-AC11)/AC11))</f>
        <v>-0.14315119929417064</v>
      </c>
    </row>
    <row r="13" spans="1:33" ht="18" x14ac:dyDescent="0.25">
      <c r="A13" s="29" t="s">
        <v>15</v>
      </c>
      <c r="B13" s="30"/>
      <c r="C13" s="31">
        <f>C7+C8+C9+C10+C11</f>
        <v>105674.84599999999</v>
      </c>
      <c r="D13" s="32"/>
      <c r="E13" s="31">
        <f>E7+E8+E9+E10+E11</f>
        <v>107176.82800000002</v>
      </c>
      <c r="F13" s="32"/>
      <c r="G13" s="33">
        <f>G7+G8+G9+G10+G11</f>
        <v>107110.88200000001</v>
      </c>
      <c r="H13" s="32"/>
      <c r="I13" s="34">
        <f>IF(E13*1=0,"-",(G13-E13)/E13)</f>
        <v>-6.153009118725814E-4</v>
      </c>
      <c r="K13" s="31">
        <f>K7+K8+K9+K10+K11</f>
        <v>102378.72</v>
      </c>
      <c r="L13" s="32"/>
      <c r="M13" s="31">
        <f>M7+M8+M9+M10+M11</f>
        <v>104848.35200000001</v>
      </c>
      <c r="N13" s="32"/>
      <c r="O13" s="33">
        <f>O7+O8+O9+O10+O11</f>
        <v>106121.091</v>
      </c>
      <c r="P13" s="32"/>
      <c r="Q13" s="34">
        <f>IF(M13*1=0,"-",(O13-M13)/M13)</f>
        <v>1.2138855553971765E-2</v>
      </c>
      <c r="S13" s="31">
        <f>S7+S8+S9+S10+S11</f>
        <v>77697.463000000003</v>
      </c>
      <c r="T13" s="32"/>
      <c r="U13" s="31">
        <f>U7+U8+U9+U10+U11</f>
        <v>77057.013999999996</v>
      </c>
      <c r="V13" s="32"/>
      <c r="W13" s="33">
        <f>W7+W8+W9+W10+W11</f>
        <v>77936.39899999999</v>
      </c>
      <c r="X13" s="32"/>
      <c r="Y13" s="34">
        <f>IF(U13*1=0,"-",(W13-U13)/U13)</f>
        <v>1.1412134397006285E-2</v>
      </c>
      <c r="AA13" s="31">
        <f>AA7+AA8+AA9+AA10+AA11</f>
        <v>24681.256999999998</v>
      </c>
      <c r="AB13" s="32"/>
      <c r="AC13" s="31">
        <f>AC7+AC8+AC9+AC10+AC11</f>
        <v>27791.338</v>
      </c>
      <c r="AD13" s="32"/>
      <c r="AE13" s="33">
        <f>AE7+AE8+AE9+AE10+AE11</f>
        <v>28184.691999999999</v>
      </c>
      <c r="AF13" s="32"/>
      <c r="AG13" s="34">
        <f>IF(AC13*1=0,"-",(AE13-AC13)/AC13)</f>
        <v>1.4153834550894936E-2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6:AD6"/>
    <mergeCell ref="AE6:AF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workbookViewId="0">
      <selection activeCell="A3" sqref="A2:F3"/>
    </sheetView>
  </sheetViews>
  <sheetFormatPr baseColWidth="10" defaultColWidth="9.140625" defaultRowHeight="15" x14ac:dyDescent="0.25"/>
  <cols>
    <col min="1" max="1" width="31.140625" customWidth="1"/>
    <col min="2" max="7" width="22.85546875" customWidth="1"/>
    <col min="8" max="8" width="9.140625" customWidth="1"/>
  </cols>
  <sheetData>
    <row r="1" spans="1:9" ht="23.25" x14ac:dyDescent="0.25">
      <c r="A1" s="91" t="s">
        <v>16</v>
      </c>
      <c r="B1" s="92"/>
      <c r="C1" s="92"/>
      <c r="D1" s="92"/>
      <c r="E1" s="92"/>
      <c r="F1" s="92"/>
      <c r="G1" s="35" t="s">
        <v>1</v>
      </c>
    </row>
    <row r="2" spans="1:9" ht="18" x14ac:dyDescent="0.25">
      <c r="A2" s="93" t="s">
        <v>17</v>
      </c>
      <c r="B2" s="92"/>
      <c r="C2" s="92"/>
      <c r="D2" s="92"/>
      <c r="E2" s="92"/>
      <c r="F2" s="92"/>
      <c r="G2" s="35"/>
    </row>
    <row r="3" spans="1:9" ht="18" x14ac:dyDescent="0.25">
      <c r="A3" s="93" t="s">
        <v>2</v>
      </c>
      <c r="B3" s="92"/>
      <c r="C3" s="92"/>
      <c r="D3" s="92"/>
      <c r="E3" s="92"/>
      <c r="F3" s="92"/>
      <c r="G3" s="35"/>
    </row>
    <row r="5" spans="1:9" ht="16.5" x14ac:dyDescent="0.25">
      <c r="A5" s="98" t="s">
        <v>18</v>
      </c>
      <c r="B5" s="36" t="s">
        <v>19</v>
      </c>
      <c r="C5" s="37" t="s">
        <v>20</v>
      </c>
      <c r="D5" s="37" t="s">
        <v>21</v>
      </c>
      <c r="E5" s="73" t="s">
        <v>22</v>
      </c>
      <c r="F5" s="77" t="s">
        <v>139</v>
      </c>
      <c r="G5" s="37" t="s">
        <v>23</v>
      </c>
    </row>
    <row r="6" spans="1:9" x14ac:dyDescent="0.25">
      <c r="A6" s="92"/>
      <c r="B6" s="38" t="s">
        <v>24</v>
      </c>
      <c r="C6" s="39"/>
      <c r="D6" s="39"/>
      <c r="E6" s="74"/>
      <c r="F6" s="74" t="s">
        <v>25</v>
      </c>
      <c r="G6" s="39">
        <v>2015</v>
      </c>
    </row>
    <row r="7" spans="1:9" x14ac:dyDescent="0.25">
      <c r="A7" s="92"/>
      <c r="B7" s="38" t="s">
        <v>26</v>
      </c>
      <c r="C7" s="39" t="s">
        <v>27</v>
      </c>
      <c r="D7" s="39" t="s">
        <v>28</v>
      </c>
      <c r="E7" s="74"/>
      <c r="F7" s="78" t="s">
        <v>137</v>
      </c>
      <c r="G7" s="39"/>
    </row>
    <row r="8" spans="1:9" x14ac:dyDescent="0.25">
      <c r="A8" s="92"/>
      <c r="B8" s="40" t="s">
        <v>24</v>
      </c>
      <c r="C8" s="41"/>
      <c r="D8" s="41"/>
      <c r="E8" s="75"/>
      <c r="F8" s="75" t="s">
        <v>25</v>
      </c>
      <c r="G8" s="41"/>
    </row>
    <row r="9" spans="1:9" s="84" customFormat="1" ht="20.100000000000001" customHeight="1" x14ac:dyDescent="0.25">
      <c r="A9" s="83" t="s">
        <v>4</v>
      </c>
    </row>
    <row r="10" spans="1:9" ht="33.950000000000003" customHeight="1" x14ac:dyDescent="0.25">
      <c r="A10" s="42" t="s">
        <v>29</v>
      </c>
      <c r="B10" s="43">
        <v>39745.199999999997</v>
      </c>
      <c r="C10" s="43">
        <v>31120.400000000001</v>
      </c>
      <c r="D10" s="43">
        <v>13264.6</v>
      </c>
      <c r="E10" s="79" t="s">
        <v>138</v>
      </c>
      <c r="F10" s="67">
        <v>22981</v>
      </c>
      <c r="G10" s="43">
        <f>+B10+C10+D10+F10</f>
        <v>107111.20000000001</v>
      </c>
    </row>
    <row r="12" spans="1:9" x14ac:dyDescent="0.25">
      <c r="A12" s="44" t="s">
        <v>30</v>
      </c>
      <c r="B12" s="45">
        <v>38724.199999999997</v>
      </c>
      <c r="C12" s="45">
        <v>33693.199999999997</v>
      </c>
      <c r="D12" s="45">
        <v>11747.9</v>
      </c>
      <c r="E12" s="81" t="s">
        <v>138</v>
      </c>
      <c r="F12" s="45">
        <v>23011.700000000004</v>
      </c>
      <c r="G12" s="45">
        <f>+B12+C12+D12+F12</f>
        <v>107177</v>
      </c>
      <c r="I12" s="80"/>
    </row>
    <row r="13" spans="1:9" x14ac:dyDescent="0.25">
      <c r="A13" s="46" t="s">
        <v>31</v>
      </c>
      <c r="B13" s="47">
        <f t="shared" ref="B13:G13" si="0">IF(OR(B12=0,B12="-"),"-",IF(B10="-",(0-B12)/B12,(B10-B12)/B12))</f>
        <v>2.6365941710868143E-2</v>
      </c>
      <c r="C13" s="47">
        <f t="shared" si="0"/>
        <v>-7.6359621526005131E-2</v>
      </c>
      <c r="D13" s="47">
        <f t="shared" si="0"/>
        <v>0.12910392495680087</v>
      </c>
      <c r="E13" s="82" t="s">
        <v>138</v>
      </c>
      <c r="F13" s="82">
        <f t="shared" ref="F13" si="1">IF(OR(F12=0,F12="-"),"-",IF(F10="-",(0-F12)/F12,(F10-F12)/F12))</f>
        <v>-1.3341039558139711E-3</v>
      </c>
      <c r="G13" s="47">
        <f t="shared" si="0"/>
        <v>-6.1393769185542012E-4</v>
      </c>
    </row>
    <row r="14" spans="1:9" ht="20.100000000000001" customHeight="1" x14ac:dyDescent="0.25"/>
    <row r="15" spans="1:9" s="84" customFormat="1" ht="20.100000000000001" customHeight="1" x14ac:dyDescent="0.25">
      <c r="A15" s="83" t="s">
        <v>5</v>
      </c>
    </row>
    <row r="16" spans="1:9" ht="33.950000000000003" customHeight="1" x14ac:dyDescent="0.25">
      <c r="A16" s="42" t="s">
        <v>29</v>
      </c>
      <c r="B16" s="43">
        <v>41466.5</v>
      </c>
      <c r="C16" s="43">
        <v>29382.6</v>
      </c>
      <c r="D16" s="43">
        <v>12868.9</v>
      </c>
      <c r="E16" s="79" t="s">
        <v>138</v>
      </c>
      <c r="F16" s="67">
        <v>22403.3</v>
      </c>
      <c r="G16" s="43">
        <f>+B16+C16+D16+F16</f>
        <v>106121.3</v>
      </c>
      <c r="I16" s="80"/>
    </row>
    <row r="18" spans="1:7" x14ac:dyDescent="0.25">
      <c r="A18" s="44" t="s">
        <v>30</v>
      </c>
      <c r="B18" s="45">
        <v>39329.5</v>
      </c>
      <c r="C18" s="45">
        <v>30790.799999999999</v>
      </c>
      <c r="D18" s="45">
        <v>11976.9</v>
      </c>
      <c r="E18" s="81" t="s">
        <v>138</v>
      </c>
      <c r="F18" s="45">
        <v>22751.5</v>
      </c>
      <c r="G18" s="45">
        <f>+B18+C18+D18+F18</f>
        <v>104848.7</v>
      </c>
    </row>
    <row r="19" spans="1:7" x14ac:dyDescent="0.25">
      <c r="A19" s="46" t="s">
        <v>31</v>
      </c>
      <c r="B19" s="47">
        <f t="shared" ref="B19:G19" si="2">IF(OR(B18=0,B18="-"),"-",IF(B16="-",(0-B18)/B18,(B16-B18)/B18))</f>
        <v>5.4335803913093228E-2</v>
      </c>
      <c r="C19" s="47">
        <f t="shared" si="2"/>
        <v>-4.5734440157449652E-2</v>
      </c>
      <c r="D19" s="47">
        <f t="shared" si="2"/>
        <v>7.4476700982725075E-2</v>
      </c>
      <c r="E19" s="82" t="s">
        <v>138</v>
      </c>
      <c r="F19" s="82">
        <f t="shared" ref="F19" si="3">IF(OR(F18=0,F18="-"),"-",IF(F16="-",(0-F18)/F18,(F16-F18)/F18))</f>
        <v>-1.5304485418543864E-2</v>
      </c>
      <c r="G19" s="47">
        <f t="shared" si="2"/>
        <v>1.2137489544457926E-2</v>
      </c>
    </row>
    <row r="20" spans="1:7" x14ac:dyDescent="0.25">
      <c r="A20" s="72"/>
      <c r="B20" s="47"/>
      <c r="C20" s="47"/>
      <c r="D20" s="47"/>
      <c r="E20" s="82"/>
      <c r="F20" s="82"/>
      <c r="G20" s="47"/>
    </row>
    <row r="21" spans="1:7" s="84" customFormat="1" ht="20.100000000000001" customHeight="1" x14ac:dyDescent="0.25">
      <c r="A21" s="83" t="s">
        <v>6</v>
      </c>
    </row>
    <row r="22" spans="1:7" ht="33.950000000000003" customHeight="1" x14ac:dyDescent="0.25">
      <c r="A22" s="42" t="s">
        <v>29</v>
      </c>
      <c r="B22" s="43">
        <v>35092.199999999997</v>
      </c>
      <c r="C22" s="43">
        <v>20570</v>
      </c>
      <c r="D22" s="43">
        <v>5638.4</v>
      </c>
      <c r="E22" s="79" t="s">
        <v>138</v>
      </c>
      <c r="F22" s="79">
        <v>16636</v>
      </c>
      <c r="G22" s="43">
        <f>+B22+C22+D22+F22</f>
        <v>77936.600000000006</v>
      </c>
    </row>
    <row r="24" spans="1:7" x14ac:dyDescent="0.25">
      <c r="A24" s="44" t="s">
        <v>30</v>
      </c>
      <c r="B24" s="45">
        <v>33443.199999999997</v>
      </c>
      <c r="C24" s="45">
        <v>22088.5</v>
      </c>
      <c r="D24" s="45">
        <v>5576.7</v>
      </c>
      <c r="E24" s="81" t="s">
        <v>138</v>
      </c>
      <c r="F24" s="81">
        <v>15948.8</v>
      </c>
      <c r="G24" s="45">
        <f>+B24+C24+D24+F24</f>
        <v>77057.2</v>
      </c>
    </row>
    <row r="25" spans="1:7" x14ac:dyDescent="0.25">
      <c r="A25" s="46" t="s">
        <v>31</v>
      </c>
      <c r="B25" s="47">
        <f t="shared" ref="B25:G25" si="4">IF(OR(B24=0,B24="-"),"-",IF(B22="-",(0-B24)/B24,(B22-B24)/B24))</f>
        <v>4.9307482537556221E-2</v>
      </c>
      <c r="C25" s="47">
        <f t="shared" si="4"/>
        <v>-6.8746180138986354E-2</v>
      </c>
      <c r="D25" s="47">
        <f t="shared" si="4"/>
        <v>1.1063890831495296E-2</v>
      </c>
      <c r="E25" s="82" t="s">
        <v>138</v>
      </c>
      <c r="F25" s="82">
        <f t="shared" ref="F25" si="5">IF(OR(F24=0,F24="-"),"-",IF(F22="-",(0-F24)/F24,(F22-F24)/F24))</f>
        <v>4.3087881219903743E-2</v>
      </c>
      <c r="G25" s="47">
        <f t="shared" si="4"/>
        <v>1.1412301511085386E-2</v>
      </c>
    </row>
    <row r="26" spans="1:7" x14ac:dyDescent="0.25">
      <c r="A26" s="72"/>
      <c r="B26" s="47"/>
      <c r="C26" s="47"/>
      <c r="D26" s="47"/>
      <c r="E26" s="82"/>
      <c r="F26" s="82"/>
      <c r="G26" s="47"/>
    </row>
    <row r="27" spans="1:7" s="84" customFormat="1" ht="20.100000000000001" customHeight="1" x14ac:dyDescent="0.25">
      <c r="A27" s="83" t="s">
        <v>7</v>
      </c>
    </row>
    <row r="28" spans="1:7" ht="33.950000000000003" customHeight="1" x14ac:dyDescent="0.25">
      <c r="A28" s="42" t="s">
        <v>29</v>
      </c>
      <c r="B28" s="43">
        <v>6374.3</v>
      </c>
      <c r="C28" s="43">
        <v>8812.6</v>
      </c>
      <c r="D28" s="43">
        <v>7230.5</v>
      </c>
      <c r="E28" s="79" t="s">
        <v>138</v>
      </c>
      <c r="F28" s="67">
        <v>5767.3</v>
      </c>
      <c r="G28" s="43">
        <f>+B28+C28+D28+F28</f>
        <v>28184.7</v>
      </c>
    </row>
    <row r="30" spans="1:7" x14ac:dyDescent="0.25">
      <c r="A30" s="44" t="s">
        <v>30</v>
      </c>
      <c r="B30" s="45">
        <v>5886.3</v>
      </c>
      <c r="C30" s="45">
        <v>8702.2999999999993</v>
      </c>
      <c r="D30" s="45">
        <v>6400.2</v>
      </c>
      <c r="E30" s="81" t="s">
        <v>138</v>
      </c>
      <c r="F30" s="45">
        <v>6802.7</v>
      </c>
      <c r="G30" s="45">
        <f>+B30+C30+D30+F30</f>
        <v>27791.5</v>
      </c>
    </row>
    <row r="31" spans="1:7" x14ac:dyDescent="0.25">
      <c r="A31" s="46" t="s">
        <v>31</v>
      </c>
      <c r="B31" s="47">
        <f t="shared" ref="B31:G31" si="6">IF(OR(B30=0,B30="-"),"-",IF(B28="-",(0-B30)/B30,(B28-B30)/B30))</f>
        <v>8.2904371166946975E-2</v>
      </c>
      <c r="C31" s="47">
        <f t="shared" si="6"/>
        <v>1.2674810107672812E-2</v>
      </c>
      <c r="D31" s="47">
        <f t="shared" si="6"/>
        <v>0.12973032092747105</v>
      </c>
      <c r="E31" s="82" t="s">
        <v>138</v>
      </c>
      <c r="F31" s="82">
        <f t="shared" ref="F31" si="7">IF(OR(F30=0,F30="-"),"-",IF(F28="-",(0-F30)/F30,(F28-F30)/F30))</f>
        <v>-0.15220427183324264</v>
      </c>
      <c r="G31" s="47">
        <f t="shared" si="6"/>
        <v>1.4148210783872793E-2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5:A8"/>
  </mergeCells>
  <pageMargins left="0.7" right="0.7" top="0.75" bottom="0.75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"/>
  <sheetViews>
    <sheetView workbookViewId="0">
      <selection activeCell="G31" sqref="G3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8" width="10.7109375" customWidth="1"/>
    <col min="9" max="11" width="13.85546875" customWidth="1"/>
    <col min="12" max="13" width="9.140625" style="85" customWidth="1"/>
  </cols>
  <sheetData>
    <row r="1" spans="1:13" ht="23.25" x14ac:dyDescent="0.25">
      <c r="A1" s="91" t="s">
        <v>32</v>
      </c>
      <c r="B1" s="92"/>
      <c r="C1" s="92"/>
      <c r="D1" s="92"/>
      <c r="E1" s="92"/>
      <c r="F1" s="92"/>
      <c r="G1" s="92"/>
      <c r="H1" s="92"/>
      <c r="I1" s="92"/>
      <c r="J1" s="92"/>
      <c r="K1" s="76" t="s">
        <v>1</v>
      </c>
    </row>
    <row r="2" spans="1:13" ht="18" x14ac:dyDescent="0.25">
      <c r="A2" s="93" t="s">
        <v>2</v>
      </c>
      <c r="B2" s="92"/>
      <c r="C2" s="92"/>
      <c r="D2" s="92"/>
      <c r="E2" s="92"/>
      <c r="F2" s="92"/>
      <c r="G2" s="92"/>
      <c r="H2" s="92"/>
      <c r="I2" s="92"/>
      <c r="J2" s="92"/>
      <c r="K2" s="48"/>
    </row>
    <row r="3" spans="1:13" ht="18" x14ac:dyDescent="0.25">
      <c r="A3" s="93" t="s">
        <v>33</v>
      </c>
      <c r="B3" s="92"/>
      <c r="C3" s="92"/>
      <c r="D3" s="92"/>
      <c r="E3" s="92"/>
      <c r="F3" s="92"/>
      <c r="G3" s="92"/>
      <c r="H3" s="92"/>
      <c r="I3" s="92"/>
      <c r="J3" s="92"/>
      <c r="K3" s="48"/>
    </row>
    <row r="5" spans="1:13" ht="51" customHeight="1" x14ac:dyDescent="0.25">
      <c r="A5" s="49" t="s">
        <v>8</v>
      </c>
      <c r="B5" s="99" t="s">
        <v>34</v>
      </c>
      <c r="C5" s="99" t="s">
        <v>35</v>
      </c>
      <c r="D5" s="100" t="s">
        <v>10</v>
      </c>
      <c r="E5" s="100" t="s">
        <v>11</v>
      </c>
      <c r="F5" s="100" t="s">
        <v>12</v>
      </c>
      <c r="G5" s="100" t="s">
        <v>13</v>
      </c>
      <c r="H5" s="100" t="s">
        <v>14</v>
      </c>
      <c r="I5" s="101" t="s">
        <v>36</v>
      </c>
      <c r="J5" s="101" t="s">
        <v>36</v>
      </c>
      <c r="K5" s="101" t="s">
        <v>36</v>
      </c>
    </row>
    <row r="6" spans="1:13" x14ac:dyDescent="0.25">
      <c r="A6" s="51" t="s">
        <v>37</v>
      </c>
      <c r="B6" s="92"/>
      <c r="C6" s="92"/>
      <c r="D6" s="92"/>
      <c r="E6" s="92"/>
      <c r="F6" s="92"/>
      <c r="G6" s="92"/>
      <c r="H6" s="92"/>
      <c r="I6" s="92"/>
      <c r="J6" s="92"/>
      <c r="K6" s="92"/>
    </row>
    <row r="7" spans="1:13" ht="15.75" x14ac:dyDescent="0.25">
      <c r="A7" s="51" t="s">
        <v>38</v>
      </c>
      <c r="B7" s="92"/>
      <c r="C7" s="92"/>
      <c r="D7" s="92"/>
      <c r="E7" s="92"/>
      <c r="F7" s="92"/>
      <c r="G7" s="92"/>
      <c r="H7" s="92"/>
      <c r="I7" s="50">
        <v>2015</v>
      </c>
      <c r="J7" s="50">
        <v>2014</v>
      </c>
      <c r="K7" s="50">
        <v>2013</v>
      </c>
    </row>
    <row r="8" spans="1:13" ht="15.75" x14ac:dyDescent="0.25">
      <c r="A8" s="52" t="s">
        <v>39</v>
      </c>
      <c r="B8" s="104"/>
      <c r="C8" s="92"/>
      <c r="D8" s="53"/>
      <c r="E8" s="53"/>
      <c r="F8" s="53"/>
      <c r="G8" s="53"/>
      <c r="H8" s="53"/>
      <c r="I8" s="54"/>
      <c r="J8" s="55"/>
      <c r="K8" s="55"/>
    </row>
    <row r="9" spans="1:13" ht="15.75" x14ac:dyDescent="0.25">
      <c r="A9" s="56" t="s">
        <v>40</v>
      </c>
      <c r="B9" s="102"/>
      <c r="C9" s="92"/>
      <c r="D9" s="57">
        <v>0</v>
      </c>
      <c r="E9" s="57">
        <v>191.798</v>
      </c>
      <c r="F9" s="57">
        <v>1.9</v>
      </c>
      <c r="G9" s="57">
        <v>0</v>
      </c>
      <c r="H9" s="57">
        <v>0</v>
      </c>
      <c r="I9" s="58">
        <f t="shared" ref="I9:I23" si="0">SUM(D9,E9,F9,G9,H9)</f>
        <v>193.69800000000001</v>
      </c>
      <c r="J9" s="57">
        <v>219.54</v>
      </c>
      <c r="K9" s="57">
        <v>129.30500000000001</v>
      </c>
      <c r="L9" s="105"/>
      <c r="M9" s="106"/>
    </row>
    <row r="10" spans="1:13" ht="15.75" x14ac:dyDescent="0.25">
      <c r="A10" s="59" t="s">
        <v>41</v>
      </c>
      <c r="B10" s="103"/>
      <c r="C10" s="92"/>
      <c r="D10" s="60">
        <v>0</v>
      </c>
      <c r="E10" s="60">
        <v>172.02199999999999</v>
      </c>
      <c r="F10" s="60">
        <v>23.1</v>
      </c>
      <c r="G10" s="60">
        <v>0</v>
      </c>
      <c r="H10" s="60">
        <v>633.01499999999999</v>
      </c>
      <c r="I10" s="61">
        <f t="shared" si="0"/>
        <v>828.13699999999994</v>
      </c>
      <c r="J10" s="60">
        <v>832.84199999999998</v>
      </c>
      <c r="K10" s="60">
        <v>973.92499999999995</v>
      </c>
    </row>
    <row r="11" spans="1:13" ht="15.75" x14ac:dyDescent="0.25">
      <c r="A11" s="56" t="s">
        <v>42</v>
      </c>
      <c r="B11" s="102"/>
      <c r="C11" s="92"/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8">
        <f t="shared" si="0"/>
        <v>0</v>
      </c>
      <c r="J11" s="57">
        <v>0</v>
      </c>
      <c r="K11" s="57">
        <v>28.1</v>
      </c>
    </row>
    <row r="12" spans="1:13" ht="15.75" x14ac:dyDescent="0.25">
      <c r="A12" s="59" t="s">
        <v>43</v>
      </c>
      <c r="B12" s="103"/>
      <c r="C12" s="92"/>
      <c r="D12" s="60">
        <v>0</v>
      </c>
      <c r="E12" s="60">
        <v>178.452</v>
      </c>
      <c r="F12" s="60">
        <v>20.988</v>
      </c>
      <c r="G12" s="60">
        <v>0</v>
      </c>
      <c r="H12" s="60">
        <v>0</v>
      </c>
      <c r="I12" s="61">
        <f t="shared" si="0"/>
        <v>199.44</v>
      </c>
      <c r="J12" s="60">
        <v>240.97900000000001</v>
      </c>
      <c r="K12" s="60">
        <v>215.762</v>
      </c>
    </row>
    <row r="13" spans="1:13" ht="15.75" x14ac:dyDescent="0.25">
      <c r="A13" s="56" t="s">
        <v>44</v>
      </c>
      <c r="B13" s="102"/>
      <c r="C13" s="92"/>
      <c r="D13" s="57">
        <v>0</v>
      </c>
      <c r="E13" s="57">
        <v>0</v>
      </c>
      <c r="F13" s="57">
        <v>97.876000000000005</v>
      </c>
      <c r="G13" s="57">
        <v>0</v>
      </c>
      <c r="H13" s="57">
        <v>0</v>
      </c>
      <c r="I13" s="58">
        <f t="shared" si="0"/>
        <v>97.876000000000005</v>
      </c>
      <c r="J13" s="57">
        <v>106.194</v>
      </c>
      <c r="K13" s="57">
        <v>18.321999999999999</v>
      </c>
    </row>
    <row r="14" spans="1:13" ht="15.75" x14ac:dyDescent="0.25">
      <c r="A14" s="59" t="s">
        <v>45</v>
      </c>
      <c r="B14" s="103"/>
      <c r="C14" s="92"/>
      <c r="D14" s="60">
        <v>0</v>
      </c>
      <c r="E14" s="60">
        <v>144.929</v>
      </c>
      <c r="F14" s="60">
        <v>33.325000000000003</v>
      </c>
      <c r="G14" s="60">
        <v>0</v>
      </c>
      <c r="H14" s="60">
        <v>0</v>
      </c>
      <c r="I14" s="61">
        <f t="shared" si="0"/>
        <v>178.25400000000002</v>
      </c>
      <c r="J14" s="60">
        <v>198.57300000000001</v>
      </c>
      <c r="K14" s="60">
        <v>105.348</v>
      </c>
    </row>
    <row r="15" spans="1:13" ht="15.75" x14ac:dyDescent="0.25">
      <c r="A15" s="56" t="s">
        <v>46</v>
      </c>
      <c r="B15" s="102"/>
      <c r="C15" s="92"/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8">
        <f t="shared" si="0"/>
        <v>0</v>
      </c>
      <c r="J15" s="57">
        <v>2.14</v>
      </c>
      <c r="K15" s="57">
        <v>0</v>
      </c>
    </row>
    <row r="16" spans="1:13" ht="15.75" x14ac:dyDescent="0.25">
      <c r="A16" s="59" t="s">
        <v>47</v>
      </c>
      <c r="B16" s="103"/>
      <c r="C16" s="92"/>
      <c r="D16" s="60">
        <v>0</v>
      </c>
      <c r="E16" s="60">
        <v>158.60599999999999</v>
      </c>
      <c r="F16" s="60">
        <v>11.444000000000001</v>
      </c>
      <c r="G16" s="60">
        <v>0</v>
      </c>
      <c r="H16" s="60">
        <v>0</v>
      </c>
      <c r="I16" s="61">
        <f t="shared" si="0"/>
        <v>170.04999999999998</v>
      </c>
      <c r="J16" s="60">
        <v>205.321</v>
      </c>
      <c r="K16" s="60">
        <v>150.53899999999999</v>
      </c>
    </row>
    <row r="17" spans="1:13" ht="15.75" x14ac:dyDescent="0.25">
      <c r="A17" s="56" t="s">
        <v>48</v>
      </c>
      <c r="B17" s="102"/>
      <c r="C17" s="92"/>
      <c r="D17" s="57">
        <v>0</v>
      </c>
      <c r="E17" s="57">
        <v>15.148999999999999</v>
      </c>
      <c r="F17" s="57">
        <v>183.03800000000001</v>
      </c>
      <c r="G17" s="57">
        <v>0</v>
      </c>
      <c r="H17" s="57">
        <v>19.991</v>
      </c>
      <c r="I17" s="58">
        <f t="shared" si="0"/>
        <v>218.178</v>
      </c>
      <c r="J17" s="57">
        <v>180.44499999999999</v>
      </c>
      <c r="K17" s="57">
        <v>228.46899999999999</v>
      </c>
    </row>
    <row r="18" spans="1:13" ht="15.75" x14ac:dyDescent="0.25">
      <c r="A18" s="59" t="s">
        <v>49</v>
      </c>
      <c r="B18" s="103"/>
      <c r="C18" s="92"/>
      <c r="D18" s="60">
        <v>0</v>
      </c>
      <c r="E18" s="60">
        <v>255.88399999999999</v>
      </c>
      <c r="F18" s="60">
        <v>0</v>
      </c>
      <c r="G18" s="60">
        <v>0</v>
      </c>
      <c r="H18" s="60">
        <v>391.4</v>
      </c>
      <c r="I18" s="61">
        <f t="shared" si="0"/>
        <v>647.28399999999999</v>
      </c>
      <c r="J18" s="60">
        <v>677.42399999999998</v>
      </c>
      <c r="K18" s="60">
        <v>679.63599999999997</v>
      </c>
    </row>
    <row r="19" spans="1:13" ht="15.75" x14ac:dyDescent="0.25">
      <c r="A19" s="56" t="s">
        <v>50</v>
      </c>
      <c r="B19" s="102"/>
      <c r="C19" s="92"/>
      <c r="D19" s="57">
        <v>0</v>
      </c>
      <c r="E19" s="57">
        <v>19.010000000000002</v>
      </c>
      <c r="F19" s="57">
        <v>54.191000000000003</v>
      </c>
      <c r="G19" s="57">
        <v>0</v>
      </c>
      <c r="H19" s="57">
        <v>0</v>
      </c>
      <c r="I19" s="58">
        <f t="shared" si="0"/>
        <v>73.201000000000008</v>
      </c>
      <c r="J19" s="57">
        <v>107.849</v>
      </c>
      <c r="K19" s="57">
        <v>73.111000000000004</v>
      </c>
    </row>
    <row r="20" spans="1:13" ht="15.75" x14ac:dyDescent="0.25">
      <c r="A20" s="59" t="s">
        <v>51</v>
      </c>
      <c r="B20" s="103"/>
      <c r="C20" s="92"/>
      <c r="D20" s="60">
        <v>0</v>
      </c>
      <c r="E20" s="60">
        <v>366.91899999999998</v>
      </c>
      <c r="F20" s="60">
        <v>49.5</v>
      </c>
      <c r="G20" s="60">
        <v>0</v>
      </c>
      <c r="H20" s="60">
        <v>0</v>
      </c>
      <c r="I20" s="61">
        <f t="shared" si="0"/>
        <v>416.41899999999998</v>
      </c>
      <c r="J20" s="60">
        <v>365.92</v>
      </c>
      <c r="K20" s="60">
        <v>242.209</v>
      </c>
    </row>
    <row r="21" spans="1:13" ht="15.75" x14ac:dyDescent="0.25">
      <c r="A21" s="56" t="s">
        <v>52</v>
      </c>
      <c r="B21" s="102"/>
      <c r="C21" s="92"/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8">
        <f t="shared" si="0"/>
        <v>0</v>
      </c>
      <c r="J21" s="57">
        <v>0</v>
      </c>
      <c r="K21" s="57">
        <v>3.65</v>
      </c>
    </row>
    <row r="22" spans="1:13" ht="15.75" x14ac:dyDescent="0.25">
      <c r="A22" s="59" t="s">
        <v>53</v>
      </c>
      <c r="B22" s="103"/>
      <c r="C22" s="92"/>
      <c r="D22" s="60">
        <v>0</v>
      </c>
      <c r="E22" s="60">
        <v>7.2</v>
      </c>
      <c r="F22" s="60">
        <v>0</v>
      </c>
      <c r="G22" s="60">
        <v>0</v>
      </c>
      <c r="H22" s="60">
        <v>0</v>
      </c>
      <c r="I22" s="61">
        <f t="shared" si="0"/>
        <v>7.2</v>
      </c>
      <c r="J22" s="60">
        <v>3.5</v>
      </c>
      <c r="K22" s="60">
        <v>16.399999999999999</v>
      </c>
    </row>
    <row r="23" spans="1:13" ht="15.75" x14ac:dyDescent="0.25">
      <c r="A23" s="56" t="s">
        <v>54</v>
      </c>
      <c r="B23" s="102"/>
      <c r="C23" s="92"/>
      <c r="D23" s="57">
        <v>0</v>
      </c>
      <c r="E23" s="57">
        <v>0</v>
      </c>
      <c r="F23" s="57">
        <v>58.3</v>
      </c>
      <c r="G23" s="57">
        <v>0</v>
      </c>
      <c r="H23" s="57">
        <v>0</v>
      </c>
      <c r="I23" s="58">
        <f t="shared" si="0"/>
        <v>58.3</v>
      </c>
      <c r="J23" s="57">
        <v>19.440999999999999</v>
      </c>
      <c r="K23" s="57">
        <v>0</v>
      </c>
    </row>
    <row r="24" spans="1:13" ht="15.75" x14ac:dyDescent="0.25">
      <c r="A24" s="62" t="s">
        <v>55</v>
      </c>
      <c r="B24" s="107"/>
      <c r="C24" s="92"/>
      <c r="D24" s="63">
        <f t="shared" ref="D24:K24" si="1">SUM(D9,D10,D11,D12,D13,D14,D15,D16,D17,D18,D19,D20,D21,D22,D23)</f>
        <v>0</v>
      </c>
      <c r="E24" s="63">
        <f t="shared" si="1"/>
        <v>1509.9689999999998</v>
      </c>
      <c r="F24" s="63">
        <f t="shared" si="1"/>
        <v>533.66200000000003</v>
      </c>
      <c r="G24" s="63">
        <f t="shared" si="1"/>
        <v>0</v>
      </c>
      <c r="H24" s="63">
        <f t="shared" si="1"/>
        <v>1044.4059999999999</v>
      </c>
      <c r="I24" s="64">
        <f t="shared" si="1"/>
        <v>3088.0369999999998</v>
      </c>
      <c r="J24" s="60">
        <f t="shared" si="1"/>
        <v>3160.1680000000001</v>
      </c>
      <c r="K24" s="60">
        <f t="shared" si="1"/>
        <v>2864.7759999999998</v>
      </c>
    </row>
    <row r="26" spans="1:13" ht="15.75" x14ac:dyDescent="0.25">
      <c r="A26" s="52" t="s">
        <v>56</v>
      </c>
      <c r="B26" s="104"/>
      <c r="C26" s="92"/>
      <c r="D26" s="53"/>
      <c r="E26" s="53"/>
      <c r="F26" s="53"/>
      <c r="G26" s="53"/>
      <c r="H26" s="53"/>
      <c r="I26" s="54"/>
      <c r="J26" s="55"/>
      <c r="K26" s="55"/>
    </row>
    <row r="27" spans="1:13" ht="15.75" x14ac:dyDescent="0.25">
      <c r="A27" s="56" t="s">
        <v>57</v>
      </c>
      <c r="B27" s="102"/>
      <c r="C27" s="92"/>
      <c r="D27" s="57">
        <v>0</v>
      </c>
      <c r="E27" s="57">
        <v>384.25400000000002</v>
      </c>
      <c r="F27" s="57">
        <v>82.465000000000003</v>
      </c>
      <c r="G27" s="57">
        <v>0</v>
      </c>
      <c r="H27" s="57">
        <v>0</v>
      </c>
      <c r="I27" s="58">
        <f t="shared" ref="I27:I32" si="2">SUM(D27,E27,F27,G27,H27)</f>
        <v>466.71900000000005</v>
      </c>
      <c r="J27" s="57">
        <v>578.09699999999998</v>
      </c>
      <c r="K27" s="57">
        <v>367.75099999999998</v>
      </c>
      <c r="L27" s="105"/>
      <c r="M27" s="106"/>
    </row>
    <row r="28" spans="1:13" ht="15.75" x14ac:dyDescent="0.25">
      <c r="A28" s="59" t="s">
        <v>58</v>
      </c>
      <c r="B28" s="103"/>
      <c r="C28" s="92"/>
      <c r="D28" s="60">
        <v>0</v>
      </c>
      <c r="E28" s="60">
        <v>42.255000000000003</v>
      </c>
      <c r="F28" s="60">
        <v>0</v>
      </c>
      <c r="G28" s="60">
        <v>0</v>
      </c>
      <c r="H28" s="60">
        <v>0</v>
      </c>
      <c r="I28" s="61">
        <f t="shared" si="2"/>
        <v>42.255000000000003</v>
      </c>
      <c r="J28" s="60">
        <v>24.44</v>
      </c>
      <c r="K28" s="60">
        <v>40.497</v>
      </c>
    </row>
    <row r="29" spans="1:13" ht="15.75" x14ac:dyDescent="0.25">
      <c r="A29" s="56" t="s">
        <v>59</v>
      </c>
      <c r="B29" s="102"/>
      <c r="C29" s="92"/>
      <c r="D29" s="57">
        <v>0</v>
      </c>
      <c r="E29" s="57">
        <v>0</v>
      </c>
      <c r="F29" s="57">
        <v>4.45</v>
      </c>
      <c r="G29" s="57">
        <v>0</v>
      </c>
      <c r="H29" s="57">
        <v>0</v>
      </c>
      <c r="I29" s="58">
        <f t="shared" si="2"/>
        <v>4.45</v>
      </c>
      <c r="J29" s="57">
        <v>0</v>
      </c>
      <c r="K29" s="57">
        <v>0</v>
      </c>
    </row>
    <row r="30" spans="1:13" ht="15.75" x14ac:dyDescent="0.25">
      <c r="A30" s="59" t="s">
        <v>60</v>
      </c>
      <c r="B30" s="103"/>
      <c r="C30" s="92"/>
      <c r="D30" s="60">
        <v>0</v>
      </c>
      <c r="E30" s="60">
        <v>1050.5139999999999</v>
      </c>
      <c r="F30" s="60">
        <v>134.05000000000001</v>
      </c>
      <c r="G30" s="60">
        <v>0</v>
      </c>
      <c r="H30" s="60">
        <v>0</v>
      </c>
      <c r="I30" s="61">
        <f t="shared" si="2"/>
        <v>1184.5639999999999</v>
      </c>
      <c r="J30" s="60">
        <v>1266.604</v>
      </c>
      <c r="K30" s="60">
        <v>922.86800000000005</v>
      </c>
    </row>
    <row r="31" spans="1:13" ht="15.75" x14ac:dyDescent="0.25">
      <c r="A31" s="56" t="s">
        <v>61</v>
      </c>
      <c r="B31" s="102"/>
      <c r="C31" s="92"/>
      <c r="D31" s="57">
        <v>0</v>
      </c>
      <c r="E31" s="57">
        <v>272.99400000000003</v>
      </c>
      <c r="F31" s="57">
        <v>16.809000000000001</v>
      </c>
      <c r="G31" s="57">
        <v>0</v>
      </c>
      <c r="H31" s="57">
        <v>55.9</v>
      </c>
      <c r="I31" s="58">
        <f t="shared" si="2"/>
        <v>345.70300000000003</v>
      </c>
      <c r="J31" s="57">
        <v>355.45800000000003</v>
      </c>
      <c r="K31" s="57">
        <v>317.577</v>
      </c>
    </row>
    <row r="32" spans="1:13" ht="15.75" x14ac:dyDescent="0.25">
      <c r="A32" s="59" t="s">
        <v>62</v>
      </c>
      <c r="B32" s="103"/>
      <c r="C32" s="92"/>
      <c r="D32" s="60">
        <v>0</v>
      </c>
      <c r="E32" s="60">
        <v>6</v>
      </c>
      <c r="F32" s="60">
        <v>246.3</v>
      </c>
      <c r="G32" s="60">
        <v>0</v>
      </c>
      <c r="H32" s="60">
        <v>0</v>
      </c>
      <c r="I32" s="61">
        <f t="shared" si="2"/>
        <v>252.3</v>
      </c>
      <c r="J32" s="60">
        <v>72.929000000000002</v>
      </c>
      <c r="K32" s="60">
        <v>32.807000000000002</v>
      </c>
    </row>
    <row r="33" spans="1:13" ht="15.75" x14ac:dyDescent="0.25">
      <c r="A33" s="62" t="s">
        <v>55</v>
      </c>
      <c r="B33" s="107"/>
      <c r="C33" s="92"/>
      <c r="D33" s="63">
        <f t="shared" ref="D33:K33" si="3">SUM(D27,D28,D29,D30,D31,D32)</f>
        <v>0</v>
      </c>
      <c r="E33" s="63">
        <f t="shared" si="3"/>
        <v>1756.0169999999998</v>
      </c>
      <c r="F33" s="63">
        <f t="shared" si="3"/>
        <v>484.07400000000007</v>
      </c>
      <c r="G33" s="63">
        <f t="shared" si="3"/>
        <v>0</v>
      </c>
      <c r="H33" s="63">
        <f t="shared" si="3"/>
        <v>55.9</v>
      </c>
      <c r="I33" s="64">
        <f t="shared" si="3"/>
        <v>2295.991</v>
      </c>
      <c r="J33" s="60">
        <f t="shared" si="3"/>
        <v>2297.5280000000002</v>
      </c>
      <c r="K33" s="60">
        <f t="shared" si="3"/>
        <v>1681.5</v>
      </c>
    </row>
    <row r="35" spans="1:13" ht="15.75" x14ac:dyDescent="0.25">
      <c r="A35" s="52" t="s">
        <v>63</v>
      </c>
      <c r="B35" s="104"/>
      <c r="C35" s="92"/>
      <c r="D35" s="53"/>
      <c r="E35" s="53"/>
      <c r="F35" s="53"/>
      <c r="G35" s="53"/>
      <c r="H35" s="53"/>
      <c r="I35" s="54"/>
      <c r="J35" s="55"/>
      <c r="K35" s="55"/>
    </row>
    <row r="36" spans="1:13" ht="15.75" x14ac:dyDescent="0.25">
      <c r="A36" s="56" t="s">
        <v>64</v>
      </c>
      <c r="B36" s="102"/>
      <c r="C36" s="92"/>
      <c r="D36" s="57">
        <v>0</v>
      </c>
      <c r="E36" s="57">
        <v>320.916</v>
      </c>
      <c r="F36" s="57">
        <v>111.83</v>
      </c>
      <c r="G36" s="57">
        <v>0</v>
      </c>
      <c r="H36" s="57">
        <v>91.674999999999997</v>
      </c>
      <c r="I36" s="58">
        <f t="shared" ref="I36:I41" si="4">SUM(D36,E36,F36,G36,H36)</f>
        <v>524.42099999999994</v>
      </c>
      <c r="J36" s="57">
        <v>442.98399999999998</v>
      </c>
      <c r="K36" s="57">
        <v>469.13299999999998</v>
      </c>
      <c r="L36" s="105"/>
      <c r="M36" s="106"/>
    </row>
    <row r="37" spans="1:13" ht="15.75" x14ac:dyDescent="0.25">
      <c r="A37" s="59" t="s">
        <v>65</v>
      </c>
      <c r="B37" s="103"/>
      <c r="C37" s="92"/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1">
        <f t="shared" si="4"/>
        <v>0</v>
      </c>
      <c r="J37" s="60">
        <v>0.49</v>
      </c>
      <c r="K37" s="60">
        <v>0</v>
      </c>
    </row>
    <row r="38" spans="1:13" ht="15.75" x14ac:dyDescent="0.25">
      <c r="A38" s="56" t="s">
        <v>66</v>
      </c>
      <c r="B38" s="102"/>
      <c r="C38" s="92"/>
      <c r="D38" s="57">
        <v>0</v>
      </c>
      <c r="E38" s="57">
        <v>741.70699999999999</v>
      </c>
      <c r="F38" s="57">
        <v>0</v>
      </c>
      <c r="G38" s="57">
        <v>0</v>
      </c>
      <c r="H38" s="57">
        <v>802.01</v>
      </c>
      <c r="I38" s="58">
        <f t="shared" si="4"/>
        <v>1543.7170000000001</v>
      </c>
      <c r="J38" s="57">
        <v>1241.3440000000001</v>
      </c>
      <c r="K38" s="57">
        <v>1341.6790000000001</v>
      </c>
    </row>
    <row r="39" spans="1:13" ht="15.75" x14ac:dyDescent="0.25">
      <c r="A39" s="59" t="s">
        <v>67</v>
      </c>
      <c r="B39" s="103"/>
      <c r="C39" s="92"/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1">
        <f t="shared" si="4"/>
        <v>0</v>
      </c>
      <c r="J39" s="60">
        <v>27.3</v>
      </c>
      <c r="K39" s="60">
        <v>82</v>
      </c>
    </row>
    <row r="40" spans="1:13" ht="15.75" x14ac:dyDescent="0.25">
      <c r="A40" s="56" t="s">
        <v>68</v>
      </c>
      <c r="B40" s="102"/>
      <c r="C40" s="92"/>
      <c r="D40" s="57">
        <v>0</v>
      </c>
      <c r="E40" s="57">
        <v>176.66499999999999</v>
      </c>
      <c r="F40" s="57">
        <v>44.795999999999999</v>
      </c>
      <c r="G40" s="57">
        <v>0</v>
      </c>
      <c r="H40" s="57">
        <v>0</v>
      </c>
      <c r="I40" s="58">
        <f t="shared" si="4"/>
        <v>221.46099999999998</v>
      </c>
      <c r="J40" s="57">
        <v>276.92</v>
      </c>
      <c r="K40" s="57">
        <v>288.05</v>
      </c>
    </row>
    <row r="41" spans="1:13" ht="15.75" x14ac:dyDescent="0.25">
      <c r="A41" s="59" t="s">
        <v>54</v>
      </c>
      <c r="B41" s="103"/>
      <c r="C41" s="92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1">
        <f t="shared" si="4"/>
        <v>0</v>
      </c>
      <c r="J41" s="60">
        <v>0</v>
      </c>
      <c r="K41" s="60">
        <v>28</v>
      </c>
    </row>
    <row r="42" spans="1:13" ht="15.75" x14ac:dyDescent="0.25">
      <c r="A42" s="62" t="s">
        <v>55</v>
      </c>
      <c r="B42" s="107"/>
      <c r="C42" s="92"/>
      <c r="D42" s="63">
        <f t="shared" ref="D42:K42" si="5">SUM(D36,D37,D38,D39,D40,D41)</f>
        <v>0</v>
      </c>
      <c r="E42" s="63">
        <f t="shared" si="5"/>
        <v>1239.288</v>
      </c>
      <c r="F42" s="63">
        <f t="shared" si="5"/>
        <v>156.626</v>
      </c>
      <c r="G42" s="63">
        <f t="shared" si="5"/>
        <v>0</v>
      </c>
      <c r="H42" s="63">
        <f t="shared" si="5"/>
        <v>893.68499999999995</v>
      </c>
      <c r="I42" s="64">
        <f t="shared" si="5"/>
        <v>2289.5989999999997</v>
      </c>
      <c r="J42" s="60">
        <f t="shared" si="5"/>
        <v>1989.038</v>
      </c>
      <c r="K42" s="60">
        <f t="shared" si="5"/>
        <v>2208.8620000000001</v>
      </c>
    </row>
    <row r="44" spans="1:13" ht="15.75" x14ac:dyDescent="0.25">
      <c r="A44" s="52" t="s">
        <v>69</v>
      </c>
      <c r="B44" s="104"/>
      <c r="C44" s="92"/>
      <c r="D44" s="53"/>
      <c r="E44" s="53"/>
      <c r="F44" s="53"/>
      <c r="G44" s="53"/>
      <c r="H44" s="53"/>
      <c r="I44" s="54"/>
      <c r="J44" s="55"/>
      <c r="K44" s="55"/>
    </row>
    <row r="45" spans="1:13" ht="15.75" x14ac:dyDescent="0.25">
      <c r="A45" s="56" t="s">
        <v>70</v>
      </c>
      <c r="B45" s="102"/>
      <c r="C45" s="92"/>
      <c r="D45" s="57">
        <v>0</v>
      </c>
      <c r="E45" s="57">
        <v>899.71400000000006</v>
      </c>
      <c r="F45" s="57">
        <v>0</v>
      </c>
      <c r="G45" s="57">
        <v>0</v>
      </c>
      <c r="H45" s="57">
        <v>0</v>
      </c>
      <c r="I45" s="58">
        <f>SUM(D45,E45,F45,G45,H45)</f>
        <v>899.71400000000006</v>
      </c>
      <c r="J45" s="57">
        <v>904.71699999999998</v>
      </c>
      <c r="K45" s="57">
        <v>318.23599999999999</v>
      </c>
      <c r="L45" s="105"/>
      <c r="M45" s="106"/>
    </row>
    <row r="46" spans="1:13" ht="15.75" x14ac:dyDescent="0.25">
      <c r="A46" s="59" t="s">
        <v>71</v>
      </c>
      <c r="B46" s="103"/>
      <c r="C46" s="92"/>
      <c r="D46" s="60">
        <v>1490.5</v>
      </c>
      <c r="E46" s="60">
        <v>470.34</v>
      </c>
      <c r="F46" s="60">
        <v>0</v>
      </c>
      <c r="G46" s="60">
        <v>0</v>
      </c>
      <c r="H46" s="60">
        <v>0</v>
      </c>
      <c r="I46" s="61">
        <f>SUM(D46,E46,F46,G46,H46)</f>
        <v>1960.84</v>
      </c>
      <c r="J46" s="60">
        <v>1915.327</v>
      </c>
      <c r="K46" s="60">
        <v>3207.058</v>
      </c>
    </row>
    <row r="47" spans="1:13" ht="15.75" x14ac:dyDescent="0.25">
      <c r="A47" s="62" t="s">
        <v>55</v>
      </c>
      <c r="B47" s="107"/>
      <c r="C47" s="92"/>
      <c r="D47" s="63">
        <f t="shared" ref="D47:K47" si="6">SUM(D45,D46)</f>
        <v>1490.5</v>
      </c>
      <c r="E47" s="63">
        <f t="shared" si="6"/>
        <v>1370.0540000000001</v>
      </c>
      <c r="F47" s="63">
        <f t="shared" si="6"/>
        <v>0</v>
      </c>
      <c r="G47" s="63">
        <f t="shared" si="6"/>
        <v>0</v>
      </c>
      <c r="H47" s="63">
        <f t="shared" si="6"/>
        <v>0</v>
      </c>
      <c r="I47" s="64">
        <f t="shared" si="6"/>
        <v>2860.5540000000001</v>
      </c>
      <c r="J47" s="60">
        <f t="shared" si="6"/>
        <v>2820.0439999999999</v>
      </c>
      <c r="K47" s="60">
        <f t="shared" si="6"/>
        <v>3525.2939999999999</v>
      </c>
    </row>
    <row r="49" spans="1:13" ht="15.75" x14ac:dyDescent="0.25">
      <c r="A49" s="52" t="s">
        <v>72</v>
      </c>
      <c r="B49" s="104"/>
      <c r="C49" s="92"/>
      <c r="D49" s="53"/>
      <c r="E49" s="53"/>
      <c r="F49" s="53"/>
      <c r="G49" s="53"/>
      <c r="H49" s="53"/>
      <c r="I49" s="54"/>
      <c r="J49" s="55"/>
      <c r="K49" s="55"/>
    </row>
    <row r="50" spans="1:13" ht="15.75" x14ac:dyDescent="0.25">
      <c r="A50" s="56" t="s">
        <v>73</v>
      </c>
      <c r="B50" s="102"/>
      <c r="C50" s="92"/>
      <c r="D50" s="57">
        <v>222.1</v>
      </c>
      <c r="E50" s="57">
        <v>0</v>
      </c>
      <c r="F50" s="57">
        <v>0</v>
      </c>
      <c r="G50" s="57">
        <v>0</v>
      </c>
      <c r="H50" s="57">
        <v>0</v>
      </c>
      <c r="I50" s="58">
        <f t="shared" ref="I50:I64" si="7">SUM(D50,E50,F50,G50,H50)</f>
        <v>222.1</v>
      </c>
      <c r="J50" s="57">
        <v>222.87200000000001</v>
      </c>
      <c r="K50" s="57">
        <v>132</v>
      </c>
      <c r="L50" s="105"/>
      <c r="M50" s="106"/>
    </row>
    <row r="51" spans="1:13" ht="15.75" x14ac:dyDescent="0.25">
      <c r="A51" s="59" t="s">
        <v>74</v>
      </c>
      <c r="B51" s="103"/>
      <c r="C51" s="92"/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1">
        <f t="shared" si="7"/>
        <v>0</v>
      </c>
      <c r="J51" s="60">
        <v>2.7E-2</v>
      </c>
      <c r="K51" s="60">
        <v>0.02</v>
      </c>
    </row>
    <row r="52" spans="1:13" ht="15.75" x14ac:dyDescent="0.25">
      <c r="A52" s="56" t="s">
        <v>75</v>
      </c>
      <c r="B52" s="102"/>
      <c r="C52" s="92"/>
      <c r="D52" s="57">
        <v>938.8</v>
      </c>
      <c r="E52" s="57">
        <v>690.75099999999998</v>
      </c>
      <c r="F52" s="57">
        <v>193.39500000000001</v>
      </c>
      <c r="G52" s="57">
        <v>0</v>
      </c>
      <c r="H52" s="57">
        <v>0</v>
      </c>
      <c r="I52" s="58">
        <f t="shared" si="7"/>
        <v>1822.9459999999999</v>
      </c>
      <c r="J52" s="57">
        <v>1688.7329999999999</v>
      </c>
      <c r="K52" s="57">
        <v>1645.7760000000001</v>
      </c>
    </row>
    <row r="53" spans="1:13" ht="15.75" x14ac:dyDescent="0.25">
      <c r="A53" s="59" t="s">
        <v>76</v>
      </c>
      <c r="B53" s="103"/>
      <c r="C53" s="92"/>
      <c r="D53" s="60">
        <v>5</v>
      </c>
      <c r="E53" s="60">
        <v>0</v>
      </c>
      <c r="F53" s="60">
        <v>0</v>
      </c>
      <c r="G53" s="60">
        <v>0</v>
      </c>
      <c r="H53" s="60">
        <v>0</v>
      </c>
      <c r="I53" s="61">
        <f t="shared" si="7"/>
        <v>5</v>
      </c>
      <c r="J53" s="60">
        <v>6.02</v>
      </c>
      <c r="K53" s="60">
        <v>12.1</v>
      </c>
    </row>
    <row r="54" spans="1:13" ht="15.75" x14ac:dyDescent="0.25">
      <c r="A54" s="56" t="s">
        <v>77</v>
      </c>
      <c r="B54" s="102"/>
      <c r="C54" s="92"/>
      <c r="D54" s="57">
        <v>1.4</v>
      </c>
      <c r="E54" s="57">
        <v>105.16500000000001</v>
      </c>
      <c r="F54" s="57">
        <v>0</v>
      </c>
      <c r="G54" s="57">
        <v>0</v>
      </c>
      <c r="H54" s="57">
        <v>0</v>
      </c>
      <c r="I54" s="58">
        <f t="shared" si="7"/>
        <v>106.56500000000001</v>
      </c>
      <c r="J54" s="57">
        <v>70.209999999999994</v>
      </c>
      <c r="K54" s="57">
        <v>68.125</v>
      </c>
    </row>
    <row r="55" spans="1:13" ht="15.75" x14ac:dyDescent="0.25">
      <c r="A55" s="59" t="s">
        <v>78</v>
      </c>
      <c r="B55" s="103"/>
      <c r="C55" s="92"/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1">
        <f t="shared" si="7"/>
        <v>0</v>
      </c>
      <c r="J55" s="60">
        <v>0.28999999999999998</v>
      </c>
      <c r="K55" s="60">
        <v>0</v>
      </c>
    </row>
    <row r="56" spans="1:13" ht="15.75" x14ac:dyDescent="0.25">
      <c r="A56" s="56" t="s">
        <v>79</v>
      </c>
      <c r="B56" s="102"/>
      <c r="C56" s="92"/>
      <c r="D56" s="57">
        <v>1.6</v>
      </c>
      <c r="E56" s="57">
        <v>0</v>
      </c>
      <c r="F56" s="57">
        <v>0</v>
      </c>
      <c r="G56" s="57">
        <v>0</v>
      </c>
      <c r="H56" s="57">
        <v>0</v>
      </c>
      <c r="I56" s="58">
        <f t="shared" si="7"/>
        <v>1.6</v>
      </c>
      <c r="J56" s="57">
        <v>1.605</v>
      </c>
      <c r="K56" s="57">
        <v>1.4550000000000001</v>
      </c>
    </row>
    <row r="57" spans="1:13" ht="15.75" x14ac:dyDescent="0.25">
      <c r="A57" s="59" t="s">
        <v>80</v>
      </c>
      <c r="B57" s="103"/>
      <c r="C57" s="92"/>
      <c r="D57" s="60">
        <v>0</v>
      </c>
      <c r="E57" s="60">
        <v>7.4290000000000003</v>
      </c>
      <c r="F57" s="60">
        <v>0</v>
      </c>
      <c r="G57" s="60">
        <v>0</v>
      </c>
      <c r="H57" s="60">
        <v>0</v>
      </c>
      <c r="I57" s="61">
        <f t="shared" si="7"/>
        <v>7.4290000000000003</v>
      </c>
      <c r="J57" s="60">
        <v>8.7119999999999997</v>
      </c>
      <c r="K57" s="60">
        <v>0</v>
      </c>
    </row>
    <row r="58" spans="1:13" ht="15.75" x14ac:dyDescent="0.25">
      <c r="A58" s="56" t="s">
        <v>81</v>
      </c>
      <c r="B58" s="102"/>
      <c r="C58" s="92"/>
      <c r="D58" s="57">
        <v>0.01</v>
      </c>
      <c r="E58" s="57">
        <v>0</v>
      </c>
      <c r="F58" s="57">
        <v>0</v>
      </c>
      <c r="G58" s="57">
        <v>0</v>
      </c>
      <c r="H58" s="57">
        <v>0</v>
      </c>
      <c r="I58" s="58">
        <f t="shared" si="7"/>
        <v>0.01</v>
      </c>
      <c r="J58" s="57">
        <v>0</v>
      </c>
      <c r="K58" s="57">
        <v>0</v>
      </c>
    </row>
    <row r="59" spans="1:13" ht="15.75" x14ac:dyDescent="0.25">
      <c r="A59" s="59" t="s">
        <v>82</v>
      </c>
      <c r="B59" s="103"/>
      <c r="C59" s="92"/>
      <c r="D59" s="60">
        <v>231.1</v>
      </c>
      <c r="E59" s="60">
        <v>700.16200000000003</v>
      </c>
      <c r="F59" s="60">
        <v>0</v>
      </c>
      <c r="G59" s="60">
        <v>0</v>
      </c>
      <c r="H59" s="60">
        <v>0</v>
      </c>
      <c r="I59" s="61">
        <f t="shared" si="7"/>
        <v>931.26200000000006</v>
      </c>
      <c r="J59" s="60">
        <v>821.92600000000004</v>
      </c>
      <c r="K59" s="60">
        <v>843.49699999999996</v>
      </c>
    </row>
    <row r="60" spans="1:13" ht="15.75" x14ac:dyDescent="0.25">
      <c r="A60" s="56" t="s">
        <v>83</v>
      </c>
      <c r="B60" s="102"/>
      <c r="C60" s="92"/>
      <c r="D60" s="57">
        <v>0.06</v>
      </c>
      <c r="E60" s="57">
        <v>0</v>
      </c>
      <c r="F60" s="57">
        <v>0</v>
      </c>
      <c r="G60" s="57">
        <v>0</v>
      </c>
      <c r="H60" s="57">
        <v>0</v>
      </c>
      <c r="I60" s="58">
        <f t="shared" si="7"/>
        <v>0.06</v>
      </c>
      <c r="J60" s="57">
        <v>0.3</v>
      </c>
      <c r="K60" s="57">
        <v>2.4E-2</v>
      </c>
    </row>
    <row r="61" spans="1:13" ht="15.75" x14ac:dyDescent="0.25">
      <c r="A61" s="59" t="s">
        <v>84</v>
      </c>
      <c r="B61" s="103"/>
      <c r="C61" s="92"/>
      <c r="D61" s="60">
        <v>0</v>
      </c>
      <c r="E61" s="60">
        <v>214.07499999999999</v>
      </c>
      <c r="F61" s="60">
        <v>0</v>
      </c>
      <c r="G61" s="60">
        <v>0</v>
      </c>
      <c r="H61" s="60">
        <v>0</v>
      </c>
      <c r="I61" s="61">
        <f t="shared" si="7"/>
        <v>214.07499999999999</v>
      </c>
      <c r="J61" s="60">
        <v>115.634</v>
      </c>
      <c r="K61" s="60">
        <v>116.928</v>
      </c>
    </row>
    <row r="62" spans="1:13" ht="15.75" x14ac:dyDescent="0.25">
      <c r="A62" s="56" t="s">
        <v>85</v>
      </c>
      <c r="B62" s="102"/>
      <c r="C62" s="92"/>
      <c r="D62" s="57">
        <v>9</v>
      </c>
      <c r="E62" s="57">
        <v>69.95</v>
      </c>
      <c r="F62" s="57">
        <v>0</v>
      </c>
      <c r="G62" s="57">
        <v>0</v>
      </c>
      <c r="H62" s="57">
        <v>0</v>
      </c>
      <c r="I62" s="58">
        <f t="shared" si="7"/>
        <v>78.95</v>
      </c>
      <c r="J62" s="57">
        <v>68.45</v>
      </c>
      <c r="K62" s="57">
        <v>100.2</v>
      </c>
    </row>
    <row r="63" spans="1:13" ht="15.75" x14ac:dyDescent="0.25">
      <c r="A63" s="59" t="s">
        <v>86</v>
      </c>
      <c r="B63" s="103"/>
      <c r="C63" s="92"/>
      <c r="D63" s="60">
        <v>0</v>
      </c>
      <c r="E63" s="60">
        <v>34</v>
      </c>
      <c r="F63" s="60">
        <v>0</v>
      </c>
      <c r="G63" s="60">
        <v>0</v>
      </c>
      <c r="H63" s="60">
        <v>0</v>
      </c>
      <c r="I63" s="61">
        <f t="shared" si="7"/>
        <v>34</v>
      </c>
      <c r="J63" s="60">
        <v>65.2</v>
      </c>
      <c r="K63" s="60">
        <v>73.581000000000003</v>
      </c>
    </row>
    <row r="64" spans="1:13" ht="15.75" x14ac:dyDescent="0.25">
      <c r="A64" s="56" t="s">
        <v>54</v>
      </c>
      <c r="B64" s="102"/>
      <c r="C64" s="92"/>
      <c r="D64" s="57">
        <v>0.5</v>
      </c>
      <c r="E64" s="57">
        <v>0</v>
      </c>
      <c r="F64" s="57">
        <v>0</v>
      </c>
      <c r="G64" s="57">
        <v>0</v>
      </c>
      <c r="H64" s="57">
        <v>0</v>
      </c>
      <c r="I64" s="58">
        <f t="shared" si="7"/>
        <v>0.5</v>
      </c>
      <c r="J64" s="57">
        <v>0</v>
      </c>
      <c r="K64" s="57">
        <v>0</v>
      </c>
    </row>
    <row r="65" spans="1:13" ht="15.75" x14ac:dyDescent="0.25">
      <c r="A65" s="62" t="s">
        <v>55</v>
      </c>
      <c r="B65" s="107"/>
      <c r="C65" s="92"/>
      <c r="D65" s="63">
        <f t="shared" ref="D65:K65" si="8">SUM(D50,D51,D52,D53,D54,D55,D56,D57,D58,D59,D60,D61,D62,D63,D64)</f>
        <v>1409.5699999999997</v>
      </c>
      <c r="E65" s="63">
        <f t="shared" si="8"/>
        <v>1821.5320000000002</v>
      </c>
      <c r="F65" s="63">
        <f t="shared" si="8"/>
        <v>193.39500000000001</v>
      </c>
      <c r="G65" s="63">
        <f t="shared" si="8"/>
        <v>0</v>
      </c>
      <c r="H65" s="63">
        <f t="shared" si="8"/>
        <v>0</v>
      </c>
      <c r="I65" s="64">
        <f t="shared" si="8"/>
        <v>3424.4969999999998</v>
      </c>
      <c r="J65" s="60">
        <f t="shared" si="8"/>
        <v>3069.9789999999998</v>
      </c>
      <c r="K65" s="60">
        <f t="shared" si="8"/>
        <v>2993.7059999999997</v>
      </c>
    </row>
    <row r="67" spans="1:13" ht="15.75" x14ac:dyDescent="0.25">
      <c r="A67" s="52" t="s">
        <v>11</v>
      </c>
      <c r="B67" s="104"/>
      <c r="C67" s="92"/>
      <c r="D67" s="53"/>
      <c r="E67" s="53"/>
      <c r="F67" s="53"/>
      <c r="G67" s="53"/>
      <c r="H67" s="53"/>
      <c r="I67" s="54"/>
      <c r="J67" s="55"/>
      <c r="K67" s="55"/>
    </row>
    <row r="68" spans="1:13" ht="15.75" x14ac:dyDescent="0.25">
      <c r="A68" s="56" t="s">
        <v>87</v>
      </c>
      <c r="B68" s="102"/>
      <c r="C68" s="92"/>
      <c r="D68" s="57">
        <v>0</v>
      </c>
      <c r="E68" s="57">
        <v>0.2</v>
      </c>
      <c r="F68" s="57">
        <v>0</v>
      </c>
      <c r="G68" s="57">
        <v>0</v>
      </c>
      <c r="H68" s="57">
        <v>0</v>
      </c>
      <c r="I68" s="58">
        <f t="shared" ref="I68:I86" si="9">SUM(D68,E68,F68,G68,H68)</f>
        <v>0.2</v>
      </c>
      <c r="J68" s="57">
        <v>0.2</v>
      </c>
      <c r="K68" s="57">
        <v>0.6</v>
      </c>
      <c r="L68" s="105"/>
      <c r="M68" s="106"/>
    </row>
    <row r="69" spans="1:13" ht="15.75" x14ac:dyDescent="0.25">
      <c r="A69" s="59" t="s">
        <v>88</v>
      </c>
      <c r="B69" s="103"/>
      <c r="C69" s="92"/>
      <c r="D69" s="60">
        <v>0</v>
      </c>
      <c r="E69" s="60">
        <v>1.1850000000000001</v>
      </c>
      <c r="F69" s="60">
        <v>0</v>
      </c>
      <c r="G69" s="60">
        <v>0</v>
      </c>
      <c r="H69" s="60">
        <v>0</v>
      </c>
      <c r="I69" s="61">
        <f t="shared" si="9"/>
        <v>1.1850000000000001</v>
      </c>
      <c r="J69" s="60">
        <v>1.675</v>
      </c>
      <c r="K69" s="60">
        <v>0.3</v>
      </c>
    </row>
    <row r="70" spans="1:13" ht="15.75" x14ac:dyDescent="0.25">
      <c r="A70" s="56" t="s">
        <v>89</v>
      </c>
      <c r="B70" s="102"/>
      <c r="C70" s="92"/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8">
        <f t="shared" si="9"/>
        <v>0</v>
      </c>
      <c r="J70" s="57">
        <v>0</v>
      </c>
      <c r="K70" s="57">
        <v>0.08</v>
      </c>
    </row>
    <row r="71" spans="1:13" ht="15.75" x14ac:dyDescent="0.25">
      <c r="A71" s="59" t="s">
        <v>90</v>
      </c>
      <c r="B71" s="103"/>
      <c r="C71" s="92"/>
      <c r="D71" s="60">
        <v>0</v>
      </c>
      <c r="E71" s="60">
        <v>6.44</v>
      </c>
      <c r="F71" s="60">
        <v>0</v>
      </c>
      <c r="G71" s="60">
        <v>0</v>
      </c>
      <c r="H71" s="60">
        <v>0</v>
      </c>
      <c r="I71" s="61">
        <f t="shared" si="9"/>
        <v>6.44</v>
      </c>
      <c r="J71" s="60">
        <v>16.454999999999998</v>
      </c>
      <c r="K71" s="60">
        <v>7.9669999999999996</v>
      </c>
    </row>
    <row r="72" spans="1:13" ht="15.75" x14ac:dyDescent="0.25">
      <c r="A72" s="56" t="s">
        <v>91</v>
      </c>
      <c r="B72" s="102"/>
      <c r="C72" s="92"/>
      <c r="D72" s="57">
        <v>0</v>
      </c>
      <c r="E72" s="57">
        <v>3.5</v>
      </c>
      <c r="F72" s="57">
        <v>0</v>
      </c>
      <c r="G72" s="57">
        <v>0</v>
      </c>
      <c r="H72" s="57">
        <v>0</v>
      </c>
      <c r="I72" s="58">
        <f t="shared" si="9"/>
        <v>3.5</v>
      </c>
      <c r="J72" s="57">
        <v>1.7490000000000001</v>
      </c>
      <c r="K72" s="57">
        <v>1.93</v>
      </c>
    </row>
    <row r="73" spans="1:13" ht="15.75" x14ac:dyDescent="0.25">
      <c r="A73" s="59" t="s">
        <v>92</v>
      </c>
      <c r="B73" s="103"/>
      <c r="C73" s="92"/>
      <c r="D73" s="60">
        <v>0</v>
      </c>
      <c r="E73" s="60">
        <v>0.1</v>
      </c>
      <c r="F73" s="60">
        <v>0</v>
      </c>
      <c r="G73" s="60">
        <v>0</v>
      </c>
      <c r="H73" s="60">
        <v>0</v>
      </c>
      <c r="I73" s="61">
        <f t="shared" si="9"/>
        <v>0.1</v>
      </c>
      <c r="J73" s="60">
        <v>1.2</v>
      </c>
      <c r="K73" s="60">
        <v>2.2999999999999998</v>
      </c>
    </row>
    <row r="74" spans="1:13" ht="15.75" x14ac:dyDescent="0.25">
      <c r="A74" s="56" t="s">
        <v>93</v>
      </c>
      <c r="B74" s="102"/>
      <c r="C74" s="92"/>
      <c r="D74" s="57">
        <v>0</v>
      </c>
      <c r="E74" s="57">
        <v>0.2</v>
      </c>
      <c r="F74" s="57">
        <v>0</v>
      </c>
      <c r="G74" s="57">
        <v>0</v>
      </c>
      <c r="H74" s="57">
        <v>0</v>
      </c>
      <c r="I74" s="58">
        <f t="shared" si="9"/>
        <v>0.2</v>
      </c>
      <c r="J74" s="57">
        <v>0.34300000000000003</v>
      </c>
      <c r="K74" s="57">
        <v>0</v>
      </c>
    </row>
    <row r="75" spans="1:13" ht="15.75" x14ac:dyDescent="0.25">
      <c r="A75" s="59" t="s">
        <v>94</v>
      </c>
      <c r="B75" s="103"/>
      <c r="C75" s="92"/>
      <c r="D75" s="60">
        <v>0</v>
      </c>
      <c r="E75" s="60">
        <v>3.0249999999999999</v>
      </c>
      <c r="F75" s="60">
        <v>0</v>
      </c>
      <c r="G75" s="60">
        <v>0</v>
      </c>
      <c r="H75" s="60">
        <v>0</v>
      </c>
      <c r="I75" s="61">
        <f t="shared" si="9"/>
        <v>3.0249999999999999</v>
      </c>
      <c r="J75" s="60">
        <v>0.79500000000000004</v>
      </c>
      <c r="K75" s="60">
        <v>0.75</v>
      </c>
    </row>
    <row r="76" spans="1:13" ht="15.75" x14ac:dyDescent="0.25">
      <c r="A76" s="56" t="s">
        <v>95</v>
      </c>
      <c r="B76" s="102"/>
      <c r="C76" s="92"/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8">
        <f t="shared" si="9"/>
        <v>0</v>
      </c>
      <c r="J76" s="57">
        <v>0.2</v>
      </c>
      <c r="K76" s="57">
        <v>2.2999999999999998</v>
      </c>
    </row>
    <row r="77" spans="1:13" ht="15.75" x14ac:dyDescent="0.25">
      <c r="A77" s="59" t="s">
        <v>96</v>
      </c>
      <c r="B77" s="103"/>
      <c r="C77" s="92"/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1">
        <f t="shared" si="9"/>
        <v>0</v>
      </c>
      <c r="J77" s="60">
        <v>0.12</v>
      </c>
      <c r="K77" s="60">
        <v>13.164999999999999</v>
      </c>
    </row>
    <row r="78" spans="1:13" ht="15.75" x14ac:dyDescent="0.25">
      <c r="A78" s="56" t="s">
        <v>97</v>
      </c>
      <c r="B78" s="102"/>
      <c r="C78" s="92"/>
      <c r="D78" s="57">
        <v>0</v>
      </c>
      <c r="E78" s="57">
        <v>0.2</v>
      </c>
      <c r="F78" s="57">
        <v>0</v>
      </c>
      <c r="G78" s="57">
        <v>0</v>
      </c>
      <c r="H78" s="57">
        <v>0</v>
      </c>
      <c r="I78" s="58">
        <f t="shared" si="9"/>
        <v>0.2</v>
      </c>
      <c r="J78" s="57">
        <v>0</v>
      </c>
      <c r="K78" s="57">
        <v>0</v>
      </c>
    </row>
    <row r="79" spans="1:13" ht="15.75" x14ac:dyDescent="0.25">
      <c r="A79" s="59" t="s">
        <v>98</v>
      </c>
      <c r="B79" s="103"/>
      <c r="C79" s="92"/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1">
        <f t="shared" si="9"/>
        <v>0</v>
      </c>
      <c r="J79" s="60">
        <v>0</v>
      </c>
      <c r="K79" s="60">
        <v>18.3</v>
      </c>
    </row>
    <row r="80" spans="1:13" ht="15.75" x14ac:dyDescent="0.25">
      <c r="A80" s="56" t="s">
        <v>99</v>
      </c>
      <c r="B80" s="102"/>
      <c r="C80" s="92"/>
      <c r="D80" s="57">
        <v>0</v>
      </c>
      <c r="E80" s="57">
        <v>0</v>
      </c>
      <c r="F80" s="57">
        <v>0</v>
      </c>
      <c r="G80" s="57">
        <v>0</v>
      </c>
      <c r="H80" s="57">
        <v>0</v>
      </c>
      <c r="I80" s="58">
        <f t="shared" si="9"/>
        <v>0</v>
      </c>
      <c r="J80" s="57">
        <v>0.3</v>
      </c>
      <c r="K80" s="57">
        <v>0</v>
      </c>
    </row>
    <row r="81" spans="1:13" ht="15.75" x14ac:dyDescent="0.25">
      <c r="A81" s="59" t="s">
        <v>100</v>
      </c>
      <c r="B81" s="103"/>
      <c r="C81" s="92"/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1">
        <f t="shared" si="9"/>
        <v>0</v>
      </c>
      <c r="J81" s="60">
        <v>0.375</v>
      </c>
      <c r="K81" s="60">
        <v>0.1</v>
      </c>
    </row>
    <row r="82" spans="1:13" ht="15.75" x14ac:dyDescent="0.25">
      <c r="A82" s="56" t="s">
        <v>101</v>
      </c>
      <c r="B82" s="102"/>
      <c r="C82" s="92"/>
      <c r="D82" s="57">
        <v>0</v>
      </c>
      <c r="E82" s="57">
        <v>0.83</v>
      </c>
      <c r="F82" s="57">
        <v>0</v>
      </c>
      <c r="G82" s="57">
        <v>0</v>
      </c>
      <c r="H82" s="57">
        <v>0</v>
      </c>
      <c r="I82" s="58">
        <f t="shared" si="9"/>
        <v>0.83</v>
      </c>
      <c r="J82" s="57">
        <v>0.52600000000000002</v>
      </c>
      <c r="K82" s="57">
        <v>0.375</v>
      </c>
    </row>
    <row r="83" spans="1:13" ht="15.75" x14ac:dyDescent="0.25">
      <c r="A83" s="59" t="s">
        <v>102</v>
      </c>
      <c r="B83" s="103"/>
      <c r="C83" s="92"/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1">
        <f t="shared" si="9"/>
        <v>0</v>
      </c>
      <c r="J83" s="60">
        <v>0</v>
      </c>
      <c r="K83" s="60">
        <v>0.5</v>
      </c>
    </row>
    <row r="84" spans="1:13" ht="15.75" x14ac:dyDescent="0.25">
      <c r="A84" s="56" t="s">
        <v>103</v>
      </c>
      <c r="B84" s="102"/>
      <c r="C84" s="92"/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8">
        <f t="shared" si="9"/>
        <v>0</v>
      </c>
      <c r="J84" s="57">
        <v>0</v>
      </c>
      <c r="K84" s="57">
        <v>0.2</v>
      </c>
    </row>
    <row r="85" spans="1:13" ht="15.75" x14ac:dyDescent="0.25">
      <c r="A85" s="59" t="s">
        <v>104</v>
      </c>
      <c r="B85" s="103"/>
      <c r="C85" s="92"/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1">
        <f t="shared" si="9"/>
        <v>0</v>
      </c>
      <c r="J85" s="60">
        <v>0.30399999999999999</v>
      </c>
      <c r="K85" s="60">
        <v>0</v>
      </c>
    </row>
    <row r="86" spans="1:13" ht="15.75" x14ac:dyDescent="0.25">
      <c r="A86" s="56" t="s">
        <v>105</v>
      </c>
      <c r="B86" s="102"/>
      <c r="C86" s="92"/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8">
        <f t="shared" si="9"/>
        <v>0</v>
      </c>
      <c r="J86" s="57">
        <v>0</v>
      </c>
      <c r="K86" s="57">
        <v>0.2</v>
      </c>
    </row>
    <row r="87" spans="1:13" ht="15.75" x14ac:dyDescent="0.25">
      <c r="A87" s="62" t="s">
        <v>55</v>
      </c>
      <c r="B87" s="107"/>
      <c r="C87" s="92"/>
      <c r="D87" s="63">
        <f t="shared" ref="D87:K87" si="10">SUM(D68,D69,D70,D71,D72,D73,D74,D75,D76,D77,D78,D79,D80,D81,D82,D83,D84,D85,D86)</f>
        <v>0</v>
      </c>
      <c r="E87" s="63">
        <f t="shared" si="10"/>
        <v>15.679999999999998</v>
      </c>
      <c r="F87" s="63">
        <f t="shared" si="10"/>
        <v>0</v>
      </c>
      <c r="G87" s="63">
        <f t="shared" si="10"/>
        <v>0</v>
      </c>
      <c r="H87" s="63">
        <f t="shared" si="10"/>
        <v>0</v>
      </c>
      <c r="I87" s="64">
        <f t="shared" si="10"/>
        <v>15.679999999999998</v>
      </c>
      <c r="J87" s="60">
        <f t="shared" si="10"/>
        <v>24.241999999999997</v>
      </c>
      <c r="K87" s="60">
        <f t="shared" si="10"/>
        <v>49.067000000000007</v>
      </c>
    </row>
    <row r="89" spans="1:13" ht="15.75" x14ac:dyDescent="0.25">
      <c r="A89" s="52" t="s">
        <v>12</v>
      </c>
      <c r="B89" s="104"/>
      <c r="C89" s="92"/>
      <c r="D89" s="53"/>
      <c r="E89" s="53"/>
      <c r="F89" s="53"/>
      <c r="G89" s="53"/>
      <c r="H89" s="53"/>
      <c r="I89" s="54"/>
      <c r="J89" s="55"/>
      <c r="K89" s="55"/>
    </row>
    <row r="90" spans="1:13" ht="15.75" x14ac:dyDescent="0.25">
      <c r="A90" s="56" t="s">
        <v>106</v>
      </c>
      <c r="B90" s="102"/>
      <c r="C90" s="92"/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8">
        <f t="shared" ref="I90:I98" si="11">SUM(D90,E90,F90,G90,H90)</f>
        <v>0</v>
      </c>
      <c r="J90" s="57">
        <v>35.918999999999997</v>
      </c>
      <c r="K90" s="57">
        <v>3.3</v>
      </c>
      <c r="L90" s="105"/>
      <c r="M90" s="106"/>
    </row>
    <row r="91" spans="1:13" ht="15.75" x14ac:dyDescent="0.25">
      <c r="A91" s="59" t="s">
        <v>107</v>
      </c>
      <c r="B91" s="103"/>
      <c r="C91" s="92"/>
      <c r="D91" s="60">
        <v>0</v>
      </c>
      <c r="E91" s="60">
        <v>0</v>
      </c>
      <c r="F91" s="60">
        <v>174.3</v>
      </c>
      <c r="G91" s="60">
        <v>0</v>
      </c>
      <c r="H91" s="60">
        <v>0</v>
      </c>
      <c r="I91" s="61">
        <f t="shared" si="11"/>
        <v>174.3</v>
      </c>
      <c r="J91" s="60">
        <v>65.099999999999994</v>
      </c>
      <c r="K91" s="60">
        <v>31.4</v>
      </c>
    </row>
    <row r="92" spans="1:13" ht="15.75" x14ac:dyDescent="0.25">
      <c r="A92" s="56" t="s">
        <v>108</v>
      </c>
      <c r="B92" s="102"/>
      <c r="C92" s="92"/>
      <c r="D92" s="57">
        <v>0</v>
      </c>
      <c r="E92" s="57">
        <v>36.441000000000003</v>
      </c>
      <c r="F92" s="57">
        <v>0</v>
      </c>
      <c r="G92" s="57">
        <v>0</v>
      </c>
      <c r="H92" s="57">
        <v>0</v>
      </c>
      <c r="I92" s="58">
        <f t="shared" si="11"/>
        <v>36.441000000000003</v>
      </c>
      <c r="J92" s="57">
        <v>0</v>
      </c>
      <c r="K92" s="57">
        <v>0</v>
      </c>
    </row>
    <row r="93" spans="1:13" ht="15.75" x14ac:dyDescent="0.25">
      <c r="A93" s="59" t="s">
        <v>109</v>
      </c>
      <c r="B93" s="103"/>
      <c r="C93" s="92"/>
      <c r="D93" s="60">
        <v>0</v>
      </c>
      <c r="E93" s="60">
        <v>0.3</v>
      </c>
      <c r="F93" s="60">
        <v>0</v>
      </c>
      <c r="G93" s="60">
        <v>0</v>
      </c>
      <c r="H93" s="60">
        <v>0</v>
      </c>
      <c r="I93" s="61">
        <f t="shared" si="11"/>
        <v>0.3</v>
      </c>
      <c r="J93" s="60">
        <v>0</v>
      </c>
      <c r="K93" s="60">
        <v>0</v>
      </c>
    </row>
    <row r="94" spans="1:13" ht="15.75" x14ac:dyDescent="0.25">
      <c r="A94" s="56" t="s">
        <v>110</v>
      </c>
      <c r="B94" s="102"/>
      <c r="C94" s="92"/>
      <c r="D94" s="57">
        <v>0</v>
      </c>
      <c r="E94" s="57">
        <v>336.91300000000001</v>
      </c>
      <c r="F94" s="57">
        <v>265.04599999999999</v>
      </c>
      <c r="G94" s="57">
        <v>0</v>
      </c>
      <c r="H94" s="57">
        <v>0</v>
      </c>
      <c r="I94" s="58">
        <f t="shared" si="11"/>
        <v>601.95900000000006</v>
      </c>
      <c r="J94" s="57">
        <v>551.46400000000006</v>
      </c>
      <c r="K94" s="57">
        <v>403.779</v>
      </c>
    </row>
    <row r="95" spans="1:13" ht="15.75" x14ac:dyDescent="0.25">
      <c r="A95" s="59" t="s">
        <v>111</v>
      </c>
      <c r="B95" s="103"/>
      <c r="C95" s="92"/>
      <c r="D95" s="60">
        <v>0</v>
      </c>
      <c r="E95" s="60">
        <v>0.7</v>
      </c>
      <c r="F95" s="60">
        <v>0.89600000000000002</v>
      </c>
      <c r="G95" s="60">
        <v>0</v>
      </c>
      <c r="H95" s="60">
        <v>0</v>
      </c>
      <c r="I95" s="61">
        <f t="shared" si="11"/>
        <v>1.5960000000000001</v>
      </c>
      <c r="J95" s="60">
        <v>1.246</v>
      </c>
      <c r="K95" s="60">
        <v>0</v>
      </c>
    </row>
    <row r="96" spans="1:13" ht="15.75" x14ac:dyDescent="0.25">
      <c r="A96" s="56" t="s">
        <v>112</v>
      </c>
      <c r="B96" s="102"/>
      <c r="C96" s="92"/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8">
        <f t="shared" si="11"/>
        <v>0</v>
      </c>
      <c r="J96" s="57">
        <v>1.4</v>
      </c>
      <c r="K96" s="57">
        <v>0</v>
      </c>
    </row>
    <row r="97" spans="1:13" ht="15.75" x14ac:dyDescent="0.25">
      <c r="A97" s="59" t="s">
        <v>113</v>
      </c>
      <c r="B97" s="103"/>
      <c r="C97" s="92"/>
      <c r="D97" s="60">
        <v>0</v>
      </c>
      <c r="E97" s="60">
        <v>511.84800000000001</v>
      </c>
      <c r="F97" s="60">
        <v>394.42200000000003</v>
      </c>
      <c r="G97" s="60">
        <v>0</v>
      </c>
      <c r="H97" s="60">
        <v>0</v>
      </c>
      <c r="I97" s="61">
        <f t="shared" si="11"/>
        <v>906.27</v>
      </c>
      <c r="J97" s="60">
        <v>904.44</v>
      </c>
      <c r="K97" s="60">
        <v>599.54999999999995</v>
      </c>
    </row>
    <row r="98" spans="1:13" ht="15.75" x14ac:dyDescent="0.25">
      <c r="A98" s="56" t="s">
        <v>54</v>
      </c>
      <c r="B98" s="102"/>
      <c r="C98" s="92"/>
      <c r="D98" s="57">
        <v>0</v>
      </c>
      <c r="E98" s="57">
        <v>1.7</v>
      </c>
      <c r="F98" s="57">
        <v>0</v>
      </c>
      <c r="G98" s="57">
        <v>0</v>
      </c>
      <c r="H98" s="57">
        <v>0</v>
      </c>
      <c r="I98" s="58">
        <f t="shared" si="11"/>
        <v>1.7</v>
      </c>
      <c r="J98" s="57">
        <v>0</v>
      </c>
      <c r="K98" s="57">
        <v>1.02</v>
      </c>
    </row>
    <row r="99" spans="1:13" ht="15.75" x14ac:dyDescent="0.25">
      <c r="A99" s="62" t="s">
        <v>55</v>
      </c>
      <c r="B99" s="107"/>
      <c r="C99" s="92"/>
      <c r="D99" s="63">
        <f t="shared" ref="D99:K99" si="12">SUM(D90,D91,D92,D93,D94,D95,D96,D97,D98)</f>
        <v>0</v>
      </c>
      <c r="E99" s="63">
        <f t="shared" si="12"/>
        <v>887.90200000000004</v>
      </c>
      <c r="F99" s="63">
        <f t="shared" si="12"/>
        <v>834.66399999999999</v>
      </c>
      <c r="G99" s="63">
        <f t="shared" si="12"/>
        <v>0</v>
      </c>
      <c r="H99" s="63">
        <f t="shared" si="12"/>
        <v>0</v>
      </c>
      <c r="I99" s="64">
        <f t="shared" si="12"/>
        <v>1722.566</v>
      </c>
      <c r="J99" s="60">
        <f t="shared" si="12"/>
        <v>1559.569</v>
      </c>
      <c r="K99" s="60">
        <f t="shared" si="12"/>
        <v>1039.049</v>
      </c>
    </row>
    <row r="101" spans="1:13" ht="15.75" x14ac:dyDescent="0.25">
      <c r="A101" s="52" t="s">
        <v>114</v>
      </c>
      <c r="B101" s="104"/>
      <c r="C101" s="92"/>
      <c r="D101" s="53"/>
      <c r="E101" s="53"/>
      <c r="F101" s="53"/>
      <c r="G101" s="53"/>
      <c r="H101" s="53"/>
      <c r="I101" s="54"/>
      <c r="J101" s="55"/>
      <c r="K101" s="55"/>
    </row>
    <row r="102" spans="1:13" ht="15.75" x14ac:dyDescent="0.25">
      <c r="A102" s="56" t="s">
        <v>115</v>
      </c>
      <c r="B102" s="102"/>
      <c r="C102" s="92"/>
      <c r="D102" s="57">
        <v>0</v>
      </c>
      <c r="E102" s="57">
        <v>0</v>
      </c>
      <c r="F102" s="57">
        <v>126.45</v>
      </c>
      <c r="G102" s="57">
        <v>0</v>
      </c>
      <c r="H102" s="57">
        <v>0</v>
      </c>
      <c r="I102" s="58">
        <f>SUM(D102,E102,F102,G102,H102)</f>
        <v>126.45</v>
      </c>
      <c r="J102" s="57">
        <v>110.69499999999999</v>
      </c>
      <c r="K102" s="57">
        <v>114.67</v>
      </c>
      <c r="L102" s="105"/>
      <c r="M102" s="106"/>
    </row>
    <row r="103" spans="1:13" ht="15.75" x14ac:dyDescent="0.25">
      <c r="A103" s="59" t="s">
        <v>116</v>
      </c>
      <c r="B103" s="103"/>
      <c r="C103" s="92"/>
      <c r="D103" s="60">
        <v>783.6</v>
      </c>
      <c r="E103" s="60">
        <v>3836.136</v>
      </c>
      <c r="F103" s="60">
        <v>3225.9029999999998</v>
      </c>
      <c r="G103" s="60">
        <v>0</v>
      </c>
      <c r="H103" s="60">
        <v>0</v>
      </c>
      <c r="I103" s="61">
        <f>SUM(D103,E103,F103,G103,H103)</f>
        <v>7845.6389999999992</v>
      </c>
      <c r="J103" s="60">
        <v>8352.8950000000004</v>
      </c>
      <c r="K103" s="60">
        <v>6553.366</v>
      </c>
    </row>
    <row r="104" spans="1:13" ht="15.75" x14ac:dyDescent="0.25">
      <c r="A104" s="56" t="s">
        <v>117</v>
      </c>
      <c r="B104" s="102"/>
      <c r="C104" s="92"/>
      <c r="D104" s="57">
        <v>0</v>
      </c>
      <c r="E104" s="57">
        <v>536.99699999999996</v>
      </c>
      <c r="F104" s="57">
        <v>0</v>
      </c>
      <c r="G104" s="57">
        <v>0</v>
      </c>
      <c r="H104" s="57">
        <v>0</v>
      </c>
      <c r="I104" s="58">
        <f>SUM(D104,E104,F104,G104,H104)</f>
        <v>536.99699999999996</v>
      </c>
      <c r="J104" s="57">
        <v>261.60399999999998</v>
      </c>
      <c r="K104" s="57">
        <v>287.73899999999998</v>
      </c>
    </row>
    <row r="105" spans="1:13" ht="15.75" x14ac:dyDescent="0.25">
      <c r="A105" s="62" t="s">
        <v>55</v>
      </c>
      <c r="B105" s="107"/>
      <c r="C105" s="92"/>
      <c r="D105" s="63">
        <f t="shared" ref="D105:K105" si="13">SUM(D102,D103,D104)</f>
        <v>783.6</v>
      </c>
      <c r="E105" s="63">
        <f t="shared" si="13"/>
        <v>4373.1329999999998</v>
      </c>
      <c r="F105" s="63">
        <f t="shared" si="13"/>
        <v>3352.3529999999996</v>
      </c>
      <c r="G105" s="63">
        <f t="shared" si="13"/>
        <v>0</v>
      </c>
      <c r="H105" s="63">
        <f t="shared" si="13"/>
        <v>0</v>
      </c>
      <c r="I105" s="64">
        <f t="shared" si="13"/>
        <v>8509.0859999999993</v>
      </c>
      <c r="J105" s="60">
        <f t="shared" si="13"/>
        <v>8725.1939999999995</v>
      </c>
      <c r="K105" s="60">
        <f t="shared" si="13"/>
        <v>6955.7749999999996</v>
      </c>
    </row>
    <row r="107" spans="1:13" ht="15.75" x14ac:dyDescent="0.25">
      <c r="A107" s="52" t="s">
        <v>118</v>
      </c>
      <c r="B107" s="104"/>
      <c r="C107" s="92"/>
      <c r="D107" s="53"/>
      <c r="E107" s="53"/>
      <c r="F107" s="53"/>
      <c r="G107" s="53"/>
      <c r="H107" s="53"/>
      <c r="I107" s="54"/>
      <c r="J107" s="55"/>
      <c r="K107" s="55"/>
    </row>
    <row r="108" spans="1:13" ht="15.75" x14ac:dyDescent="0.25">
      <c r="A108" s="56" t="s">
        <v>13</v>
      </c>
      <c r="B108" s="102"/>
      <c r="C108" s="92"/>
      <c r="D108" s="57">
        <v>0</v>
      </c>
      <c r="E108" s="57">
        <v>105.5</v>
      </c>
      <c r="F108" s="57">
        <v>0</v>
      </c>
      <c r="G108" s="57">
        <v>0</v>
      </c>
      <c r="H108" s="57">
        <v>0</v>
      </c>
      <c r="I108" s="58">
        <f t="shared" ref="I108:I116" si="14">SUM(D108,E108,F108,G108,H108)</f>
        <v>105.5</v>
      </c>
      <c r="J108" s="57">
        <v>0</v>
      </c>
      <c r="K108" s="57">
        <v>0</v>
      </c>
      <c r="L108" s="105"/>
      <c r="M108" s="106"/>
    </row>
    <row r="109" spans="1:13" ht="15.75" x14ac:dyDescent="0.25">
      <c r="A109" s="59" t="s">
        <v>119</v>
      </c>
      <c r="B109" s="103"/>
      <c r="C109" s="92"/>
      <c r="D109" s="60">
        <v>51.5</v>
      </c>
      <c r="E109" s="60">
        <v>876.47199999999998</v>
      </c>
      <c r="F109" s="60">
        <v>882.56399999999996</v>
      </c>
      <c r="G109" s="60">
        <v>0</v>
      </c>
      <c r="H109" s="60">
        <v>0</v>
      </c>
      <c r="I109" s="61">
        <f t="shared" si="14"/>
        <v>1810.5360000000001</v>
      </c>
      <c r="J109" s="60">
        <v>1517.8219999999999</v>
      </c>
      <c r="K109" s="60">
        <v>1243.7260000000001</v>
      </c>
    </row>
    <row r="110" spans="1:13" ht="15.75" x14ac:dyDescent="0.25">
      <c r="A110" s="56" t="s">
        <v>120</v>
      </c>
      <c r="B110" s="102"/>
      <c r="C110" s="92"/>
      <c r="D110" s="57">
        <v>0</v>
      </c>
      <c r="E110" s="57">
        <v>155.72499999999999</v>
      </c>
      <c r="F110" s="57">
        <v>56.3</v>
      </c>
      <c r="G110" s="57">
        <v>0</v>
      </c>
      <c r="H110" s="57">
        <v>20</v>
      </c>
      <c r="I110" s="58">
        <f t="shared" si="14"/>
        <v>232.02499999999998</v>
      </c>
      <c r="J110" s="57">
        <v>225.096</v>
      </c>
      <c r="K110" s="57">
        <v>191.58199999999999</v>
      </c>
    </row>
    <row r="111" spans="1:13" ht="15.75" x14ac:dyDescent="0.25">
      <c r="A111" s="59" t="s">
        <v>121</v>
      </c>
      <c r="B111" s="103"/>
      <c r="C111" s="92"/>
      <c r="D111" s="60">
        <v>0</v>
      </c>
      <c r="E111" s="60">
        <v>224.309</v>
      </c>
      <c r="F111" s="60">
        <v>144.65</v>
      </c>
      <c r="G111" s="60">
        <v>0</v>
      </c>
      <c r="H111" s="60">
        <v>0</v>
      </c>
      <c r="I111" s="61">
        <f t="shared" si="14"/>
        <v>368.959</v>
      </c>
      <c r="J111" s="60">
        <v>303.77999999999997</v>
      </c>
      <c r="K111" s="60">
        <v>262.57799999999997</v>
      </c>
    </row>
    <row r="112" spans="1:13" ht="15.75" x14ac:dyDescent="0.25">
      <c r="A112" s="56" t="s">
        <v>122</v>
      </c>
      <c r="B112" s="102"/>
      <c r="C112" s="92"/>
      <c r="D112" s="57">
        <v>49.5</v>
      </c>
      <c r="E112" s="57">
        <v>266.83</v>
      </c>
      <c r="F112" s="57">
        <v>0</v>
      </c>
      <c r="G112" s="57">
        <v>0</v>
      </c>
      <c r="H112" s="57">
        <v>0</v>
      </c>
      <c r="I112" s="58">
        <f t="shared" si="14"/>
        <v>316.33</v>
      </c>
      <c r="J112" s="57">
        <v>363.16399999999999</v>
      </c>
      <c r="K112" s="57">
        <v>276.7</v>
      </c>
    </row>
    <row r="113" spans="1:13" ht="15.75" x14ac:dyDescent="0.25">
      <c r="A113" s="59" t="s">
        <v>123</v>
      </c>
      <c r="B113" s="103"/>
      <c r="C113" s="92"/>
      <c r="D113" s="60">
        <v>0</v>
      </c>
      <c r="E113" s="60">
        <v>1</v>
      </c>
      <c r="F113" s="60">
        <v>0</v>
      </c>
      <c r="G113" s="60">
        <v>0</v>
      </c>
      <c r="H113" s="60">
        <v>0</v>
      </c>
      <c r="I113" s="61">
        <f t="shared" si="14"/>
        <v>1</v>
      </c>
      <c r="J113" s="60">
        <v>0.28000000000000003</v>
      </c>
      <c r="K113" s="60">
        <v>386.101</v>
      </c>
    </row>
    <row r="114" spans="1:13" ht="15.75" x14ac:dyDescent="0.25">
      <c r="A114" s="56" t="s">
        <v>124</v>
      </c>
      <c r="B114" s="102"/>
      <c r="C114" s="92"/>
      <c r="D114" s="57">
        <v>0</v>
      </c>
      <c r="E114" s="57">
        <v>1.879</v>
      </c>
      <c r="F114" s="57">
        <v>80.873999999999995</v>
      </c>
      <c r="G114" s="57">
        <v>0</v>
      </c>
      <c r="H114" s="57">
        <v>0</v>
      </c>
      <c r="I114" s="58">
        <f t="shared" si="14"/>
        <v>82.753</v>
      </c>
      <c r="J114" s="57">
        <v>155.22399999999999</v>
      </c>
      <c r="K114" s="57">
        <v>125.024</v>
      </c>
    </row>
    <row r="115" spans="1:13" ht="15.75" x14ac:dyDescent="0.25">
      <c r="A115" s="59" t="s">
        <v>125</v>
      </c>
      <c r="B115" s="103"/>
      <c r="C115" s="92"/>
      <c r="D115" s="60">
        <v>0</v>
      </c>
      <c r="E115" s="60">
        <v>0.1</v>
      </c>
      <c r="F115" s="60">
        <v>0</v>
      </c>
      <c r="G115" s="60">
        <v>0</v>
      </c>
      <c r="H115" s="60">
        <v>0</v>
      </c>
      <c r="I115" s="61">
        <f t="shared" si="14"/>
        <v>0.1</v>
      </c>
      <c r="J115" s="60">
        <v>0</v>
      </c>
      <c r="K115" s="60">
        <v>0</v>
      </c>
    </row>
    <row r="116" spans="1:13" ht="15.75" x14ac:dyDescent="0.25">
      <c r="A116" s="56" t="s">
        <v>126</v>
      </c>
      <c r="B116" s="102"/>
      <c r="C116" s="92"/>
      <c r="D116" s="57">
        <v>0</v>
      </c>
      <c r="E116" s="57">
        <v>1.5</v>
      </c>
      <c r="F116" s="57">
        <v>0</v>
      </c>
      <c r="G116" s="57">
        <v>0</v>
      </c>
      <c r="H116" s="57">
        <v>0</v>
      </c>
      <c r="I116" s="58">
        <f t="shared" si="14"/>
        <v>1.5</v>
      </c>
      <c r="J116" s="57">
        <v>1.603</v>
      </c>
      <c r="K116" s="57">
        <v>4</v>
      </c>
    </row>
    <row r="117" spans="1:13" ht="15.75" x14ac:dyDescent="0.25">
      <c r="A117" s="62" t="s">
        <v>55</v>
      </c>
      <c r="B117" s="107"/>
      <c r="C117" s="92"/>
      <c r="D117" s="63">
        <f t="shared" ref="D117:K117" si="15">SUM(D108,D109,D110,D111,D112,D113,D114,D115,D116)</f>
        <v>101</v>
      </c>
      <c r="E117" s="63">
        <f t="shared" si="15"/>
        <v>1633.3149999999996</v>
      </c>
      <c r="F117" s="63">
        <f t="shared" si="15"/>
        <v>1164.3879999999999</v>
      </c>
      <c r="G117" s="63">
        <f t="shared" si="15"/>
        <v>0</v>
      </c>
      <c r="H117" s="63">
        <f t="shared" si="15"/>
        <v>20</v>
      </c>
      <c r="I117" s="64">
        <f t="shared" si="15"/>
        <v>2918.703</v>
      </c>
      <c r="J117" s="60">
        <f t="shared" si="15"/>
        <v>2566.9690000000005</v>
      </c>
      <c r="K117" s="60">
        <f t="shared" si="15"/>
        <v>2489.7109999999998</v>
      </c>
    </row>
    <row r="119" spans="1:13" ht="15.75" x14ac:dyDescent="0.25">
      <c r="A119" s="52" t="s">
        <v>127</v>
      </c>
      <c r="B119" s="104"/>
      <c r="C119" s="92"/>
      <c r="D119" s="53"/>
      <c r="E119" s="53"/>
      <c r="F119" s="53"/>
      <c r="G119" s="53"/>
      <c r="H119" s="53"/>
      <c r="I119" s="54"/>
      <c r="J119" s="55"/>
      <c r="K119" s="55"/>
    </row>
    <row r="120" spans="1:13" ht="15.75" x14ac:dyDescent="0.25">
      <c r="A120" s="56" t="s">
        <v>128</v>
      </c>
      <c r="B120" s="102"/>
      <c r="C120" s="92"/>
      <c r="D120" s="57">
        <v>51.2</v>
      </c>
      <c r="E120" s="57">
        <v>187.10900000000001</v>
      </c>
      <c r="F120" s="57">
        <v>68</v>
      </c>
      <c r="G120" s="57">
        <v>0</v>
      </c>
      <c r="H120" s="57">
        <v>74.021000000000001</v>
      </c>
      <c r="I120" s="58">
        <f>SUM(D120,E120,F120,G120,H120)</f>
        <v>380.33000000000004</v>
      </c>
      <c r="J120" s="57">
        <v>333.17899999999997</v>
      </c>
      <c r="K120" s="57">
        <v>323.20400000000001</v>
      </c>
      <c r="L120" s="105"/>
      <c r="M120" s="106"/>
    </row>
    <row r="121" spans="1:13" ht="15.75" x14ac:dyDescent="0.25">
      <c r="A121" s="59" t="s">
        <v>129</v>
      </c>
      <c r="B121" s="103"/>
      <c r="C121" s="92"/>
      <c r="D121" s="60">
        <v>36.1</v>
      </c>
      <c r="E121" s="60">
        <v>501.59899999999999</v>
      </c>
      <c r="F121" s="60">
        <v>0</v>
      </c>
      <c r="G121" s="60">
        <v>0</v>
      </c>
      <c r="H121" s="60">
        <v>0</v>
      </c>
      <c r="I121" s="61">
        <f>SUM(D121,E121,F121,G121,H121)</f>
        <v>537.69899999999996</v>
      </c>
      <c r="J121" s="60">
        <v>641.07500000000005</v>
      </c>
      <c r="K121" s="60">
        <v>482.12</v>
      </c>
    </row>
    <row r="122" spans="1:13" ht="15.75" x14ac:dyDescent="0.25">
      <c r="A122" s="62" t="s">
        <v>55</v>
      </c>
      <c r="B122" s="107"/>
      <c r="C122" s="92"/>
      <c r="D122" s="63">
        <f t="shared" ref="D122:K122" si="16">SUM(D120,D121)</f>
        <v>87.300000000000011</v>
      </c>
      <c r="E122" s="63">
        <f t="shared" si="16"/>
        <v>688.70799999999997</v>
      </c>
      <c r="F122" s="63">
        <f t="shared" si="16"/>
        <v>68</v>
      </c>
      <c r="G122" s="63">
        <f t="shared" si="16"/>
        <v>0</v>
      </c>
      <c r="H122" s="63">
        <f t="shared" si="16"/>
        <v>74.021000000000001</v>
      </c>
      <c r="I122" s="64">
        <f t="shared" si="16"/>
        <v>918.029</v>
      </c>
      <c r="J122" s="60">
        <f t="shared" si="16"/>
        <v>974.25400000000002</v>
      </c>
      <c r="K122" s="60">
        <f t="shared" si="16"/>
        <v>805.32400000000007</v>
      </c>
    </row>
    <row r="124" spans="1:13" ht="15.75" x14ac:dyDescent="0.25">
      <c r="A124" s="52" t="s">
        <v>54</v>
      </c>
      <c r="B124" s="104"/>
      <c r="C124" s="92"/>
      <c r="D124" s="53"/>
      <c r="E124" s="53"/>
      <c r="F124" s="53"/>
      <c r="G124" s="53"/>
      <c r="H124" s="53"/>
      <c r="I124" s="54"/>
      <c r="J124" s="55"/>
      <c r="K124" s="55"/>
    </row>
    <row r="125" spans="1:13" ht="15.75" x14ac:dyDescent="0.25">
      <c r="A125" s="56" t="s">
        <v>14</v>
      </c>
      <c r="B125" s="102"/>
      <c r="C125" s="92"/>
      <c r="D125" s="57">
        <v>0</v>
      </c>
      <c r="E125" s="57">
        <v>141.94999999999999</v>
      </c>
      <c r="F125" s="57">
        <v>0</v>
      </c>
      <c r="G125" s="57">
        <v>0</v>
      </c>
      <c r="H125" s="57">
        <v>0</v>
      </c>
      <c r="I125" s="58">
        <f>SUM(D125,E125,F125,G125,H125)</f>
        <v>141.94999999999999</v>
      </c>
      <c r="J125" s="57">
        <v>604.35299999999995</v>
      </c>
      <c r="K125" s="57">
        <v>68.192999999999998</v>
      </c>
      <c r="L125" s="105"/>
      <c r="M125" s="106"/>
    </row>
    <row r="126" spans="1:13" ht="15.75" x14ac:dyDescent="0.25">
      <c r="A126" s="62" t="s">
        <v>55</v>
      </c>
      <c r="B126" s="107"/>
      <c r="C126" s="92"/>
      <c r="D126" s="63">
        <f t="shared" ref="D126:K126" si="17">D125</f>
        <v>0</v>
      </c>
      <c r="E126" s="63">
        <f t="shared" si="17"/>
        <v>141.94999999999999</v>
      </c>
      <c r="F126" s="63">
        <f t="shared" si="17"/>
        <v>0</v>
      </c>
      <c r="G126" s="63">
        <f t="shared" si="17"/>
        <v>0</v>
      </c>
      <c r="H126" s="63">
        <f t="shared" si="17"/>
        <v>0</v>
      </c>
      <c r="I126" s="64">
        <f t="shared" si="17"/>
        <v>141.94999999999999</v>
      </c>
      <c r="J126" s="60">
        <f t="shared" si="17"/>
        <v>604.35299999999995</v>
      </c>
      <c r="K126" s="60">
        <f t="shared" si="17"/>
        <v>68.192999999999998</v>
      </c>
    </row>
    <row r="128" spans="1:13" ht="33.950000000000003" customHeight="1" x14ac:dyDescent="0.25">
      <c r="A128" s="65" t="s">
        <v>29</v>
      </c>
      <c r="B128" s="111"/>
      <c r="C128" s="92"/>
      <c r="D128" s="66">
        <f t="shared" ref="D128:K128" si="18">SUM(D24,D33,D42,D47,D65,D87,D99,D105,D117,D122,D126)</f>
        <v>3871.97</v>
      </c>
      <c r="E128" s="66">
        <f t="shared" si="18"/>
        <v>15437.548000000001</v>
      </c>
      <c r="F128" s="66">
        <f t="shared" si="18"/>
        <v>6787.1619999999994</v>
      </c>
      <c r="G128" s="66">
        <f t="shared" si="18"/>
        <v>0</v>
      </c>
      <c r="H128" s="66">
        <f t="shared" si="18"/>
        <v>2088.0120000000002</v>
      </c>
      <c r="I128" s="66">
        <f t="shared" si="18"/>
        <v>28184.692000000003</v>
      </c>
      <c r="J128" s="66">
        <f t="shared" si="18"/>
        <v>27791.338</v>
      </c>
      <c r="K128" s="67">
        <f t="shared" si="18"/>
        <v>24681.257000000001</v>
      </c>
    </row>
    <row r="130" spans="1:13" x14ac:dyDescent="0.25">
      <c r="A130" s="68" t="s">
        <v>130</v>
      </c>
      <c r="B130" s="110"/>
      <c r="C130" s="92"/>
      <c r="D130" s="69">
        <v>3220.2139999999999</v>
      </c>
      <c r="E130" s="69">
        <v>15462.4</v>
      </c>
      <c r="F130" s="69">
        <v>6671.8739999999998</v>
      </c>
      <c r="G130" s="69">
        <v>0</v>
      </c>
      <c r="H130" s="69">
        <v>2436.85</v>
      </c>
      <c r="J130" s="70" t="s">
        <v>131</v>
      </c>
      <c r="K130" s="70" t="s">
        <v>131</v>
      </c>
    </row>
    <row r="131" spans="1:13" s="88" customFormat="1" x14ac:dyDescent="0.25">
      <c r="A131" s="86" t="s">
        <v>132</v>
      </c>
      <c r="B131" s="108"/>
      <c r="C131" s="109"/>
      <c r="D131" s="87">
        <f>IF(OR(D130=0,D130="-"),"-",IF(D128="-",(0-D130)/D130,(D128-D130)/D130))</f>
        <v>0.20239524453964858</v>
      </c>
      <c r="E131" s="87">
        <f>IF(OR(E130=0,E130="-"),"-",IF(E128="-",(0-E130)/E130,(E128-E130)/E130))</f>
        <v>-1.6072537251654953E-3</v>
      </c>
      <c r="F131" s="87">
        <f>IF(OR(F130=0,F130="-"),"-",IF(F128="-",(0-F130)/F130,(F128-F130)/F130))</f>
        <v>1.727970282412401E-2</v>
      </c>
      <c r="G131" s="87" t="str">
        <f>IF(OR(G130=0,G130="-"),"-",IF(G128="-",(0-G130)/G130,(G128-G130)/G130))</f>
        <v>-</v>
      </c>
      <c r="H131" s="87">
        <f>IF(OR(H130=0,H130="-"),"-",IF(H128="-",(0-H130)/H130,(H128-H130)/H130))</f>
        <v>-0.14315119929417064</v>
      </c>
      <c r="J131" s="89" t="s">
        <v>133</v>
      </c>
      <c r="K131" s="89" t="s">
        <v>134</v>
      </c>
      <c r="L131" s="90"/>
      <c r="M131" s="90"/>
    </row>
    <row r="132" spans="1:13" x14ac:dyDescent="0.25">
      <c r="A132" s="68" t="s">
        <v>135</v>
      </c>
      <c r="B132" s="110"/>
      <c r="C132" s="92"/>
      <c r="D132" s="69">
        <v>3445.0549999999998</v>
      </c>
      <c r="E132" s="69">
        <v>13737.326999999999</v>
      </c>
      <c r="F132" s="69">
        <v>4965.8370000000004</v>
      </c>
      <c r="G132" s="69">
        <v>0</v>
      </c>
      <c r="H132" s="69">
        <v>2533.038</v>
      </c>
      <c r="J132" s="71">
        <f>IF(OR(J128=0,J128="-"),"-",IF(I128="-",(0-J128)/J128,(I128-J128)/J128))</f>
        <v>1.4153834550895066E-2</v>
      </c>
      <c r="K132" s="71">
        <f>IF(OR(K128=0,K128="-"),"-",IF(J128="-",(0-K128)/K128,(J128-K128)/K128))</f>
        <v>0.12600983005038999</v>
      </c>
    </row>
    <row r="133" spans="1:13" s="88" customFormat="1" x14ac:dyDescent="0.25">
      <c r="A133" s="87" t="s">
        <v>136</v>
      </c>
      <c r="B133" s="108"/>
      <c r="C133" s="109"/>
      <c r="D133" s="87">
        <f>IF(OR(D132=0,D132="-"),"-",IF(D130="-",(0-D132)/D132,(D130-D132)/D132))</f>
        <v>-6.5264850633734411E-2</v>
      </c>
      <c r="E133" s="87">
        <f>IF(OR(E132=0,E132="-"),"-",IF(E130="-",(0-E132)/E132,(E130-E132)/E132))</f>
        <v>0.12557559414578981</v>
      </c>
      <c r="F133" s="87">
        <f>IF(OR(F132=0,F132="-"),"-",IF(F130="-",(0-F132)/F132,(F130-F132)/F132))</f>
        <v>0.34355477233747284</v>
      </c>
      <c r="G133" s="87" t="str">
        <f>IF(OR(G132=0,G132="-"),"-",IF(G130="-",(0-G132)/G132,(G130-G132)/G132))</f>
        <v>-</v>
      </c>
      <c r="H133" s="87">
        <f>IF(OR(H132=0,H132="-"),"-",IF(H130="-",(0-H132)/H132,(H130-H132)/H132))</f>
        <v>-3.7973374264420864E-2</v>
      </c>
      <c r="L133" s="90"/>
      <c r="M133" s="90"/>
    </row>
  </sheetData>
  <sheetProtection formatCells="0" formatColumns="0" formatRows="0" insertColumns="0" insertRows="0" insertHyperlinks="0" deleteColumns="0" deleteRows="0" sort="0" autoFilter="0" pivotTables="0"/>
  <mergeCells count="138">
    <mergeCell ref="B131:C131"/>
    <mergeCell ref="B132:C132"/>
    <mergeCell ref="B133:C133"/>
    <mergeCell ref="L125:M125"/>
    <mergeCell ref="B125:C125"/>
    <mergeCell ref="B126:C126"/>
    <mergeCell ref="B128:C128"/>
    <mergeCell ref="B130:C130"/>
    <mergeCell ref="L120:M120"/>
    <mergeCell ref="B120:C120"/>
    <mergeCell ref="B121:C121"/>
    <mergeCell ref="B122:C122"/>
    <mergeCell ref="B124:C124"/>
    <mergeCell ref="B114:C114"/>
    <mergeCell ref="B115:C115"/>
    <mergeCell ref="B116:C116"/>
    <mergeCell ref="B117:C117"/>
    <mergeCell ref="B119:C119"/>
    <mergeCell ref="B109:C109"/>
    <mergeCell ref="B110:C110"/>
    <mergeCell ref="B111:C111"/>
    <mergeCell ref="B112:C112"/>
    <mergeCell ref="B113:C113"/>
    <mergeCell ref="B103:C103"/>
    <mergeCell ref="B104:C104"/>
    <mergeCell ref="B105:C105"/>
    <mergeCell ref="B107:C107"/>
    <mergeCell ref="L108:M108"/>
    <mergeCell ref="B108:C108"/>
    <mergeCell ref="B97:C97"/>
    <mergeCell ref="B98:C98"/>
    <mergeCell ref="B99:C99"/>
    <mergeCell ref="B101:C101"/>
    <mergeCell ref="L102:M102"/>
    <mergeCell ref="B102:C102"/>
    <mergeCell ref="B92:C92"/>
    <mergeCell ref="B93:C93"/>
    <mergeCell ref="B94:C94"/>
    <mergeCell ref="B95:C95"/>
    <mergeCell ref="B96:C96"/>
    <mergeCell ref="B87:C87"/>
    <mergeCell ref="B89:C89"/>
    <mergeCell ref="L90:M90"/>
    <mergeCell ref="B90:C90"/>
    <mergeCell ref="B91:C91"/>
    <mergeCell ref="B82:C82"/>
    <mergeCell ref="B83:C83"/>
    <mergeCell ref="B84:C84"/>
    <mergeCell ref="B85:C85"/>
    <mergeCell ref="B86:C86"/>
    <mergeCell ref="B77:C77"/>
    <mergeCell ref="B78:C78"/>
    <mergeCell ref="B79:C79"/>
    <mergeCell ref="B80:C80"/>
    <mergeCell ref="B81:C81"/>
    <mergeCell ref="B72:C72"/>
    <mergeCell ref="B73:C73"/>
    <mergeCell ref="B74:C74"/>
    <mergeCell ref="B75:C75"/>
    <mergeCell ref="B76:C76"/>
    <mergeCell ref="L68:M68"/>
    <mergeCell ref="B68:C68"/>
    <mergeCell ref="B69:C69"/>
    <mergeCell ref="B70:C70"/>
    <mergeCell ref="B71:C71"/>
    <mergeCell ref="B62:C62"/>
    <mergeCell ref="B63:C63"/>
    <mergeCell ref="B64:C64"/>
    <mergeCell ref="B65:C65"/>
    <mergeCell ref="B67:C67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9:C49"/>
    <mergeCell ref="L50:M50"/>
    <mergeCell ref="B50:C50"/>
    <mergeCell ref="B51:C51"/>
    <mergeCell ref="B42:C42"/>
    <mergeCell ref="B44:C44"/>
    <mergeCell ref="L45:M45"/>
    <mergeCell ref="B45:C45"/>
    <mergeCell ref="B46:C46"/>
    <mergeCell ref="B37:C37"/>
    <mergeCell ref="B38:C38"/>
    <mergeCell ref="B39:C39"/>
    <mergeCell ref="B40:C40"/>
    <mergeCell ref="B41:C41"/>
    <mergeCell ref="B31:C31"/>
    <mergeCell ref="B32:C32"/>
    <mergeCell ref="B33:C33"/>
    <mergeCell ref="B35:C35"/>
    <mergeCell ref="L36:M36"/>
    <mergeCell ref="B36:C36"/>
    <mergeCell ref="L27:M27"/>
    <mergeCell ref="B27:C27"/>
    <mergeCell ref="B28:C28"/>
    <mergeCell ref="B29:C29"/>
    <mergeCell ref="B30:C30"/>
    <mergeCell ref="B21:C21"/>
    <mergeCell ref="B22:C22"/>
    <mergeCell ref="B23:C23"/>
    <mergeCell ref="B24:C24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K5:K6"/>
    <mergeCell ref="B8:C8"/>
    <mergeCell ref="L9:M9"/>
    <mergeCell ref="B9:C9"/>
    <mergeCell ref="B10:C10"/>
    <mergeCell ref="A1:J1"/>
    <mergeCell ref="A2:J2"/>
    <mergeCell ref="A3:J3"/>
    <mergeCell ref="B5:B7"/>
    <mergeCell ref="C5:C7"/>
    <mergeCell ref="D5:D7"/>
    <mergeCell ref="E5:E7"/>
    <mergeCell ref="F5:F7"/>
    <mergeCell ref="G5:G7"/>
    <mergeCell ref="H5:H7"/>
    <mergeCell ref="I5:I6"/>
    <mergeCell ref="J5:J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Phosphate Rock Production and D</vt:lpstr>
      <vt:lpstr>Phosphate Rock Production and.1</vt:lpstr>
      <vt:lpstr>Phosphate Rock Exports by Desti</vt:lpstr>
      <vt:lpstr>'Phosphate Rock Exports by Desti'!Zone_d_impression</vt:lpstr>
      <vt:lpstr>'Phosphate Rock Production and D'!Zone_d_impression</vt:lpstr>
      <vt:lpstr>'Phosphate Rock Production and.1'!Zone_d_impression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cp:lastPrinted>2016-04-19T10:16:29Z</cp:lastPrinted>
  <dcterms:created xsi:type="dcterms:W3CDTF">2016-04-19T09:25:00Z</dcterms:created>
  <dcterms:modified xsi:type="dcterms:W3CDTF">2016-04-19T10:16:37Z</dcterms:modified>
</cp:coreProperties>
</file>