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S:\PIT Service\4_Statistics\2_P\Phosphate Rock\Quarterly\"/>
    </mc:Choice>
  </mc:AlternateContent>
  <bookViews>
    <workbookView xWindow="0" yWindow="0" windowWidth="22770" windowHeight="14010"/>
  </bookViews>
  <sheets>
    <sheet name="Phosphate Rock Production and D" sheetId="1" r:id="rId1"/>
    <sheet name="Phosphate Rock Production &amp; Del" sheetId="5" r:id="rId2"/>
    <sheet name="Phosphate Rock Exports by Desti" sheetId="3" r:id="rId3"/>
  </sheets>
  <definedNames>
    <definedName name="_xlnm.Print_Area" localSheetId="2">'Phosphate Rock Exports by Desti'!$A$1:$K$108</definedName>
  </definedNames>
  <calcPr calcId="171027"/>
</workbook>
</file>

<file path=xl/calcChain.xml><?xml version="1.0" encoding="utf-8"?>
<calcChain xmlns="http://schemas.openxmlformats.org/spreadsheetml/2006/main">
  <c r="D31" i="5" l="1"/>
  <c r="C31" i="5"/>
  <c r="B31" i="5"/>
  <c r="G30" i="5"/>
  <c r="F31" i="5"/>
  <c r="D25" i="5"/>
  <c r="C25" i="5"/>
  <c r="B25" i="5"/>
  <c r="G24" i="5"/>
  <c r="F25" i="5"/>
  <c r="D19" i="5"/>
  <c r="C19" i="5"/>
  <c r="B19" i="5"/>
  <c r="G18" i="5"/>
  <c r="F19" i="5"/>
  <c r="D13" i="5"/>
  <c r="C13" i="5"/>
  <c r="B13" i="5"/>
  <c r="G12" i="5"/>
  <c r="F13" i="5"/>
  <c r="H108" i="3"/>
  <c r="G108" i="3"/>
  <c r="F108" i="3"/>
  <c r="E108" i="3"/>
  <c r="D108" i="3"/>
  <c r="G106" i="3"/>
  <c r="K101" i="3"/>
  <c r="J101" i="3"/>
  <c r="H101" i="3"/>
  <c r="G101" i="3"/>
  <c r="F101" i="3"/>
  <c r="E101" i="3"/>
  <c r="D101" i="3"/>
  <c r="I100" i="3"/>
  <c r="I101" i="3" s="1"/>
  <c r="K97" i="3"/>
  <c r="J97" i="3"/>
  <c r="H97" i="3"/>
  <c r="G97" i="3"/>
  <c r="F97" i="3"/>
  <c r="E97" i="3"/>
  <c r="D97" i="3"/>
  <c r="I96" i="3"/>
  <c r="I95" i="3"/>
  <c r="I97" i="3" s="1"/>
  <c r="K92" i="3"/>
  <c r="J92" i="3"/>
  <c r="H92" i="3"/>
  <c r="G92" i="3"/>
  <c r="F92" i="3"/>
  <c r="E92" i="3"/>
  <c r="D92" i="3"/>
  <c r="I91" i="3"/>
  <c r="I90" i="3"/>
  <c r="I89" i="3"/>
  <c r="I88" i="3"/>
  <c r="I87" i="3"/>
  <c r="I86" i="3"/>
  <c r="I85" i="3"/>
  <c r="I92" i="3" s="1"/>
  <c r="K82" i="3"/>
  <c r="J82" i="3"/>
  <c r="H82" i="3"/>
  <c r="G82" i="3"/>
  <c r="F82" i="3"/>
  <c r="E82" i="3"/>
  <c r="D82" i="3"/>
  <c r="I81" i="3"/>
  <c r="I80" i="3"/>
  <c r="I79" i="3"/>
  <c r="I82" i="3" s="1"/>
  <c r="K76" i="3"/>
  <c r="J76" i="3"/>
  <c r="H76" i="3"/>
  <c r="G76" i="3"/>
  <c r="F76" i="3"/>
  <c r="E76" i="3"/>
  <c r="D76" i="3"/>
  <c r="I75" i="3"/>
  <c r="I74" i="3"/>
  <c r="I73" i="3"/>
  <c r="I72" i="3"/>
  <c r="I71" i="3"/>
  <c r="I70" i="3"/>
  <c r="I69" i="3"/>
  <c r="I76" i="3" s="1"/>
  <c r="K66" i="3"/>
  <c r="J66" i="3"/>
  <c r="H66" i="3"/>
  <c r="G66" i="3"/>
  <c r="F66" i="3"/>
  <c r="E66" i="3"/>
  <c r="D66" i="3"/>
  <c r="I65" i="3"/>
  <c r="I64" i="3"/>
  <c r="I63" i="3"/>
  <c r="I62" i="3"/>
  <c r="I61" i="3"/>
  <c r="I60" i="3"/>
  <c r="I59" i="3"/>
  <c r="I58" i="3"/>
  <c r="I57" i="3"/>
  <c r="I56" i="3"/>
  <c r="I66" i="3" s="1"/>
  <c r="K53" i="3"/>
  <c r="J53" i="3"/>
  <c r="H53" i="3"/>
  <c r="G53" i="3"/>
  <c r="F53" i="3"/>
  <c r="E53" i="3"/>
  <c r="D53" i="3"/>
  <c r="I52" i="3"/>
  <c r="I51" i="3"/>
  <c r="I50" i="3"/>
  <c r="I49" i="3"/>
  <c r="I48" i="3"/>
  <c r="I47" i="3"/>
  <c r="I46" i="3"/>
  <c r="I45" i="3"/>
  <c r="I44" i="3"/>
  <c r="I53" i="3" s="1"/>
  <c r="K41" i="3"/>
  <c r="J41" i="3"/>
  <c r="I41" i="3"/>
  <c r="H41" i="3"/>
  <c r="G41" i="3"/>
  <c r="F41" i="3"/>
  <c r="E41" i="3"/>
  <c r="D41" i="3"/>
  <c r="I40" i="3"/>
  <c r="I39" i="3"/>
  <c r="K36" i="3"/>
  <c r="J36" i="3"/>
  <c r="H36" i="3"/>
  <c r="G36" i="3"/>
  <c r="F36" i="3"/>
  <c r="E36" i="3"/>
  <c r="D36" i="3"/>
  <c r="I35" i="3"/>
  <c r="I34" i="3"/>
  <c r="I33" i="3"/>
  <c r="I36" i="3" s="1"/>
  <c r="K30" i="3"/>
  <c r="J30" i="3"/>
  <c r="J103" i="3" s="1"/>
  <c r="H30" i="3"/>
  <c r="G30" i="3"/>
  <c r="F30" i="3"/>
  <c r="F103" i="3" s="1"/>
  <c r="F106" i="3" s="1"/>
  <c r="E30" i="3"/>
  <c r="D30" i="3"/>
  <c r="I29" i="3"/>
  <c r="I28" i="3"/>
  <c r="I27" i="3"/>
  <c r="I26" i="3"/>
  <c r="I25" i="3"/>
  <c r="I24" i="3"/>
  <c r="I30" i="3" s="1"/>
  <c r="K21" i="3"/>
  <c r="K103" i="3" s="1"/>
  <c r="K107" i="3" s="1"/>
  <c r="J21" i="3"/>
  <c r="H21" i="3"/>
  <c r="H103" i="3" s="1"/>
  <c r="H106" i="3" s="1"/>
  <c r="G21" i="3"/>
  <c r="G103" i="3" s="1"/>
  <c r="F21" i="3"/>
  <c r="E21" i="3"/>
  <c r="E103" i="3" s="1"/>
  <c r="E106" i="3" s="1"/>
  <c r="D21" i="3"/>
  <c r="D103" i="3" s="1"/>
  <c r="D106" i="3" s="1"/>
  <c r="I20" i="3"/>
  <c r="I19" i="3"/>
  <c r="I18" i="3"/>
  <c r="I17" i="3"/>
  <c r="I16" i="3"/>
  <c r="I15" i="3"/>
  <c r="I14" i="3"/>
  <c r="I13" i="3"/>
  <c r="I12" i="3"/>
  <c r="I11" i="3"/>
  <c r="I10" i="3"/>
  <c r="I9" i="3"/>
  <c r="I21" i="3" s="1"/>
  <c r="AE13" i="1"/>
  <c r="AC13" i="1"/>
  <c r="AG13" i="1" s="1"/>
  <c r="AA13" i="1"/>
  <c r="W13" i="1"/>
  <c r="U13" i="1"/>
  <c r="Y13" i="1" s="1"/>
  <c r="S13" i="1"/>
  <c r="O13" i="1"/>
  <c r="M13" i="1"/>
  <c r="Q13" i="1" s="1"/>
  <c r="K13" i="1"/>
  <c r="G13" i="1"/>
  <c r="E13" i="1"/>
  <c r="I13" i="1" s="1"/>
  <c r="C13" i="1"/>
  <c r="AG11" i="1"/>
  <c r="Y11" i="1"/>
  <c r="Q11" i="1"/>
  <c r="I11" i="1"/>
  <c r="AG10" i="1"/>
  <c r="Y10" i="1"/>
  <c r="Q10" i="1"/>
  <c r="I10" i="1"/>
  <c r="AG9" i="1"/>
  <c r="Y9" i="1"/>
  <c r="Q9" i="1"/>
  <c r="I9" i="1"/>
  <c r="AG8" i="1"/>
  <c r="Y8" i="1"/>
  <c r="Q8" i="1"/>
  <c r="I8" i="1"/>
  <c r="AG7" i="1"/>
  <c r="Y7" i="1"/>
  <c r="Q7" i="1"/>
  <c r="I7" i="1"/>
  <c r="G10" i="5" l="1"/>
  <c r="G13" i="5" s="1"/>
  <c r="G16" i="5"/>
  <c r="G19" i="5" s="1"/>
  <c r="G22" i="5"/>
  <c r="G25" i="5" s="1"/>
  <c r="G28" i="5"/>
  <c r="G31" i="5" s="1"/>
  <c r="I103" i="3"/>
  <c r="J107" i="3" s="1"/>
</calcChain>
</file>

<file path=xl/sharedStrings.xml><?xml version="1.0" encoding="utf-8"?>
<sst xmlns="http://schemas.openxmlformats.org/spreadsheetml/2006/main" count="176" uniqueCount="119">
  <si>
    <t>Phosphate Rock Production and Deliveries in Major Producing Countries</t>
  </si>
  <si>
    <t>PIT/2016/1Q/P/1</t>
  </si>
  <si>
    <t>January - March 2016</t>
  </si>
  <si>
    <t>('000 metric tonnes product) - All Grades</t>
  </si>
  <si>
    <t>PRODUCTION</t>
  </si>
  <si>
    <t>TOTAL DELIVERIES</t>
  </si>
  <si>
    <t>HOME DELIVERIES</t>
  </si>
  <si>
    <t>EXPORTS</t>
  </si>
  <si>
    <t>1Q 2016</t>
  </si>
  <si>
    <t>%</t>
  </si>
  <si>
    <t>America</t>
  </si>
  <si>
    <t>Africa</t>
  </si>
  <si>
    <t>West Asia</t>
  </si>
  <si>
    <t>China</t>
  </si>
  <si>
    <t>Others</t>
  </si>
  <si>
    <t>Total (not entire world)</t>
  </si>
  <si>
    <t>Phosphate Rock Production and Deliveries by Grade</t>
  </si>
  <si>
    <t>(000 tonnes product)</t>
  </si>
  <si>
    <t>2016 Q1</t>
  </si>
  <si>
    <t>65% BPL</t>
  </si>
  <si>
    <t>66-68% BPL</t>
  </si>
  <si>
    <t>69-72% BPL</t>
  </si>
  <si>
    <t>73-77% BPL</t>
  </si>
  <si>
    <t>Total</t>
  </si>
  <si>
    <t>and under</t>
  </si>
  <si>
    <t>and over</t>
  </si>
  <si>
    <t>29.8% P2O5</t>
  </si>
  <si>
    <t>29.8-31.5% P2O5</t>
  </si>
  <si>
    <t>31.5-33.4% P2O5</t>
  </si>
  <si>
    <t>WORLD TOTAL</t>
  </si>
  <si>
    <t>WORLD TOTAL 2015</t>
  </si>
  <si>
    <t>%change 2016/2015</t>
  </si>
  <si>
    <t xml:space="preserve">Phosphate Rock Exports by Destination </t>
  </si>
  <si>
    <t>('000 metric tonnes product)</t>
  </si>
  <si>
    <t>Exporting</t>
  </si>
  <si>
    <t>countries</t>
  </si>
  <si>
    <t>TOTAL</t>
  </si>
  <si>
    <t>Importing</t>
  </si>
  <si>
    <t>Countries</t>
  </si>
  <si>
    <t>West Europe</t>
  </si>
  <si>
    <t>Austria</t>
  </si>
  <si>
    <t>Belgium</t>
  </si>
  <si>
    <t>France</t>
  </si>
  <si>
    <t>Germany</t>
  </si>
  <si>
    <t>Greece</t>
  </si>
  <si>
    <t>Italy</t>
  </si>
  <si>
    <t>Netherlands</t>
  </si>
  <si>
    <t>Norway</t>
  </si>
  <si>
    <t>Portugal</t>
  </si>
  <si>
    <t>Spain</t>
  </si>
  <si>
    <t>United Kingdom</t>
  </si>
  <si>
    <t>Various</t>
  </si>
  <si>
    <t>Subtotal</t>
  </si>
  <si>
    <t>Central Europe</t>
  </si>
  <si>
    <t>Albania</t>
  </si>
  <si>
    <t>Bulgaria</t>
  </si>
  <si>
    <t>Croatia</t>
  </si>
  <si>
    <t>Poland</t>
  </si>
  <si>
    <t>Romania</t>
  </si>
  <si>
    <t>Serbia</t>
  </si>
  <si>
    <t>E. Europe &amp; C. Asia</t>
  </si>
  <si>
    <t>Belarus</t>
  </si>
  <si>
    <t>Lithuania</t>
  </si>
  <si>
    <t>Ukraine</t>
  </si>
  <si>
    <t>North America</t>
  </si>
  <si>
    <t>Canada</t>
  </si>
  <si>
    <t>USA</t>
  </si>
  <si>
    <t>Latin America</t>
  </si>
  <si>
    <t>Argentina</t>
  </si>
  <si>
    <t>Brazil</t>
  </si>
  <si>
    <t>Colombia</t>
  </si>
  <si>
    <t>Ecuador</t>
  </si>
  <si>
    <t>Mexico</t>
  </si>
  <si>
    <t>Nicaragua</t>
  </si>
  <si>
    <t>Peru</t>
  </si>
  <si>
    <t>Uruguay</t>
  </si>
  <si>
    <t>Venezuela</t>
  </si>
  <si>
    <t>Cameroon</t>
  </si>
  <si>
    <t>Congo</t>
  </si>
  <si>
    <t>Cote d'Ivoire</t>
  </si>
  <si>
    <t>Ethiopia</t>
  </si>
  <si>
    <t>Gabon</t>
  </si>
  <si>
    <t>Ghana</t>
  </si>
  <si>
    <t>Kenya</t>
  </si>
  <si>
    <t>Liberia</t>
  </si>
  <si>
    <t>Mali</t>
  </si>
  <si>
    <t>Sierra Leone</t>
  </si>
  <si>
    <t>Iran</t>
  </si>
  <si>
    <t>Israel</t>
  </si>
  <si>
    <t>Jordan</t>
  </si>
  <si>
    <t>Lebanon</t>
  </si>
  <si>
    <t>Saudi Arabia</t>
  </si>
  <si>
    <t>Syria</t>
  </si>
  <si>
    <t>Turkey</t>
  </si>
  <si>
    <t>South Asia</t>
  </si>
  <si>
    <t>Bangladesh</t>
  </si>
  <si>
    <t>India</t>
  </si>
  <si>
    <t>Pakistan</t>
  </si>
  <si>
    <t>East Asia</t>
  </si>
  <si>
    <t>Indonesia</t>
  </si>
  <si>
    <t>Japan</t>
  </si>
  <si>
    <t>Korea Rep.</t>
  </si>
  <si>
    <t>Malaysia</t>
  </si>
  <si>
    <t>Philippines</t>
  </si>
  <si>
    <t>Taiwan, China</t>
  </si>
  <si>
    <t>Vietnam</t>
  </si>
  <si>
    <t>Oceania</t>
  </si>
  <si>
    <t>Australia</t>
  </si>
  <si>
    <t>New Zealand</t>
  </si>
  <si>
    <t>Total 2015</t>
  </si>
  <si>
    <t>%Variation</t>
  </si>
  <si>
    <t>%Variation 2016/2015</t>
  </si>
  <si>
    <t>2016/2015</t>
  </si>
  <si>
    <t>2015/2014</t>
  </si>
  <si>
    <t>Total 2014</t>
  </si>
  <si>
    <t>%Variation 2015/2014</t>
  </si>
  <si>
    <t>73% BPL</t>
  </si>
  <si>
    <t>33.4% P2O5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</si>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</sst>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29" x14ac:knownFonts="1"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Arial"/>
    </font>
    <font>
      <sz val="14"/>
      <color rgb="FF000000"/>
      <name val="Arial"/>
    </font>
    <font>
      <b/>
      <i/>
      <sz val="14"/>
      <color rgb="FF000000"/>
      <name val="Arial"/>
    </font>
    <font>
      <sz val="18"/>
      <color rgb="FFFF0000"/>
      <name val="Arial"/>
    </font>
    <font>
      <sz val="13"/>
      <color rgb="FF000000"/>
      <name val="Arial"/>
    </font>
    <font>
      <b/>
      <sz val="13"/>
      <color rgb="FF000000"/>
      <name val="Arial"/>
    </font>
    <font>
      <i/>
      <sz val="13"/>
      <color rgb="FF000000"/>
      <name val="Arial"/>
    </font>
    <font>
      <i/>
      <sz val="11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18"/>
      <color rgb="FF000000"/>
      <name val="Arial"/>
      <family val="2"/>
    </font>
    <font>
      <sz val="14"/>
      <color rgb="FF000000"/>
      <name val="Arial"/>
      <family val="2"/>
    </font>
    <font>
      <sz val="18"/>
      <color rgb="FFFF0000"/>
      <name val="Arial"/>
      <family val="2"/>
    </font>
    <font>
      <sz val="13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96118"/>
      </left>
      <right/>
      <top style="thin">
        <color rgb="FF096118"/>
      </top>
      <bottom style="thin">
        <color rgb="FF096118"/>
      </bottom>
      <diagonal/>
    </border>
    <border>
      <left/>
      <right/>
      <top style="thin">
        <color rgb="FF096118"/>
      </top>
      <bottom style="thin">
        <color rgb="FF096118"/>
      </bottom>
      <diagonal/>
    </border>
    <border>
      <left style="thin">
        <color rgb="FF096118"/>
      </left>
      <right style="thin">
        <color rgb="FF096118"/>
      </right>
      <top style="thin">
        <color rgb="FF096118"/>
      </top>
      <bottom style="thin">
        <color rgb="FF09611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96118"/>
      </right>
      <top style="thin">
        <color rgb="FF096118"/>
      </top>
      <bottom style="thin">
        <color rgb="FF09611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96118"/>
      </left>
      <right style="thin">
        <color rgb="FF096118"/>
      </right>
      <top style="thin">
        <color rgb="FF096118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096118"/>
      </left>
      <right style="thin">
        <color rgb="FF096118"/>
      </right>
      <top/>
      <bottom/>
      <diagonal/>
    </border>
    <border>
      <left style="thin">
        <color rgb="FF096118"/>
      </left>
      <right style="thin">
        <color rgb="FF096118"/>
      </right>
      <top/>
      <bottom style="thin">
        <color rgb="FF096118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03">
    <xf numFmtId="0" fontId="0" fillId="0" borderId="0" xfId="0"/>
    <xf numFmtId="0" fontId="2" fillId="2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left" vertical="center"/>
    </xf>
    <xf numFmtId="0" fontId="5" fillId="3" borderId="0" xfId="0" applyFont="1" applyFill="1" applyAlignment="1" applyProtection="1">
      <alignment horizontal="center" vertical="center"/>
    </xf>
    <xf numFmtId="0" fontId="8" fillId="3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left" vertical="center" indent="1"/>
    </xf>
    <xf numFmtId="0" fontId="2" fillId="3" borderId="4" xfId="0" applyFont="1" applyFill="1" applyBorder="1" applyAlignment="1" applyProtection="1">
      <alignment horizontal="right" vertical="center"/>
    </xf>
    <xf numFmtId="164" fontId="2" fillId="3" borderId="3" xfId="0" applyNumberFormat="1" applyFont="1" applyFill="1" applyBorder="1" applyAlignment="1" applyProtection="1">
      <alignment horizontal="right" vertical="center"/>
    </xf>
    <xf numFmtId="0" fontId="9" fillId="3" borderId="4" xfId="0" applyFont="1" applyFill="1" applyBorder="1" applyAlignment="1" applyProtection="1">
      <alignment horizontal="right" vertical="center"/>
    </xf>
    <xf numFmtId="164" fontId="10" fillId="3" borderId="3" xfId="0" applyNumberFormat="1" applyFont="1" applyFill="1" applyBorder="1" applyAlignment="1" applyProtection="1">
      <alignment horizontal="right" vertical="center"/>
    </xf>
    <xf numFmtId="165" fontId="9" fillId="3" borderId="5" xfId="0" applyNumberFormat="1" applyFont="1" applyFill="1" applyBorder="1" applyAlignment="1" applyProtection="1">
      <alignment horizontal="right" vertical="center"/>
    </xf>
    <xf numFmtId="0" fontId="2" fillId="2" borderId="6" xfId="0" applyFont="1" applyFill="1" applyBorder="1" applyAlignment="1" applyProtection="1">
      <alignment horizontal="left" vertical="center" indent="1"/>
    </xf>
    <xf numFmtId="0" fontId="2" fillId="2" borderId="0" xfId="0" applyFont="1" applyFill="1" applyAlignment="1" applyProtection="1">
      <alignment horizontal="right" vertical="center"/>
    </xf>
    <xf numFmtId="164" fontId="2" fillId="2" borderId="6" xfId="0" applyNumberFormat="1" applyFont="1" applyFill="1" applyBorder="1" applyAlignment="1" applyProtection="1">
      <alignment horizontal="right" vertical="center"/>
    </xf>
    <xf numFmtId="0" fontId="9" fillId="2" borderId="0" xfId="0" applyFont="1" applyFill="1" applyAlignment="1" applyProtection="1">
      <alignment horizontal="right" vertical="center"/>
    </xf>
    <xf numFmtId="164" fontId="10" fillId="2" borderId="6" xfId="0" applyNumberFormat="1" applyFont="1" applyFill="1" applyBorder="1" applyAlignment="1" applyProtection="1">
      <alignment horizontal="right" vertical="center"/>
    </xf>
    <xf numFmtId="165" fontId="9" fillId="2" borderId="7" xfId="0" applyNumberFormat="1" applyFont="1" applyFill="1" applyBorder="1" applyAlignment="1" applyProtection="1">
      <alignment horizontal="right" vertical="center"/>
    </xf>
    <xf numFmtId="0" fontId="2" fillId="3" borderId="6" xfId="0" applyFont="1" applyFill="1" applyBorder="1" applyAlignment="1" applyProtection="1">
      <alignment horizontal="left" vertical="center" indent="1"/>
    </xf>
    <xf numFmtId="0" fontId="2" fillId="3" borderId="0" xfId="0" applyFont="1" applyFill="1" applyAlignment="1" applyProtection="1">
      <alignment horizontal="right" vertical="center"/>
    </xf>
    <xf numFmtId="164" fontId="2" fillId="3" borderId="6" xfId="0" applyNumberFormat="1" applyFont="1" applyFill="1" applyBorder="1" applyAlignment="1" applyProtection="1">
      <alignment horizontal="right" vertical="center"/>
    </xf>
    <xf numFmtId="0" fontId="9" fillId="3" borderId="0" xfId="0" applyFont="1" applyFill="1" applyAlignment="1" applyProtection="1">
      <alignment horizontal="right" vertical="center"/>
    </xf>
    <xf numFmtId="164" fontId="10" fillId="3" borderId="6" xfId="0" applyNumberFormat="1" applyFont="1" applyFill="1" applyBorder="1" applyAlignment="1" applyProtection="1">
      <alignment horizontal="right" vertical="center"/>
    </xf>
    <xf numFmtId="165" fontId="9" fillId="3" borderId="7" xfId="0" applyNumberFormat="1" applyFont="1" applyFill="1" applyBorder="1" applyAlignment="1" applyProtection="1">
      <alignment horizontal="right" vertical="center"/>
    </xf>
    <xf numFmtId="0" fontId="2" fillId="3" borderId="8" xfId="0" applyFont="1" applyFill="1" applyBorder="1" applyAlignment="1" applyProtection="1">
      <alignment horizontal="left" vertical="center" indent="1"/>
    </xf>
    <xf numFmtId="0" fontId="2" fillId="3" borderId="9" xfId="0" applyFont="1" applyFill="1" applyBorder="1" applyAlignment="1" applyProtection="1">
      <alignment horizontal="right" vertical="center"/>
    </xf>
    <xf numFmtId="164" fontId="2" fillId="3" borderId="8" xfId="0" applyNumberFormat="1" applyFont="1" applyFill="1" applyBorder="1" applyAlignment="1" applyProtection="1">
      <alignment horizontal="right" vertical="center"/>
    </xf>
    <xf numFmtId="0" fontId="9" fillId="3" borderId="9" xfId="0" applyFont="1" applyFill="1" applyBorder="1" applyAlignment="1" applyProtection="1">
      <alignment horizontal="right" vertical="center"/>
    </xf>
    <xf numFmtId="164" fontId="10" fillId="3" borderId="8" xfId="0" applyNumberFormat="1" applyFont="1" applyFill="1" applyBorder="1" applyAlignment="1" applyProtection="1">
      <alignment horizontal="right" vertical="center"/>
    </xf>
    <xf numFmtId="165" fontId="9" fillId="3" borderId="10" xfId="0" applyNumberFormat="1" applyFont="1" applyFill="1" applyBorder="1" applyAlignment="1" applyProtection="1">
      <alignment horizontal="right" vertical="center"/>
    </xf>
    <xf numFmtId="0" fontId="11" fillId="3" borderId="11" xfId="0" applyFont="1" applyFill="1" applyBorder="1" applyAlignment="1" applyProtection="1">
      <alignment horizontal="left" vertical="center"/>
    </xf>
    <xf numFmtId="0" fontId="11" fillId="3" borderId="12" xfId="0" applyFont="1" applyFill="1" applyBorder="1" applyAlignment="1" applyProtection="1">
      <alignment horizontal="right" vertical="center"/>
    </xf>
    <xf numFmtId="164" fontId="2" fillId="3" borderId="11" xfId="0" applyNumberFormat="1" applyFont="1" applyFill="1" applyBorder="1" applyAlignment="1" applyProtection="1">
      <alignment horizontal="right" vertical="center"/>
    </xf>
    <xf numFmtId="0" fontId="9" fillId="3" borderId="12" xfId="0" applyFont="1" applyFill="1" applyBorder="1" applyAlignment="1" applyProtection="1">
      <alignment horizontal="right" vertical="center"/>
    </xf>
    <xf numFmtId="164" fontId="10" fillId="3" borderId="11" xfId="0" applyNumberFormat="1" applyFont="1" applyFill="1" applyBorder="1" applyAlignment="1" applyProtection="1">
      <alignment horizontal="right" vertical="center"/>
    </xf>
    <xf numFmtId="165" fontId="9" fillId="3" borderId="13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Alignment="1" applyProtection="1">
      <alignment horizontal="center" vertical="center"/>
    </xf>
    <xf numFmtId="0" fontId="5" fillId="3" borderId="0" xfId="0" applyFont="1" applyFill="1" applyAlignment="1" applyProtection="1">
      <alignment horizontal="center" vertical="center"/>
    </xf>
    <xf numFmtId="0" fontId="12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left" vertical="center"/>
    </xf>
    <xf numFmtId="0" fontId="12" fillId="3" borderId="14" xfId="0" applyFont="1" applyFill="1" applyBorder="1" applyAlignment="1" applyProtection="1">
      <alignment horizontal="left" vertical="center" indent="1"/>
    </xf>
    <xf numFmtId="0" fontId="14" fillId="3" borderId="4" xfId="0" applyFont="1" applyFill="1" applyBorder="1" applyAlignment="1" applyProtection="1">
      <alignment horizontal="left" vertical="top"/>
    </xf>
    <xf numFmtId="0" fontId="12" fillId="3" borderId="14" xfId="0" applyFont="1" applyFill="1" applyBorder="1" applyAlignment="1" applyProtection="1">
      <alignment horizontal="left" vertical="top"/>
    </xf>
    <xf numFmtId="0" fontId="14" fillId="3" borderId="0" xfId="0" applyFont="1" applyFill="1" applyAlignment="1" applyProtection="1">
      <alignment horizontal="left" vertical="top"/>
    </xf>
    <xf numFmtId="0" fontId="14" fillId="3" borderId="15" xfId="0" applyFont="1" applyFill="1" applyBorder="1" applyAlignment="1" applyProtection="1">
      <alignment horizontal="left" vertical="center" indent="2"/>
    </xf>
    <xf numFmtId="164" fontId="14" fillId="3" borderId="0" xfId="0" applyNumberFormat="1" applyFont="1" applyFill="1" applyAlignment="1" applyProtection="1">
      <alignment horizontal="right" vertical="center"/>
    </xf>
    <xf numFmtId="164" fontId="12" fillId="3" borderId="15" xfId="0" applyNumberFormat="1" applyFont="1" applyFill="1" applyBorder="1" applyAlignment="1" applyProtection="1">
      <alignment horizontal="right" vertical="center"/>
    </xf>
    <xf numFmtId="0" fontId="14" fillId="2" borderId="15" xfId="0" applyFont="1" applyFill="1" applyBorder="1" applyAlignment="1" applyProtection="1">
      <alignment horizontal="left" vertical="center" indent="2"/>
    </xf>
    <xf numFmtId="164" fontId="14" fillId="2" borderId="0" xfId="0" applyNumberFormat="1" applyFont="1" applyFill="1" applyAlignment="1" applyProtection="1">
      <alignment horizontal="right" vertical="center"/>
    </xf>
    <xf numFmtId="164" fontId="12" fillId="2" borderId="15" xfId="0" applyNumberFormat="1" applyFont="1" applyFill="1" applyBorder="1" applyAlignment="1" applyProtection="1">
      <alignment horizontal="right" vertical="center"/>
    </xf>
    <xf numFmtId="0" fontId="14" fillId="2" borderId="2" xfId="0" applyFont="1" applyFill="1" applyBorder="1" applyAlignment="1" applyProtection="1">
      <alignment horizontal="left" vertical="center" indent="1"/>
    </xf>
    <xf numFmtId="164" fontId="12" fillId="2" borderId="18" xfId="0" applyNumberFormat="1" applyFont="1" applyFill="1" applyBorder="1" applyAlignment="1" applyProtection="1">
      <alignment horizontal="right" vertical="center"/>
    </xf>
    <xf numFmtId="164" fontId="12" fillId="2" borderId="2" xfId="0" applyNumberFormat="1" applyFont="1" applyFill="1" applyBorder="1" applyAlignment="1" applyProtection="1">
      <alignment horizontal="right" vertical="center"/>
    </xf>
    <xf numFmtId="0" fontId="11" fillId="3" borderId="11" xfId="0" applyFont="1" applyFill="1" applyBorder="1" applyAlignment="1" applyProtection="1">
      <alignment horizontal="left" vertical="center" indent="1"/>
    </xf>
    <xf numFmtId="164" fontId="12" fillId="3" borderId="12" xfId="0" applyNumberFormat="1" applyFont="1" applyFill="1" applyBorder="1" applyAlignment="1" applyProtection="1">
      <alignment horizontal="right" vertical="center"/>
    </xf>
    <xf numFmtId="164" fontId="12" fillId="3" borderId="17" xfId="0" applyNumberFormat="1" applyFont="1" applyFill="1" applyBorder="1" applyAlignment="1" applyProtection="1">
      <alignment horizontal="right" vertical="center"/>
    </xf>
    <xf numFmtId="0" fontId="13" fillId="2" borderId="0" xfId="0" applyFont="1" applyFill="1" applyAlignment="1" applyProtection="1">
      <alignment horizontal="right" vertical="center" indent="1"/>
    </xf>
    <xf numFmtId="164" fontId="13" fillId="2" borderId="0" xfId="0" applyNumberFormat="1" applyFont="1" applyFill="1" applyAlignment="1" applyProtection="1">
      <alignment horizontal="right" vertical="center" indent="1"/>
    </xf>
    <xf numFmtId="0" fontId="15" fillId="2" borderId="19" xfId="0" applyFont="1" applyFill="1" applyBorder="1" applyAlignment="1" applyProtection="1">
      <alignment horizontal="center" vertical="center"/>
    </xf>
    <xf numFmtId="165" fontId="15" fillId="3" borderId="22" xfId="0" applyNumberFormat="1" applyFont="1" applyFill="1" applyBorder="1" applyAlignment="1" applyProtection="1">
      <alignment horizontal="center" vertical="center"/>
    </xf>
    <xf numFmtId="0" fontId="18" fillId="2" borderId="0" xfId="0" applyFont="1" applyFill="1" applyAlignment="1" applyProtection="1">
      <alignment horizontal="center" vertical="center"/>
    </xf>
    <xf numFmtId="0" fontId="20" fillId="2" borderId="0" xfId="0" applyFont="1" applyFill="1" applyAlignment="1" applyProtection="1">
      <alignment horizontal="center" vertical="center"/>
    </xf>
    <xf numFmtId="9" fontId="13" fillId="3" borderId="20" xfId="1" applyFont="1" applyFill="1" applyBorder="1" applyAlignment="1" applyProtection="1">
      <alignment horizontal="right" vertical="center" indent="1"/>
    </xf>
    <xf numFmtId="9" fontId="13" fillId="3" borderId="0" xfId="1" applyFont="1" applyFill="1" applyAlignment="1" applyProtection="1">
      <alignment horizontal="right" vertical="center" indent="1"/>
    </xf>
    <xf numFmtId="9" fontId="0" fillId="0" borderId="0" xfId="1" applyFont="1"/>
    <xf numFmtId="9" fontId="15" fillId="2" borderId="21" xfId="1" applyFont="1" applyFill="1" applyBorder="1" applyAlignment="1" applyProtection="1">
      <alignment horizontal="center" vertical="center"/>
    </xf>
    <xf numFmtId="0" fontId="24" fillId="3" borderId="5" xfId="0" applyFont="1" applyFill="1" applyBorder="1" applyAlignment="1" applyProtection="1">
      <alignment horizontal="center" vertical="center"/>
    </xf>
    <xf numFmtId="0" fontId="24" fillId="3" borderId="14" xfId="0" applyFont="1" applyFill="1" applyBorder="1" applyAlignment="1" applyProtection="1">
      <alignment horizontal="center" vertical="center"/>
    </xf>
    <xf numFmtId="0" fontId="17" fillId="3" borderId="7" xfId="0" applyFont="1" applyFill="1" applyBorder="1" applyAlignment="1" applyProtection="1">
      <alignment horizontal="center" vertical="center"/>
    </xf>
    <xf numFmtId="0" fontId="17" fillId="3" borderId="15" xfId="0" applyFont="1" applyFill="1" applyBorder="1" applyAlignment="1" applyProtection="1">
      <alignment horizontal="center" vertical="center"/>
    </xf>
    <xf numFmtId="0" fontId="17" fillId="3" borderId="10" xfId="0" applyFont="1" applyFill="1" applyBorder="1" applyAlignment="1" applyProtection="1">
      <alignment horizontal="center" vertical="center"/>
    </xf>
    <xf numFmtId="0" fontId="17" fillId="3" borderId="16" xfId="0" applyFont="1" applyFill="1" applyBorder="1" applyAlignment="1" applyProtection="1">
      <alignment horizontal="center" vertical="center"/>
    </xf>
    <xf numFmtId="0" fontId="25" fillId="0" borderId="0" xfId="0" applyFont="1"/>
    <xf numFmtId="0" fontId="26" fillId="0" borderId="0" xfId="0" applyFont="1"/>
    <xf numFmtId="0" fontId="27" fillId="3" borderId="11" xfId="0" applyFont="1" applyFill="1" applyBorder="1" applyAlignment="1" applyProtection="1">
      <alignment horizontal="left" vertical="center" indent="1"/>
    </xf>
    <xf numFmtId="164" fontId="28" fillId="3" borderId="13" xfId="0" applyNumberFormat="1" applyFont="1" applyFill="1" applyBorder="1" applyAlignment="1" applyProtection="1">
      <alignment horizontal="right" vertical="center"/>
    </xf>
    <xf numFmtId="164" fontId="28" fillId="3" borderId="17" xfId="0" applyNumberFormat="1" applyFont="1" applyFill="1" applyBorder="1" applyAlignment="1" applyProtection="1">
      <alignment horizontal="right" vertical="center"/>
    </xf>
    <xf numFmtId="0" fontId="19" fillId="2" borderId="0" xfId="0" applyFont="1" applyFill="1" applyAlignment="1" applyProtection="1">
      <alignment horizontal="right" vertical="center" indent="1"/>
    </xf>
    <xf numFmtId="164" fontId="19" fillId="2" borderId="0" xfId="0" applyNumberFormat="1" applyFont="1" applyFill="1" applyAlignment="1" applyProtection="1">
      <alignment horizontal="right" vertical="center"/>
    </xf>
    <xf numFmtId="0" fontId="19" fillId="3" borderId="0" xfId="0" applyFont="1" applyFill="1" applyAlignment="1" applyProtection="1">
      <alignment horizontal="right" vertical="center" indent="1"/>
    </xf>
    <xf numFmtId="165" fontId="19" fillId="3" borderId="0" xfId="0" applyNumberFormat="1" applyFont="1" applyFill="1" applyAlignment="1" applyProtection="1">
      <alignment horizontal="right" vertical="center"/>
    </xf>
    <xf numFmtId="0" fontId="0" fillId="0" borderId="0" xfId="0" applyAlignment="1"/>
    <xf numFmtId="0" fontId="20" fillId="2" borderId="0" xfId="0" applyFont="1" applyFill="1" applyAlignment="1" applyProtection="1">
      <alignment horizontal="right" vertical="center"/>
    </xf>
    <xf numFmtId="0" fontId="6" fillId="3" borderId="2" xfId="0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0" borderId="0" xfId="0" applyProtection="1"/>
    <xf numFmtId="0" fontId="3" fillId="2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left" vertical="center"/>
    </xf>
    <xf numFmtId="0" fontId="21" fillId="2" borderId="0" xfId="0" applyFont="1" applyFill="1" applyAlignment="1" applyProtection="1">
      <alignment horizontal="center" vertical="center"/>
    </xf>
    <xf numFmtId="0" fontId="22" fillId="2" borderId="0" xfId="0" applyFont="1" applyFill="1" applyAlignment="1" applyProtection="1">
      <alignment horizontal="center" vertical="center"/>
    </xf>
    <xf numFmtId="0" fontId="23" fillId="3" borderId="0" xfId="0" applyFont="1" applyFill="1" applyAlignment="1" applyProtection="1">
      <alignment horizontal="center" vertical="center"/>
    </xf>
    <xf numFmtId="0" fontId="14" fillId="3" borderId="12" xfId="0" applyFont="1" applyFill="1" applyBorder="1" applyAlignment="1" applyProtection="1">
      <alignment horizontal="left" vertical="center"/>
    </xf>
    <xf numFmtId="0" fontId="13" fillId="2" borderId="0" xfId="0" applyFont="1" applyFill="1" applyAlignment="1" applyProtection="1">
      <alignment horizontal="right" vertical="center" indent="1"/>
    </xf>
    <xf numFmtId="9" fontId="13" fillId="3" borderId="0" xfId="1" applyFont="1" applyFill="1" applyAlignment="1" applyProtection="1">
      <alignment horizontal="right" vertical="center" indent="1"/>
    </xf>
    <xf numFmtId="9" fontId="0" fillId="0" borderId="0" xfId="1" applyFont="1" applyProtection="1"/>
    <xf numFmtId="0" fontId="14" fillId="2" borderId="18" xfId="0" applyFont="1" applyFill="1" applyBorder="1" applyAlignment="1" applyProtection="1">
      <alignment horizontal="left" vertical="top"/>
    </xf>
    <xf numFmtId="0" fontId="14" fillId="3" borderId="4" xfId="0" applyFont="1" applyFill="1" applyBorder="1" applyAlignment="1" applyProtection="1">
      <alignment horizontal="left" vertical="top"/>
    </xf>
    <xf numFmtId="0" fontId="14" fillId="3" borderId="0" xfId="0" applyFont="1" applyFill="1" applyAlignment="1" applyProtection="1">
      <alignment horizontal="left" vertical="top"/>
    </xf>
    <xf numFmtId="0" fontId="14" fillId="2" borderId="0" xfId="0" applyFont="1" applyFill="1" applyAlignment="1" applyProtection="1">
      <alignment horizontal="left" vertical="top"/>
    </xf>
    <xf numFmtId="0" fontId="12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 textRotation="90" wrapText="1"/>
    </xf>
    <xf numFmtId="0" fontId="2" fillId="3" borderId="0" xfId="0" applyFont="1" applyFill="1" applyAlignment="1" applyProtection="1">
      <alignment horizontal="center" textRotation="80" wrapText="1"/>
    </xf>
  </cellXfs>
  <cellStyles count="2">
    <cellStyle name="Normal" xfId="0" builtinId="0"/>
    <cellStyle name="Pourcentage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AG1" sqref="AG1"/>
    </sheetView>
  </sheetViews>
  <sheetFormatPr baseColWidth="10" defaultColWidth="9.140625" defaultRowHeight="15" x14ac:dyDescent="0.25"/>
  <cols>
    <col min="1" max="1" width="34.85546875" customWidth="1"/>
    <col min="2" max="2" width="1.28515625" customWidth="1"/>
    <col min="3" max="3" width="8.5703125" customWidth="1"/>
    <col min="4" max="4" width="1" customWidth="1"/>
    <col min="5" max="5" width="8.5703125" customWidth="1"/>
    <col min="6" max="6" width="1" customWidth="1"/>
    <col min="7" max="7" width="8.5703125" customWidth="1"/>
    <col min="8" max="8" width="1" customWidth="1"/>
    <col min="9" max="9" width="8.7109375" customWidth="1"/>
    <col min="10" max="10" width="0.42578125" customWidth="1"/>
    <col min="11" max="11" width="8.5703125" customWidth="1"/>
    <col min="12" max="12" width="1" customWidth="1"/>
    <col min="13" max="13" width="8.5703125" customWidth="1"/>
    <col min="14" max="14" width="1" customWidth="1"/>
    <col min="15" max="15" width="8.5703125" customWidth="1"/>
    <col min="16" max="16" width="1" customWidth="1"/>
    <col min="17" max="17" width="8.7109375" customWidth="1"/>
    <col min="18" max="18" width="0.42578125" customWidth="1"/>
    <col min="19" max="19" width="8.5703125" customWidth="1"/>
    <col min="20" max="20" width="1" customWidth="1"/>
    <col min="21" max="21" width="8.5703125" customWidth="1"/>
    <col min="22" max="22" width="1" customWidth="1"/>
    <col min="23" max="23" width="8.5703125" customWidth="1"/>
    <col min="24" max="24" width="1" customWidth="1"/>
    <col min="25" max="25" width="8.7109375" customWidth="1"/>
    <col min="26" max="26" width="0.42578125" customWidth="1"/>
    <col min="27" max="27" width="7.5703125" customWidth="1"/>
    <col min="28" max="28" width="1" customWidth="1"/>
    <col min="29" max="29" width="7.5703125" customWidth="1"/>
    <col min="30" max="30" width="1" customWidth="1"/>
    <col min="31" max="31" width="7.5703125" customWidth="1"/>
    <col min="32" max="32" width="1" customWidth="1"/>
    <col min="33" max="33" width="8.7109375" customWidth="1"/>
  </cols>
  <sheetData>
    <row r="1" spans="1:33" ht="23.25" x14ac:dyDescent="0.25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1" t="s">
        <v>1</v>
      </c>
    </row>
    <row r="2" spans="1:33" ht="18" x14ac:dyDescent="0.25">
      <c r="A2" s="87" t="s">
        <v>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1"/>
    </row>
    <row r="3" spans="1:33" ht="18" x14ac:dyDescent="0.25">
      <c r="A3" s="87" t="s">
        <v>3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1"/>
    </row>
    <row r="5" spans="1:33" ht="18.75" x14ac:dyDescent="0.25">
      <c r="A5" s="2"/>
      <c r="B5" s="2"/>
      <c r="C5" s="88" t="s">
        <v>4</v>
      </c>
      <c r="D5" s="86"/>
      <c r="E5" s="86"/>
      <c r="F5" s="86"/>
      <c r="G5" s="86"/>
      <c r="H5" s="86"/>
      <c r="I5" s="86"/>
      <c r="J5" s="2"/>
      <c r="K5" s="88" t="s">
        <v>5</v>
      </c>
      <c r="L5" s="86"/>
      <c r="M5" s="86"/>
      <c r="N5" s="86"/>
      <c r="O5" s="86"/>
      <c r="P5" s="86"/>
      <c r="Q5" s="86"/>
      <c r="R5" s="2"/>
      <c r="S5" s="88" t="s">
        <v>6</v>
      </c>
      <c r="T5" s="86"/>
      <c r="U5" s="86"/>
      <c r="V5" s="86"/>
      <c r="W5" s="86"/>
      <c r="X5" s="86"/>
      <c r="Y5" s="86"/>
      <c r="Z5" s="2"/>
      <c r="AA5" s="88" t="s">
        <v>7</v>
      </c>
      <c r="AB5" s="86"/>
      <c r="AC5" s="86"/>
      <c r="AD5" s="86"/>
      <c r="AE5" s="86"/>
      <c r="AF5" s="86"/>
      <c r="AG5" s="86"/>
    </row>
    <row r="6" spans="1:33" ht="33.950000000000003" customHeight="1" x14ac:dyDescent="0.25">
      <c r="A6" s="3" t="s">
        <v>8</v>
      </c>
      <c r="C6" s="84">
        <v>2014</v>
      </c>
      <c r="D6" s="82"/>
      <c r="E6" s="82">
        <v>2015</v>
      </c>
      <c r="F6" s="82"/>
      <c r="G6" s="83">
        <v>2016</v>
      </c>
      <c r="H6" s="82"/>
      <c r="I6" s="4" t="s">
        <v>9</v>
      </c>
      <c r="K6" s="84">
        <v>2014</v>
      </c>
      <c r="L6" s="82"/>
      <c r="M6" s="82">
        <v>2015</v>
      </c>
      <c r="N6" s="82"/>
      <c r="O6" s="83">
        <v>2016</v>
      </c>
      <c r="P6" s="82"/>
      <c r="Q6" s="4" t="s">
        <v>9</v>
      </c>
      <c r="S6" s="84">
        <v>2014</v>
      </c>
      <c r="T6" s="82"/>
      <c r="U6" s="82">
        <v>2015</v>
      </c>
      <c r="V6" s="82"/>
      <c r="W6" s="83">
        <v>2016</v>
      </c>
      <c r="X6" s="82"/>
      <c r="Y6" s="4" t="s">
        <v>9</v>
      </c>
      <c r="AA6" s="84">
        <v>2014</v>
      </c>
      <c r="AB6" s="82"/>
      <c r="AC6" s="82">
        <v>2015</v>
      </c>
      <c r="AD6" s="82"/>
      <c r="AE6" s="83">
        <v>2016</v>
      </c>
      <c r="AF6" s="82"/>
      <c r="AG6" s="4" t="s">
        <v>9</v>
      </c>
    </row>
    <row r="7" spans="1:33" x14ac:dyDescent="0.25">
      <c r="A7" s="5" t="s">
        <v>10</v>
      </c>
      <c r="B7" s="6"/>
      <c r="C7" s="7">
        <v>9141.9429999999993</v>
      </c>
      <c r="D7" s="8"/>
      <c r="E7" s="7">
        <v>8624.5879999999997</v>
      </c>
      <c r="F7" s="8"/>
      <c r="G7" s="9">
        <v>8851.1980000000003</v>
      </c>
      <c r="H7" s="8"/>
      <c r="I7" s="10">
        <f>IF(OR(E7=0,E7="-"),"-",IF(G7="-",(0-E7)/E7,(G7-E7)/E7))</f>
        <v>2.6274878289838377E-2</v>
      </c>
      <c r="K7" s="7">
        <v>7079.3029999999999</v>
      </c>
      <c r="L7" s="8"/>
      <c r="M7" s="7">
        <v>8355.3379999999997</v>
      </c>
      <c r="N7" s="8"/>
      <c r="O7" s="9">
        <v>8031.2529999999997</v>
      </c>
      <c r="P7" s="8"/>
      <c r="Q7" s="10">
        <f>IF(OR(M7=0,M7="-"),"-",IF(O7="-",(0-M7)/M7,(O7-M7)/M7))</f>
        <v>-3.8787778543489207E-2</v>
      </c>
      <c r="S7" s="7">
        <v>6189.3029999999999</v>
      </c>
      <c r="T7" s="8"/>
      <c r="U7" s="7">
        <v>7462.1379999999999</v>
      </c>
      <c r="V7" s="8"/>
      <c r="W7" s="9">
        <v>7243.9639999999999</v>
      </c>
      <c r="X7" s="8"/>
      <c r="Y7" s="10">
        <f>IF(OR(U7=0,U7="-"),"-",IF(W7="-",(0-U7)/U7,(W7-U7)/U7))</f>
        <v>-2.9237465187591006E-2</v>
      </c>
      <c r="AA7" s="7">
        <v>890</v>
      </c>
      <c r="AB7" s="8"/>
      <c r="AC7" s="7">
        <v>893.2</v>
      </c>
      <c r="AD7" s="8"/>
      <c r="AE7" s="9">
        <v>787.28899999999999</v>
      </c>
      <c r="AF7" s="8"/>
      <c r="AG7" s="10">
        <f>IF(OR(AC7=0,AC7="-"),"-",IF(AE7="-",(0-AC7)/AC7,(AE7-AC7)/AC7))</f>
        <v>-0.1185747872816839</v>
      </c>
    </row>
    <row r="8" spans="1:33" x14ac:dyDescent="0.25">
      <c r="A8" s="11" t="s">
        <v>11</v>
      </c>
      <c r="B8" s="12"/>
      <c r="C8" s="13">
        <v>10181.89</v>
      </c>
      <c r="D8" s="14"/>
      <c r="E8" s="13">
        <v>8380.1219999999994</v>
      </c>
      <c r="F8" s="14"/>
      <c r="G8" s="15">
        <v>9461.3160000000007</v>
      </c>
      <c r="H8" s="14"/>
      <c r="I8" s="16">
        <f>IF(OR(E8=0,E8="-"),"-",IF(G8="-",(0-E8)/E8,(G8-E8)/E8))</f>
        <v>0.12901888540524845</v>
      </c>
      <c r="K8" s="13">
        <v>9730.2800000000007</v>
      </c>
      <c r="L8" s="14"/>
      <c r="M8" s="13">
        <v>8562.3230000000003</v>
      </c>
      <c r="N8" s="14"/>
      <c r="O8" s="15">
        <v>8892.7250000000004</v>
      </c>
      <c r="P8" s="14"/>
      <c r="Q8" s="16">
        <f>IF(OR(M8=0,M8="-"),"-",IF(O8="-",(0-M8)/M8,(O8-M8)/M8))</f>
        <v>3.8587892561399523E-2</v>
      </c>
      <c r="S8" s="13">
        <v>5818.5479999999998</v>
      </c>
      <c r="T8" s="14"/>
      <c r="U8" s="13">
        <v>5331.5259999999998</v>
      </c>
      <c r="V8" s="14"/>
      <c r="W8" s="15">
        <v>5863.5050000000001</v>
      </c>
      <c r="X8" s="14"/>
      <c r="Y8" s="16">
        <f>IF(OR(U8=0,U8="-"),"-",IF(W8="-",(0-U8)/U8,(W8-U8)/U8))</f>
        <v>9.9779875405278023E-2</v>
      </c>
      <c r="AA8" s="13">
        <v>3911.732</v>
      </c>
      <c r="AB8" s="14"/>
      <c r="AC8" s="13">
        <v>3230.797</v>
      </c>
      <c r="AD8" s="14"/>
      <c r="AE8" s="15">
        <v>3029.22</v>
      </c>
      <c r="AF8" s="14"/>
      <c r="AG8" s="16">
        <f>IF(OR(AC8=0,AC8="-"),"-",IF(AE8="-",(0-AC8)/AC8,(AE8-AC8)/AC8))</f>
        <v>-6.2392344675323216E-2</v>
      </c>
    </row>
    <row r="9" spans="1:33" x14ac:dyDescent="0.25">
      <c r="A9" s="17" t="s">
        <v>12</v>
      </c>
      <c r="B9" s="18"/>
      <c r="C9" s="19">
        <v>3452.6990000000001</v>
      </c>
      <c r="D9" s="20"/>
      <c r="E9" s="19">
        <v>4257.62</v>
      </c>
      <c r="F9" s="20"/>
      <c r="G9" s="21">
        <v>3872.951</v>
      </c>
      <c r="H9" s="20"/>
      <c r="I9" s="22">
        <f>IF(OR(E9=0,E9="-"),"-",IF(G9="-",(0-E9)/E9,(G9-E9)/E9))</f>
        <v>-9.0348363639779938E-2</v>
      </c>
      <c r="K9" s="19">
        <v>3544.819</v>
      </c>
      <c r="L9" s="20"/>
      <c r="M9" s="19">
        <v>4134.0129999999999</v>
      </c>
      <c r="N9" s="20"/>
      <c r="O9" s="21">
        <v>3898.0929999999998</v>
      </c>
      <c r="P9" s="20"/>
      <c r="Q9" s="22">
        <f>IF(OR(M9=0,M9="-"),"-",IF(O9="-",(0-M9)/M9,(O9-M9)/M9))</f>
        <v>-5.7068035344833234E-2</v>
      </c>
      <c r="S9" s="19">
        <v>1805.665</v>
      </c>
      <c r="T9" s="20"/>
      <c r="U9" s="19">
        <v>2477.422</v>
      </c>
      <c r="V9" s="20"/>
      <c r="W9" s="21">
        <v>2461.4740000000002</v>
      </c>
      <c r="X9" s="20"/>
      <c r="Y9" s="22">
        <f>IF(OR(U9=0,U9="-"),"-",IF(W9="-",(0-U9)/U9,(W9-U9)/U9))</f>
        <v>-6.4373368768017181E-3</v>
      </c>
      <c r="AA9" s="19">
        <v>1739.154</v>
      </c>
      <c r="AB9" s="20"/>
      <c r="AC9" s="19">
        <v>1656.5909999999999</v>
      </c>
      <c r="AD9" s="20"/>
      <c r="AE9" s="21">
        <v>1436.6189999999999</v>
      </c>
      <c r="AF9" s="20"/>
      <c r="AG9" s="22">
        <f>IF(OR(AC9=0,AC9="-"),"-",IF(AE9="-",(0-AC9)/AC9,(AE9-AC9)/AC9))</f>
        <v>-0.13278594414674472</v>
      </c>
    </row>
    <row r="10" spans="1:33" x14ac:dyDescent="0.25">
      <c r="A10" s="11" t="s">
        <v>13</v>
      </c>
      <c r="B10" s="12"/>
      <c r="C10" s="13">
        <v>0</v>
      </c>
      <c r="D10" s="14"/>
      <c r="E10" s="13">
        <v>0</v>
      </c>
      <c r="F10" s="14"/>
      <c r="G10" s="15">
        <v>0</v>
      </c>
      <c r="H10" s="14"/>
      <c r="I10" s="16" t="str">
        <f>IF(OR(E10=0,E10="-"),"-",IF(G10="-",(0-E10)/E10,(G10-E10)/E10))</f>
        <v>-</v>
      </c>
      <c r="K10" s="13">
        <v>0</v>
      </c>
      <c r="L10" s="14"/>
      <c r="M10" s="13">
        <v>0</v>
      </c>
      <c r="N10" s="14"/>
      <c r="O10" s="15">
        <v>0</v>
      </c>
      <c r="P10" s="14"/>
      <c r="Q10" s="16" t="str">
        <f>IF(OR(M10=0,M10="-"),"-",IF(O10="-",(0-M10)/M10,(O10-M10)/M10))</f>
        <v>-</v>
      </c>
      <c r="S10" s="13">
        <v>0</v>
      </c>
      <c r="T10" s="14"/>
      <c r="U10" s="13">
        <v>0</v>
      </c>
      <c r="V10" s="14"/>
      <c r="W10" s="15">
        <v>0</v>
      </c>
      <c r="X10" s="14"/>
      <c r="Y10" s="16" t="str">
        <f>IF(OR(U10=0,U10="-"),"-",IF(W10="-",(0-U10)/U10,(W10-U10)/U10))</f>
        <v>-</v>
      </c>
      <c r="AA10" s="13">
        <v>0</v>
      </c>
      <c r="AB10" s="14"/>
      <c r="AC10" s="13">
        <v>0</v>
      </c>
      <c r="AD10" s="14"/>
      <c r="AE10" s="15">
        <v>0</v>
      </c>
      <c r="AF10" s="14"/>
      <c r="AG10" s="16" t="str">
        <f>IF(OR(AC10=0,AC10="-"),"-",IF(AE10="-",(0-AC10)/AC10,(AE10-AC10)/AC10))</f>
        <v>-</v>
      </c>
    </row>
    <row r="11" spans="1:33" x14ac:dyDescent="0.25">
      <c r="A11" s="23" t="s">
        <v>14</v>
      </c>
      <c r="B11" s="24"/>
      <c r="C11" s="25">
        <v>3318.375</v>
      </c>
      <c r="D11" s="26"/>
      <c r="E11" s="25">
        <v>3485.7890000000002</v>
      </c>
      <c r="F11" s="26"/>
      <c r="G11" s="27">
        <v>3670.44</v>
      </c>
      <c r="H11" s="26"/>
      <c r="I11" s="28">
        <f>IF(OR(E11=0,E11="-"),"-",IF(G11="-",(0-E11)/E11,(G11-E11)/E11))</f>
        <v>5.2972512105580641E-2</v>
      </c>
      <c r="K11" s="25">
        <v>3355.317</v>
      </c>
      <c r="L11" s="26"/>
      <c r="M11" s="25">
        <v>3456.9009999999998</v>
      </c>
      <c r="N11" s="26"/>
      <c r="O11" s="27">
        <v>3702.6080000000002</v>
      </c>
      <c r="P11" s="26"/>
      <c r="Q11" s="28">
        <f>IF(OR(M11=0,M11="-"),"-",IF(O11="-",(0-M11)/M11,(O11-M11)/M11))</f>
        <v>7.1077245197360389E-2</v>
      </c>
      <c r="S11" s="25">
        <v>2725.9969999999998</v>
      </c>
      <c r="T11" s="26"/>
      <c r="U11" s="25">
        <v>3021.884</v>
      </c>
      <c r="V11" s="26"/>
      <c r="W11" s="27">
        <v>3135.3910000000001</v>
      </c>
      <c r="X11" s="26"/>
      <c r="Y11" s="28">
        <f>IF(OR(U11=0,U11="-"),"-",IF(W11="-",(0-U11)/U11,(W11-U11)/U11))</f>
        <v>3.756166682771412E-2</v>
      </c>
      <c r="AA11" s="25">
        <v>629.32000000000005</v>
      </c>
      <c r="AB11" s="26"/>
      <c r="AC11" s="25">
        <v>435.017</v>
      </c>
      <c r="AD11" s="26"/>
      <c r="AE11" s="27">
        <v>567.21699999999998</v>
      </c>
      <c r="AF11" s="26"/>
      <c r="AG11" s="28">
        <f>IF(OR(AC11=0,AC11="-"),"-",IF(AE11="-",(0-AC11)/AC11,(AE11-AC11)/AC11))</f>
        <v>0.30389616957498211</v>
      </c>
    </row>
    <row r="13" spans="1:33" ht="18" x14ac:dyDescent="0.25">
      <c r="A13" s="29" t="s">
        <v>15</v>
      </c>
      <c r="B13" s="30"/>
      <c r="C13" s="31">
        <f>C7+C8+C9+C10+C11</f>
        <v>26094.906999999999</v>
      </c>
      <c r="D13" s="32"/>
      <c r="E13" s="31">
        <f>E7+E8+E9+E10+E11</f>
        <v>24748.118999999999</v>
      </c>
      <c r="F13" s="32"/>
      <c r="G13" s="33">
        <f>G7+G8+G9+G10+G11</f>
        <v>25855.905000000002</v>
      </c>
      <c r="H13" s="32"/>
      <c r="I13" s="34">
        <f>IF(E13*1=0,"-",(G13-E13)/E13)</f>
        <v>4.4762432247881297E-2</v>
      </c>
      <c r="K13" s="31">
        <f>K7+K8+K9+K10+K11</f>
        <v>23709.718999999997</v>
      </c>
      <c r="L13" s="32"/>
      <c r="M13" s="31">
        <f>M7+M8+M9+M10+M11</f>
        <v>24508.574999999997</v>
      </c>
      <c r="N13" s="32"/>
      <c r="O13" s="33">
        <f>O7+O8+O9+O10+O11</f>
        <v>24524.679</v>
      </c>
      <c r="P13" s="32"/>
      <c r="Q13" s="34">
        <f>IF(M13*1=0,"-",(O13-M13)/M13)</f>
        <v>6.5707614579807265E-4</v>
      </c>
      <c r="S13" s="31">
        <f>S7+S8+S9+S10+S11</f>
        <v>16539.512999999999</v>
      </c>
      <c r="T13" s="32"/>
      <c r="U13" s="31">
        <f>U7+U8+U9+U10+U11</f>
        <v>18292.97</v>
      </c>
      <c r="V13" s="32"/>
      <c r="W13" s="33">
        <f>W7+W8+W9+W10+W11</f>
        <v>18704.334000000003</v>
      </c>
      <c r="X13" s="32"/>
      <c r="Y13" s="34">
        <f>IF(U13*1=0,"-",(W13-U13)/U13)</f>
        <v>2.2487545762115247E-2</v>
      </c>
      <c r="AA13" s="31">
        <f>AA7+AA8+AA9+AA10+AA11</f>
        <v>7170.2060000000001</v>
      </c>
      <c r="AB13" s="32"/>
      <c r="AC13" s="31">
        <f>AC7+AC8+AC9+AC10+AC11</f>
        <v>6215.6049999999996</v>
      </c>
      <c r="AD13" s="32"/>
      <c r="AE13" s="33">
        <f>AE7+AE8+AE9+AE10+AE11</f>
        <v>5820.3449999999993</v>
      </c>
      <c r="AF13" s="32"/>
      <c r="AG13" s="34">
        <f>IF(AC13*1=0,"-",(AE13-AC13)/AC13)</f>
        <v>-6.3591557056794992E-2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1:AF1"/>
    <mergeCell ref="A2:AF2"/>
    <mergeCell ref="A3:AF3"/>
    <mergeCell ref="C5:I5"/>
    <mergeCell ref="K5:Q5"/>
    <mergeCell ref="S5:Y5"/>
    <mergeCell ref="AA5:AG5"/>
    <mergeCell ref="C6:D6"/>
    <mergeCell ref="E6:F6"/>
    <mergeCell ref="G6:H6"/>
    <mergeCell ref="K6:L6"/>
    <mergeCell ref="M6:N6"/>
    <mergeCell ref="AC6:AD6"/>
    <mergeCell ref="AE6:AF6"/>
    <mergeCell ref="O6:P6"/>
    <mergeCell ref="S6:T6"/>
    <mergeCell ref="U6:V6"/>
    <mergeCell ref="W6:X6"/>
    <mergeCell ref="AA6:AB6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12" sqref="H12"/>
    </sheetView>
  </sheetViews>
  <sheetFormatPr baseColWidth="10" defaultColWidth="9.140625" defaultRowHeight="15" x14ac:dyDescent="0.25"/>
  <cols>
    <col min="1" max="1" width="39.7109375" customWidth="1"/>
    <col min="2" max="7" width="19.7109375" customWidth="1"/>
    <col min="8" max="8" width="9.140625" customWidth="1"/>
  </cols>
  <sheetData>
    <row r="1" spans="1:7" ht="23.25" x14ac:dyDescent="0.25">
      <c r="A1" s="89" t="s">
        <v>16</v>
      </c>
      <c r="B1" s="86"/>
      <c r="C1" s="86"/>
      <c r="D1" s="86"/>
      <c r="E1" s="86"/>
      <c r="F1" s="86"/>
      <c r="G1" s="60" t="s">
        <v>1</v>
      </c>
    </row>
    <row r="2" spans="1:7" ht="18" x14ac:dyDescent="0.25">
      <c r="A2" s="90" t="s">
        <v>17</v>
      </c>
      <c r="B2" s="86"/>
      <c r="C2" s="86"/>
      <c r="D2" s="86"/>
      <c r="E2" s="86"/>
      <c r="F2" s="86"/>
      <c r="G2" s="59"/>
    </row>
    <row r="3" spans="1:7" ht="18" x14ac:dyDescent="0.25">
      <c r="A3" s="90" t="s">
        <v>2</v>
      </c>
      <c r="B3" s="86"/>
      <c r="C3" s="86"/>
      <c r="D3" s="86"/>
      <c r="E3" s="86"/>
      <c r="F3" s="86"/>
      <c r="G3" s="59"/>
    </row>
    <row r="5" spans="1:7" ht="16.5" x14ac:dyDescent="0.25">
      <c r="A5" s="91" t="s">
        <v>18</v>
      </c>
      <c r="B5" s="65" t="s">
        <v>19</v>
      </c>
      <c r="C5" s="66" t="s">
        <v>20</v>
      </c>
      <c r="D5" s="66" t="s">
        <v>21</v>
      </c>
      <c r="E5" s="66" t="s">
        <v>22</v>
      </c>
      <c r="F5" s="66" t="s">
        <v>116</v>
      </c>
      <c r="G5" s="66" t="s">
        <v>23</v>
      </c>
    </row>
    <row r="6" spans="1:7" x14ac:dyDescent="0.25">
      <c r="A6" s="86"/>
      <c r="B6" s="67" t="s">
        <v>24</v>
      </c>
      <c r="C6" s="68"/>
      <c r="D6" s="68"/>
      <c r="E6" s="68"/>
      <c r="F6" s="68" t="s">
        <v>25</v>
      </c>
      <c r="G6" s="68">
        <v>2016</v>
      </c>
    </row>
    <row r="7" spans="1:7" x14ac:dyDescent="0.25">
      <c r="A7" s="86"/>
      <c r="B7" s="67" t="s">
        <v>26</v>
      </c>
      <c r="C7" s="68" t="s">
        <v>27</v>
      </c>
      <c r="D7" s="68" t="s">
        <v>28</v>
      </c>
      <c r="E7" s="68"/>
      <c r="F7" s="68" t="s">
        <v>117</v>
      </c>
      <c r="G7" s="68"/>
    </row>
    <row r="8" spans="1:7" x14ac:dyDescent="0.25">
      <c r="A8" s="86"/>
      <c r="B8" s="69" t="s">
        <v>24</v>
      </c>
      <c r="C8" s="70"/>
      <c r="D8" s="70"/>
      <c r="E8" s="70"/>
      <c r="F8" s="70" t="s">
        <v>25</v>
      </c>
      <c r="G8" s="70"/>
    </row>
    <row r="9" spans="1:7" s="72" customFormat="1" ht="15.75" x14ac:dyDescent="0.25">
      <c r="A9" s="71" t="s">
        <v>4</v>
      </c>
    </row>
    <row r="10" spans="1:7" ht="18" x14ac:dyDescent="0.25">
      <c r="A10" s="73" t="s">
        <v>29</v>
      </c>
      <c r="B10" s="74">
        <v>9974.4</v>
      </c>
      <c r="C10" s="75">
        <v>8350.1</v>
      </c>
      <c r="D10" s="75">
        <v>2792.6</v>
      </c>
      <c r="E10" s="75" t="s">
        <v>118</v>
      </c>
      <c r="F10" s="75">
        <v>4738.8</v>
      </c>
      <c r="G10" s="75">
        <f>+B10+C10+D10+F10</f>
        <v>25855.899999999998</v>
      </c>
    </row>
    <row r="12" spans="1:7" x14ac:dyDescent="0.25">
      <c r="A12" s="76" t="s">
        <v>30</v>
      </c>
      <c r="B12" s="77">
        <v>9358.4</v>
      </c>
      <c r="C12" s="77">
        <v>7283.2</v>
      </c>
      <c r="D12" s="77">
        <v>2535.6</v>
      </c>
      <c r="E12" s="77" t="s">
        <v>118</v>
      </c>
      <c r="F12" s="77">
        <v>5570.8</v>
      </c>
      <c r="G12" s="77">
        <f>+B12+C12+D12+F12</f>
        <v>24747.999999999996</v>
      </c>
    </row>
    <row r="13" spans="1:7" ht="20.100000000000001" customHeight="1" x14ac:dyDescent="0.25">
      <c r="A13" s="78" t="s">
        <v>31</v>
      </c>
      <c r="B13" s="79">
        <f t="shared" ref="B13:G13" si="0">IF(OR(B12=0,B12="-"),"-",IF(B10="-",(0-B12)/B12,(B10-B12)/B12))</f>
        <v>6.5823217644041712E-2</v>
      </c>
      <c r="C13" s="79">
        <f t="shared" si="0"/>
        <v>0.14648780755711782</v>
      </c>
      <c r="D13" s="79">
        <f t="shared" si="0"/>
        <v>0.10135668086448966</v>
      </c>
      <c r="E13" s="79" t="s">
        <v>118</v>
      </c>
      <c r="F13" s="79">
        <f t="shared" si="0"/>
        <v>-0.14935018309758025</v>
      </c>
      <c r="G13" s="79">
        <f t="shared" si="0"/>
        <v>4.4767253919508712E-2</v>
      </c>
    </row>
    <row r="14" spans="1:7" ht="20.100000000000001" customHeight="1" x14ac:dyDescent="0.25">
      <c r="A14" s="78"/>
      <c r="B14" s="79"/>
      <c r="C14" s="79"/>
      <c r="D14" s="79"/>
      <c r="E14" s="79"/>
      <c r="F14" s="79"/>
      <c r="G14" s="79"/>
    </row>
    <row r="15" spans="1:7" s="72" customFormat="1" ht="15.75" x14ac:dyDescent="0.25">
      <c r="A15" s="71" t="s">
        <v>5</v>
      </c>
    </row>
    <row r="16" spans="1:7" ht="18" x14ac:dyDescent="0.25">
      <c r="A16" s="73" t="s">
        <v>29</v>
      </c>
      <c r="B16" s="74">
        <v>9233.5</v>
      </c>
      <c r="C16" s="75">
        <v>7974.5</v>
      </c>
      <c r="D16" s="75">
        <v>2856.6</v>
      </c>
      <c r="E16" s="75" t="s">
        <v>118</v>
      </c>
      <c r="F16" s="75">
        <v>4460.1000000000004</v>
      </c>
      <c r="G16" s="75">
        <f>+B16+C16+D16+F16</f>
        <v>24524.699999999997</v>
      </c>
    </row>
    <row r="18" spans="1:7" x14ac:dyDescent="0.25">
      <c r="A18" s="76" t="s">
        <v>30</v>
      </c>
      <c r="B18" s="77">
        <v>9358.9</v>
      </c>
      <c r="C18" s="77">
        <v>7110.4</v>
      </c>
      <c r="D18" s="77">
        <v>2429</v>
      </c>
      <c r="E18" s="77" t="s">
        <v>118</v>
      </c>
      <c r="F18" s="77">
        <v>5610.1</v>
      </c>
      <c r="G18" s="77">
        <f>+B18+C18+D18+F18</f>
        <v>24508.400000000001</v>
      </c>
    </row>
    <row r="19" spans="1:7" x14ac:dyDescent="0.25">
      <c r="A19" s="78" t="s">
        <v>31</v>
      </c>
      <c r="B19" s="79">
        <f t="shared" ref="B19:G19" si="1">IF(OR(B18=0,B18="-"),"-",IF(B16="-",(0-B18)/B18,(B16-B18)/B18))</f>
        <v>-1.3399010567481183E-2</v>
      </c>
      <c r="C19" s="79">
        <f t="shared" si="1"/>
        <v>0.12152621512151221</v>
      </c>
      <c r="D19" s="79">
        <f t="shared" si="1"/>
        <v>0.17603952243721693</v>
      </c>
      <c r="E19" s="79" t="s">
        <v>118</v>
      </c>
      <c r="F19" s="79">
        <f t="shared" si="1"/>
        <v>-0.20498743337908415</v>
      </c>
      <c r="G19" s="79">
        <f t="shared" si="1"/>
        <v>6.6507809567314198E-4</v>
      </c>
    </row>
    <row r="20" spans="1:7" x14ac:dyDescent="0.25">
      <c r="A20" s="78"/>
      <c r="B20" s="79"/>
      <c r="C20" s="79"/>
      <c r="D20" s="79"/>
      <c r="E20" s="79"/>
      <c r="F20" s="79"/>
      <c r="G20" s="79"/>
    </row>
    <row r="21" spans="1:7" s="72" customFormat="1" ht="15.75" x14ac:dyDescent="0.25">
      <c r="A21" s="71" t="s">
        <v>6</v>
      </c>
    </row>
    <row r="22" spans="1:7" ht="18" x14ac:dyDescent="0.25">
      <c r="A22" s="73" t="s">
        <v>29</v>
      </c>
      <c r="B22" s="74">
        <v>8099</v>
      </c>
      <c r="C22" s="75">
        <v>6033.6</v>
      </c>
      <c r="D22" s="75">
        <v>1398.2</v>
      </c>
      <c r="E22" s="75" t="s">
        <v>118</v>
      </c>
      <c r="F22" s="75">
        <v>3173.3999999999996</v>
      </c>
      <c r="G22" s="75">
        <f>+B22+C22+D22+F22</f>
        <v>18704.2</v>
      </c>
    </row>
    <row r="24" spans="1:7" x14ac:dyDescent="0.25">
      <c r="A24" s="76" t="s">
        <v>30</v>
      </c>
      <c r="B24" s="77">
        <v>7846.9</v>
      </c>
      <c r="C24" s="77">
        <v>5118.8999999999996</v>
      </c>
      <c r="D24" s="77">
        <v>1141.5</v>
      </c>
      <c r="E24" s="77" t="s">
        <v>118</v>
      </c>
      <c r="F24" s="77">
        <v>4185.6000000000004</v>
      </c>
      <c r="G24" s="77">
        <f>+B24+C24+D24+F24</f>
        <v>18292.900000000001</v>
      </c>
    </row>
    <row r="25" spans="1:7" x14ac:dyDescent="0.25">
      <c r="A25" s="78" t="s">
        <v>31</v>
      </c>
      <c r="B25" s="79">
        <f t="shared" ref="B25:G25" si="2">IF(OR(B24=0,B24="-"),"-",IF(B22="-",(0-B24)/B24,(B22-B24)/B24))</f>
        <v>3.2127336910117418E-2</v>
      </c>
      <c r="C25" s="79">
        <f t="shared" si="2"/>
        <v>0.17869073433745547</v>
      </c>
      <c r="D25" s="79">
        <f t="shared" si="2"/>
        <v>0.22487954445904515</v>
      </c>
      <c r="E25" s="79" t="s">
        <v>118</v>
      </c>
      <c r="F25" s="79">
        <f t="shared" si="2"/>
        <v>-0.24182912844036714</v>
      </c>
      <c r="G25" s="79">
        <f t="shared" si="2"/>
        <v>2.2484133188286123E-2</v>
      </c>
    </row>
    <row r="26" spans="1:7" x14ac:dyDescent="0.25">
      <c r="A26" s="78"/>
      <c r="B26" s="79"/>
      <c r="C26" s="79"/>
      <c r="D26" s="79"/>
      <c r="E26" s="79"/>
      <c r="F26" s="79"/>
      <c r="G26" s="79"/>
    </row>
    <row r="27" spans="1:7" s="72" customFormat="1" ht="15.75" x14ac:dyDescent="0.25">
      <c r="A27" s="71" t="s">
        <v>7</v>
      </c>
    </row>
    <row r="28" spans="1:7" ht="18" x14ac:dyDescent="0.25">
      <c r="A28" s="73" t="s">
        <v>29</v>
      </c>
      <c r="B28" s="74">
        <v>1134.5</v>
      </c>
      <c r="C28" s="75">
        <v>1940.9</v>
      </c>
      <c r="D28" s="75">
        <v>1458.4</v>
      </c>
      <c r="E28" s="75" t="s">
        <v>118</v>
      </c>
      <c r="F28" s="75">
        <v>1286.6999999999998</v>
      </c>
      <c r="G28" s="75">
        <f>+B28+C28+D28+F28</f>
        <v>5820.5</v>
      </c>
    </row>
    <row r="30" spans="1:7" x14ac:dyDescent="0.25">
      <c r="A30" s="76" t="s">
        <v>30</v>
      </c>
      <c r="B30" s="77">
        <v>1512</v>
      </c>
      <c r="C30" s="77">
        <v>1991.5</v>
      </c>
      <c r="D30" s="77">
        <v>1287.5</v>
      </c>
      <c r="E30" s="77" t="s">
        <v>118</v>
      </c>
      <c r="F30" s="77">
        <v>1424.5</v>
      </c>
      <c r="G30" s="77">
        <f>+B30+C30+D30+F30</f>
        <v>6215.5</v>
      </c>
    </row>
    <row r="31" spans="1:7" x14ac:dyDescent="0.25">
      <c r="A31" s="78" t="s">
        <v>31</v>
      </c>
      <c r="B31" s="79">
        <f t="shared" ref="B31:G31" si="3">IF(OR(B30=0,B30="-"),"-",IF(B28="-",(0-B30)/B30,(B28-B30)/B30))</f>
        <v>-0.24966931216931218</v>
      </c>
      <c r="C31" s="79">
        <f t="shared" si="3"/>
        <v>-2.5407983931709722E-2</v>
      </c>
      <c r="D31" s="79">
        <f t="shared" si="3"/>
        <v>0.13273786407766996</v>
      </c>
      <c r="E31" s="79" t="s">
        <v>118</v>
      </c>
      <c r="F31" s="79">
        <f t="shared" si="3"/>
        <v>-9.6735696735696861E-2</v>
      </c>
      <c r="G31" s="79">
        <f t="shared" si="3"/>
        <v>-6.3550800418309072E-2</v>
      </c>
    </row>
  </sheetData>
  <mergeCells count="4">
    <mergeCell ref="A1:F1"/>
    <mergeCell ref="A2:F2"/>
    <mergeCell ref="A3:F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opLeftCell="A70" workbookViewId="0">
      <selection activeCell="P29" sqref="P29"/>
    </sheetView>
  </sheetViews>
  <sheetFormatPr baseColWidth="10" defaultColWidth="9.140625" defaultRowHeight="15" x14ac:dyDescent="0.25"/>
  <cols>
    <col min="1" max="1" width="25" customWidth="1"/>
    <col min="2" max="3" width="1.5703125" customWidth="1"/>
    <col min="4" max="8" width="10.42578125" customWidth="1"/>
    <col min="9" max="11" width="13.7109375" customWidth="1"/>
    <col min="12" max="13" width="9.140625" style="80" customWidth="1"/>
  </cols>
  <sheetData>
    <row r="1" spans="1:11" ht="23.25" x14ac:dyDescent="0.25">
      <c r="A1" s="85" t="s">
        <v>32</v>
      </c>
      <c r="B1" s="86"/>
      <c r="C1" s="86"/>
      <c r="D1" s="86"/>
      <c r="E1" s="86"/>
      <c r="F1" s="86"/>
      <c r="G1" s="86"/>
      <c r="H1" s="86"/>
      <c r="I1" s="86"/>
      <c r="J1" s="86"/>
      <c r="K1" s="60" t="s">
        <v>1</v>
      </c>
    </row>
    <row r="2" spans="1:11" ht="18" x14ac:dyDescent="0.25">
      <c r="A2" s="87" t="s">
        <v>2</v>
      </c>
      <c r="B2" s="86"/>
      <c r="C2" s="86"/>
      <c r="D2" s="86"/>
      <c r="E2" s="86"/>
      <c r="F2" s="86"/>
      <c r="G2" s="86"/>
      <c r="H2" s="86"/>
      <c r="I2" s="86"/>
      <c r="J2" s="86"/>
      <c r="K2" s="35"/>
    </row>
    <row r="3" spans="1:11" ht="18" x14ac:dyDescent="0.25">
      <c r="A3" s="87" t="s">
        <v>33</v>
      </c>
      <c r="B3" s="86"/>
      <c r="C3" s="86"/>
      <c r="D3" s="86"/>
      <c r="E3" s="86"/>
      <c r="F3" s="86"/>
      <c r="G3" s="86"/>
      <c r="H3" s="86"/>
      <c r="I3" s="86"/>
      <c r="J3" s="86"/>
      <c r="K3" s="35"/>
    </row>
    <row r="5" spans="1:11" ht="51" customHeight="1" x14ac:dyDescent="0.25">
      <c r="A5" s="36" t="s">
        <v>8</v>
      </c>
      <c r="B5" s="101" t="s">
        <v>34</v>
      </c>
      <c r="C5" s="101" t="s">
        <v>35</v>
      </c>
      <c r="D5" s="102" t="s">
        <v>10</v>
      </c>
      <c r="E5" s="102" t="s">
        <v>11</v>
      </c>
      <c r="F5" s="102" t="s">
        <v>12</v>
      </c>
      <c r="G5" s="102" t="s">
        <v>13</v>
      </c>
      <c r="H5" s="102" t="s">
        <v>14</v>
      </c>
      <c r="I5" s="100" t="s">
        <v>36</v>
      </c>
      <c r="J5" s="100" t="s">
        <v>36</v>
      </c>
      <c r="K5" s="100" t="s">
        <v>36</v>
      </c>
    </row>
    <row r="6" spans="1:11" x14ac:dyDescent="0.25">
      <c r="A6" s="38" t="s">
        <v>37</v>
      </c>
      <c r="B6" s="86"/>
      <c r="C6" s="86"/>
      <c r="D6" s="86"/>
      <c r="E6" s="86"/>
      <c r="F6" s="86"/>
      <c r="G6" s="86"/>
      <c r="H6" s="86"/>
      <c r="I6" s="86"/>
      <c r="J6" s="86"/>
      <c r="K6" s="86"/>
    </row>
    <row r="7" spans="1:11" ht="15.75" x14ac:dyDescent="0.25">
      <c r="A7" s="38" t="s">
        <v>38</v>
      </c>
      <c r="B7" s="86"/>
      <c r="C7" s="86"/>
      <c r="D7" s="86"/>
      <c r="E7" s="86"/>
      <c r="F7" s="86"/>
      <c r="G7" s="86"/>
      <c r="H7" s="86"/>
      <c r="I7" s="37">
        <v>2016</v>
      </c>
      <c r="J7" s="37">
        <v>2015</v>
      </c>
      <c r="K7" s="37">
        <v>2014</v>
      </c>
    </row>
    <row r="8" spans="1:11" ht="15.75" x14ac:dyDescent="0.25">
      <c r="A8" s="39" t="s">
        <v>39</v>
      </c>
      <c r="B8" s="97"/>
      <c r="C8" s="86"/>
      <c r="D8" s="40"/>
      <c r="E8" s="40"/>
      <c r="F8" s="40"/>
      <c r="G8" s="40"/>
      <c r="H8" s="40"/>
      <c r="I8" s="41"/>
      <c r="J8" s="42"/>
      <c r="K8" s="42"/>
    </row>
    <row r="9" spans="1:11" ht="15.75" x14ac:dyDescent="0.25">
      <c r="A9" s="43" t="s">
        <v>40</v>
      </c>
      <c r="B9" s="98"/>
      <c r="C9" s="86"/>
      <c r="D9" s="44">
        <v>0</v>
      </c>
      <c r="E9" s="44">
        <v>33.988</v>
      </c>
      <c r="F9" s="44">
        <v>0</v>
      </c>
      <c r="G9" s="44">
        <v>0</v>
      </c>
      <c r="H9" s="44">
        <v>0</v>
      </c>
      <c r="I9" s="45">
        <f t="shared" ref="I9:I20" si="0">SUM(D9,E9,F9,G9,H9)</f>
        <v>33.988</v>
      </c>
      <c r="J9" s="44">
        <v>49.5</v>
      </c>
      <c r="K9" s="44">
        <v>55.637</v>
      </c>
    </row>
    <row r="10" spans="1:11" ht="15.75" x14ac:dyDescent="0.25">
      <c r="A10" s="46" t="s">
        <v>41</v>
      </c>
      <c r="B10" s="99"/>
      <c r="C10" s="86"/>
      <c r="D10" s="47">
        <v>0</v>
      </c>
      <c r="E10" s="47">
        <v>13.932</v>
      </c>
      <c r="F10" s="47">
        <v>0</v>
      </c>
      <c r="G10" s="47">
        <v>0</v>
      </c>
      <c r="H10" s="47">
        <v>132</v>
      </c>
      <c r="I10" s="48">
        <f t="shared" si="0"/>
        <v>145.93199999999999</v>
      </c>
      <c r="J10" s="47">
        <v>210.46799999999999</v>
      </c>
      <c r="K10" s="47">
        <v>229.05199999999999</v>
      </c>
    </row>
    <row r="11" spans="1:11" ht="15.75" x14ac:dyDescent="0.25">
      <c r="A11" s="43" t="s">
        <v>42</v>
      </c>
      <c r="B11" s="98"/>
      <c r="C11" s="86"/>
      <c r="D11" s="44">
        <v>0</v>
      </c>
      <c r="E11" s="44">
        <v>44.7</v>
      </c>
      <c r="F11" s="44">
        <v>0</v>
      </c>
      <c r="G11" s="44">
        <v>0</v>
      </c>
      <c r="H11" s="44">
        <v>0</v>
      </c>
      <c r="I11" s="45">
        <f t="shared" si="0"/>
        <v>44.7</v>
      </c>
      <c r="J11" s="44">
        <v>36.892000000000003</v>
      </c>
      <c r="K11" s="44">
        <v>71.337000000000003</v>
      </c>
    </row>
    <row r="12" spans="1:11" ht="15.75" x14ac:dyDescent="0.25">
      <c r="A12" s="46" t="s">
        <v>43</v>
      </c>
      <c r="B12" s="99"/>
      <c r="C12" s="86"/>
      <c r="D12" s="47">
        <v>0</v>
      </c>
      <c r="E12" s="47">
        <v>0</v>
      </c>
      <c r="F12" s="47">
        <v>28.855</v>
      </c>
      <c r="G12" s="47">
        <v>0</v>
      </c>
      <c r="H12" s="47">
        <v>0</v>
      </c>
      <c r="I12" s="48">
        <f t="shared" si="0"/>
        <v>28.855</v>
      </c>
      <c r="J12" s="47">
        <v>23</v>
      </c>
      <c r="K12" s="47">
        <v>27.783999999999999</v>
      </c>
    </row>
    <row r="13" spans="1:11" ht="15.75" x14ac:dyDescent="0.25">
      <c r="A13" s="43" t="s">
        <v>44</v>
      </c>
      <c r="B13" s="98"/>
      <c r="C13" s="86"/>
      <c r="D13" s="44">
        <v>0</v>
      </c>
      <c r="E13" s="44">
        <v>32.770000000000003</v>
      </c>
      <c r="F13" s="44">
        <v>0</v>
      </c>
      <c r="G13" s="44">
        <v>0</v>
      </c>
      <c r="H13" s="44">
        <v>0</v>
      </c>
      <c r="I13" s="45">
        <f t="shared" si="0"/>
        <v>32.770000000000003</v>
      </c>
      <c r="J13" s="44">
        <v>28.324999999999999</v>
      </c>
      <c r="K13" s="44">
        <v>28.471</v>
      </c>
    </row>
    <row r="14" spans="1:11" ht="15.75" x14ac:dyDescent="0.25">
      <c r="A14" s="46" t="s">
        <v>45</v>
      </c>
      <c r="B14" s="99"/>
      <c r="C14" s="86"/>
      <c r="D14" s="47">
        <v>0</v>
      </c>
      <c r="E14" s="47">
        <v>40.622</v>
      </c>
      <c r="F14" s="47">
        <v>3.3</v>
      </c>
      <c r="G14" s="47">
        <v>0</v>
      </c>
      <c r="H14" s="47">
        <v>0</v>
      </c>
      <c r="I14" s="48">
        <f t="shared" si="0"/>
        <v>43.921999999999997</v>
      </c>
      <c r="J14" s="47">
        <v>42.906999999999996</v>
      </c>
      <c r="K14" s="47">
        <v>68.134</v>
      </c>
    </row>
    <row r="15" spans="1:11" ht="15.75" x14ac:dyDescent="0.25">
      <c r="A15" s="43" t="s">
        <v>46</v>
      </c>
      <c r="B15" s="98"/>
      <c r="C15" s="86"/>
      <c r="D15" s="44">
        <v>0</v>
      </c>
      <c r="E15" s="44">
        <v>0</v>
      </c>
      <c r="F15" s="44">
        <v>38.158999999999999</v>
      </c>
      <c r="G15" s="44">
        <v>0</v>
      </c>
      <c r="H15" s="44">
        <v>0</v>
      </c>
      <c r="I15" s="45">
        <f t="shared" si="0"/>
        <v>38.158999999999999</v>
      </c>
      <c r="J15" s="44">
        <v>53.2</v>
      </c>
      <c r="K15" s="44">
        <v>40.911999999999999</v>
      </c>
    </row>
    <row r="16" spans="1:11" ht="15.75" x14ac:dyDescent="0.25">
      <c r="A16" s="46" t="s">
        <v>47</v>
      </c>
      <c r="B16" s="99"/>
      <c r="C16" s="86"/>
      <c r="D16" s="47">
        <v>0</v>
      </c>
      <c r="E16" s="47">
        <v>57.914999999999999</v>
      </c>
      <c r="F16" s="47">
        <v>0</v>
      </c>
      <c r="G16" s="47">
        <v>0</v>
      </c>
      <c r="H16" s="47">
        <v>105</v>
      </c>
      <c r="I16" s="48">
        <f t="shared" si="0"/>
        <v>162.91499999999999</v>
      </c>
      <c r="J16" s="47">
        <v>164.40199999999999</v>
      </c>
      <c r="K16" s="47">
        <v>208.101</v>
      </c>
    </row>
    <row r="17" spans="1:11" ht="15.75" x14ac:dyDescent="0.25">
      <c r="A17" s="43" t="s">
        <v>48</v>
      </c>
      <c r="B17" s="98"/>
      <c r="C17" s="86"/>
      <c r="D17" s="44">
        <v>0</v>
      </c>
      <c r="E17" s="44">
        <v>0</v>
      </c>
      <c r="F17" s="44">
        <v>15</v>
      </c>
      <c r="G17" s="44">
        <v>0</v>
      </c>
      <c r="H17" s="44">
        <v>0</v>
      </c>
      <c r="I17" s="45">
        <f t="shared" si="0"/>
        <v>15</v>
      </c>
      <c r="J17" s="44">
        <v>18.600000000000001</v>
      </c>
      <c r="K17" s="44">
        <v>35.170999999999999</v>
      </c>
    </row>
    <row r="18" spans="1:11" ht="15.75" x14ac:dyDescent="0.25">
      <c r="A18" s="46" t="s">
        <v>49</v>
      </c>
      <c r="B18" s="99"/>
      <c r="C18" s="86"/>
      <c r="D18" s="47">
        <v>0</v>
      </c>
      <c r="E18" s="47">
        <v>81.203000000000003</v>
      </c>
      <c r="F18" s="47">
        <v>12</v>
      </c>
      <c r="G18" s="47">
        <v>0</v>
      </c>
      <c r="H18" s="47">
        <v>0</v>
      </c>
      <c r="I18" s="48">
        <f t="shared" si="0"/>
        <v>93.203000000000003</v>
      </c>
      <c r="J18" s="47">
        <v>78.14</v>
      </c>
      <c r="K18" s="47">
        <v>97.378</v>
      </c>
    </row>
    <row r="19" spans="1:11" ht="15.75" x14ac:dyDescent="0.25">
      <c r="A19" s="43" t="s">
        <v>50</v>
      </c>
      <c r="B19" s="98"/>
      <c r="C19" s="86"/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5">
        <f t="shared" si="0"/>
        <v>0</v>
      </c>
      <c r="J19" s="44">
        <v>4.0999999999999996</v>
      </c>
      <c r="K19" s="44">
        <v>0</v>
      </c>
    </row>
    <row r="20" spans="1:11" ht="15.75" x14ac:dyDescent="0.25">
      <c r="A20" s="46" t="s">
        <v>51</v>
      </c>
      <c r="B20" s="99"/>
      <c r="C20" s="86"/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8">
        <f t="shared" si="0"/>
        <v>0</v>
      </c>
      <c r="J20" s="47">
        <v>0</v>
      </c>
      <c r="K20" s="47">
        <v>19.417000000000002</v>
      </c>
    </row>
    <row r="21" spans="1:11" ht="15.75" x14ac:dyDescent="0.25">
      <c r="A21" s="49" t="s">
        <v>52</v>
      </c>
      <c r="B21" s="96"/>
      <c r="C21" s="86"/>
      <c r="D21" s="50">
        <f t="shared" ref="D21:K21" si="1">SUM(D9,D10,D11,D12,D13,D14,D15,D16,D17,D18,D19,D20)</f>
        <v>0</v>
      </c>
      <c r="E21" s="50">
        <f t="shared" si="1"/>
        <v>305.13</v>
      </c>
      <c r="F21" s="50">
        <f t="shared" si="1"/>
        <v>97.313999999999993</v>
      </c>
      <c r="G21" s="50">
        <f t="shared" si="1"/>
        <v>0</v>
      </c>
      <c r="H21" s="50">
        <f t="shared" si="1"/>
        <v>237</v>
      </c>
      <c r="I21" s="51">
        <f t="shared" si="1"/>
        <v>639.44399999999996</v>
      </c>
      <c r="J21" s="47">
        <f t="shared" si="1"/>
        <v>709.53399999999999</v>
      </c>
      <c r="K21" s="47">
        <f t="shared" si="1"/>
        <v>881.39400000000012</v>
      </c>
    </row>
    <row r="23" spans="1:11" ht="15.75" x14ac:dyDescent="0.25">
      <c r="A23" s="39" t="s">
        <v>53</v>
      </c>
      <c r="B23" s="97"/>
      <c r="C23" s="86"/>
      <c r="D23" s="40"/>
      <c r="E23" s="40"/>
      <c r="F23" s="40"/>
      <c r="G23" s="40"/>
      <c r="H23" s="40"/>
      <c r="I23" s="41"/>
      <c r="J23" s="42"/>
      <c r="K23" s="42"/>
    </row>
    <row r="24" spans="1:11" ht="15.75" x14ac:dyDescent="0.25">
      <c r="A24" s="43" t="s">
        <v>54</v>
      </c>
      <c r="B24" s="98"/>
      <c r="C24" s="86"/>
      <c r="D24" s="44">
        <v>0</v>
      </c>
      <c r="E24" s="44">
        <v>2.31</v>
      </c>
      <c r="F24" s="44">
        <v>0</v>
      </c>
      <c r="G24" s="44">
        <v>0</v>
      </c>
      <c r="H24" s="44">
        <v>0</v>
      </c>
      <c r="I24" s="45">
        <f t="shared" ref="I24:I29" si="2">SUM(D24,E24,F24,G24,H24)</f>
        <v>2.31</v>
      </c>
      <c r="J24" s="44">
        <v>0</v>
      </c>
      <c r="K24" s="44">
        <v>0</v>
      </c>
    </row>
    <row r="25" spans="1:11" ht="15.75" x14ac:dyDescent="0.25">
      <c r="A25" s="46" t="s">
        <v>55</v>
      </c>
      <c r="B25" s="99"/>
      <c r="C25" s="86"/>
      <c r="D25" s="47">
        <v>0</v>
      </c>
      <c r="E25" s="47">
        <v>69.3</v>
      </c>
      <c r="F25" s="47">
        <v>23.1</v>
      </c>
      <c r="G25" s="47">
        <v>0</v>
      </c>
      <c r="H25" s="47">
        <v>0</v>
      </c>
      <c r="I25" s="48">
        <f t="shared" si="2"/>
        <v>92.4</v>
      </c>
      <c r="J25" s="47">
        <v>126.542</v>
      </c>
      <c r="K25" s="47">
        <v>120.5</v>
      </c>
    </row>
    <row r="26" spans="1:11" ht="15.75" x14ac:dyDescent="0.25">
      <c r="A26" s="43" t="s">
        <v>56</v>
      </c>
      <c r="B26" s="98"/>
      <c r="C26" s="86"/>
      <c r="D26" s="44">
        <v>0</v>
      </c>
      <c r="E26" s="44">
        <v>8.5500000000000007</v>
      </c>
      <c r="F26" s="44">
        <v>0</v>
      </c>
      <c r="G26" s="44">
        <v>0</v>
      </c>
      <c r="H26" s="44">
        <v>0</v>
      </c>
      <c r="I26" s="45">
        <f t="shared" si="2"/>
        <v>8.5500000000000007</v>
      </c>
      <c r="J26" s="44">
        <v>0</v>
      </c>
      <c r="K26" s="44">
        <v>0</v>
      </c>
    </row>
    <row r="27" spans="1:11" ht="15.75" x14ac:dyDescent="0.25">
      <c r="A27" s="46" t="s">
        <v>57</v>
      </c>
      <c r="B27" s="99"/>
      <c r="C27" s="86"/>
      <c r="D27" s="47">
        <v>0</v>
      </c>
      <c r="E27" s="47">
        <v>293.33</v>
      </c>
      <c r="F27" s="47">
        <v>57.18</v>
      </c>
      <c r="G27" s="47">
        <v>0</v>
      </c>
      <c r="H27" s="47">
        <v>0</v>
      </c>
      <c r="I27" s="48">
        <f t="shared" si="2"/>
        <v>350.51</v>
      </c>
      <c r="J27" s="47">
        <v>290.13200000000001</v>
      </c>
      <c r="K27" s="47">
        <v>335.45</v>
      </c>
    </row>
    <row r="28" spans="1:11" ht="15.75" x14ac:dyDescent="0.25">
      <c r="A28" s="43" t="s">
        <v>58</v>
      </c>
      <c r="B28" s="98"/>
      <c r="C28" s="86"/>
      <c r="D28" s="44">
        <v>0</v>
      </c>
      <c r="E28" s="44">
        <v>39.304000000000002</v>
      </c>
      <c r="F28" s="44">
        <v>0</v>
      </c>
      <c r="G28" s="44">
        <v>0</v>
      </c>
      <c r="H28" s="44">
        <v>33</v>
      </c>
      <c r="I28" s="45">
        <f t="shared" si="2"/>
        <v>72.304000000000002</v>
      </c>
      <c r="J28" s="44">
        <v>107.809</v>
      </c>
      <c r="K28" s="44">
        <v>87.305000000000007</v>
      </c>
    </row>
    <row r="29" spans="1:11" ht="15.75" x14ac:dyDescent="0.25">
      <c r="A29" s="46" t="s">
        <v>59</v>
      </c>
      <c r="B29" s="99"/>
      <c r="C29" s="86"/>
      <c r="D29" s="47">
        <v>0</v>
      </c>
      <c r="E29" s="47">
        <v>0</v>
      </c>
      <c r="F29" s="47">
        <v>65.11</v>
      </c>
      <c r="G29" s="47">
        <v>0</v>
      </c>
      <c r="H29" s="47">
        <v>0</v>
      </c>
      <c r="I29" s="48">
        <f t="shared" si="2"/>
        <v>65.11</v>
      </c>
      <c r="J29" s="47">
        <v>27.5</v>
      </c>
      <c r="K29" s="47">
        <v>6.6180000000000003</v>
      </c>
    </row>
    <row r="30" spans="1:11" ht="15.75" x14ac:dyDescent="0.25">
      <c r="A30" s="49" t="s">
        <v>52</v>
      </c>
      <c r="B30" s="96"/>
      <c r="C30" s="86"/>
      <c r="D30" s="50">
        <f t="shared" ref="D30:K30" si="3">SUM(D24,D25,D26,D27,D28,D29)</f>
        <v>0</v>
      </c>
      <c r="E30" s="50">
        <f t="shared" si="3"/>
        <v>412.79399999999998</v>
      </c>
      <c r="F30" s="50">
        <f t="shared" si="3"/>
        <v>145.38999999999999</v>
      </c>
      <c r="G30" s="50">
        <f t="shared" si="3"/>
        <v>0</v>
      </c>
      <c r="H30" s="50">
        <f t="shared" si="3"/>
        <v>33</v>
      </c>
      <c r="I30" s="51">
        <f t="shared" si="3"/>
        <v>591.18399999999997</v>
      </c>
      <c r="J30" s="47">
        <f t="shared" si="3"/>
        <v>551.98299999999995</v>
      </c>
      <c r="K30" s="47">
        <f t="shared" si="3"/>
        <v>549.87300000000005</v>
      </c>
    </row>
    <row r="32" spans="1:11" ht="15.75" x14ac:dyDescent="0.25">
      <c r="A32" s="39" t="s">
        <v>60</v>
      </c>
      <c r="B32" s="97"/>
      <c r="C32" s="86"/>
      <c r="D32" s="40"/>
      <c r="E32" s="40"/>
      <c r="F32" s="40"/>
      <c r="G32" s="40"/>
      <c r="H32" s="40"/>
      <c r="I32" s="41"/>
      <c r="J32" s="42"/>
      <c r="K32" s="42"/>
    </row>
    <row r="33" spans="1:11" ht="15.75" x14ac:dyDescent="0.25">
      <c r="A33" s="43" t="s">
        <v>61</v>
      </c>
      <c r="B33" s="98"/>
      <c r="C33" s="86"/>
      <c r="D33" s="44">
        <v>0</v>
      </c>
      <c r="E33" s="44">
        <v>0</v>
      </c>
      <c r="F33" s="44">
        <v>0</v>
      </c>
      <c r="G33" s="44">
        <v>0</v>
      </c>
      <c r="H33" s="44">
        <v>96.492000000000004</v>
      </c>
      <c r="I33" s="45">
        <f>SUM(D33,E33,F33,G33,H33)</f>
        <v>96.492000000000004</v>
      </c>
      <c r="J33" s="44">
        <v>120.264</v>
      </c>
      <c r="K33" s="44">
        <v>96.843000000000004</v>
      </c>
    </row>
    <row r="34" spans="1:11" ht="15.75" x14ac:dyDescent="0.25">
      <c r="A34" s="46" t="s">
        <v>62</v>
      </c>
      <c r="B34" s="99"/>
      <c r="C34" s="86"/>
      <c r="D34" s="47">
        <v>0</v>
      </c>
      <c r="E34" s="47">
        <v>142.05799999999999</v>
      </c>
      <c r="F34" s="47">
        <v>0</v>
      </c>
      <c r="G34" s="47">
        <v>0</v>
      </c>
      <c r="H34" s="47">
        <v>143.72499999999999</v>
      </c>
      <c r="I34" s="48">
        <f>SUM(D34,E34,F34,G34,H34)</f>
        <v>285.78300000000002</v>
      </c>
      <c r="J34" s="47">
        <v>345.048</v>
      </c>
      <c r="K34" s="47">
        <v>287.39</v>
      </c>
    </row>
    <row r="35" spans="1:11" ht="15.75" x14ac:dyDescent="0.25">
      <c r="A35" s="43" t="s">
        <v>63</v>
      </c>
      <c r="B35" s="98"/>
      <c r="C35" s="86"/>
      <c r="D35" s="44">
        <v>0</v>
      </c>
      <c r="E35" s="44">
        <v>43.164000000000001</v>
      </c>
      <c r="F35" s="44">
        <v>0</v>
      </c>
      <c r="G35" s="44">
        <v>0</v>
      </c>
      <c r="H35" s="44">
        <v>0</v>
      </c>
      <c r="I35" s="45">
        <f>SUM(D35,E35,F35,G35,H35)</f>
        <v>43.164000000000001</v>
      </c>
      <c r="J35" s="44">
        <v>59.561999999999998</v>
      </c>
      <c r="K35" s="44">
        <v>46.999000000000002</v>
      </c>
    </row>
    <row r="36" spans="1:11" ht="15.75" x14ac:dyDescent="0.25">
      <c r="A36" s="49" t="s">
        <v>52</v>
      </c>
      <c r="B36" s="96"/>
      <c r="C36" s="86"/>
      <c r="D36" s="50">
        <f t="shared" ref="D36:K36" si="4">SUM(D33,D34,D35)</f>
        <v>0</v>
      </c>
      <c r="E36" s="50">
        <f t="shared" si="4"/>
        <v>185.22199999999998</v>
      </c>
      <c r="F36" s="50">
        <f t="shared" si="4"/>
        <v>0</v>
      </c>
      <c r="G36" s="50">
        <f t="shared" si="4"/>
        <v>0</v>
      </c>
      <c r="H36" s="50">
        <f t="shared" si="4"/>
        <v>240.21699999999998</v>
      </c>
      <c r="I36" s="51">
        <f t="shared" si="4"/>
        <v>425.43900000000002</v>
      </c>
      <c r="J36" s="47">
        <f t="shared" si="4"/>
        <v>524.87400000000002</v>
      </c>
      <c r="K36" s="47">
        <f t="shared" si="4"/>
        <v>431.23200000000003</v>
      </c>
    </row>
    <row r="38" spans="1:11" ht="15.75" x14ac:dyDescent="0.25">
      <c r="A38" s="39" t="s">
        <v>64</v>
      </c>
      <c r="B38" s="97"/>
      <c r="C38" s="86"/>
      <c r="D38" s="40"/>
      <c r="E38" s="40"/>
      <c r="F38" s="40"/>
      <c r="G38" s="40"/>
      <c r="H38" s="40"/>
      <c r="I38" s="41"/>
      <c r="J38" s="42"/>
      <c r="K38" s="42"/>
    </row>
    <row r="39" spans="1:11" ht="15.75" x14ac:dyDescent="0.25">
      <c r="A39" s="43" t="s">
        <v>65</v>
      </c>
      <c r="B39" s="98"/>
      <c r="C39" s="86"/>
      <c r="D39" s="44">
        <v>0</v>
      </c>
      <c r="E39" s="44">
        <v>266.74099999999999</v>
      </c>
      <c r="F39" s="44">
        <v>0</v>
      </c>
      <c r="G39" s="44">
        <v>0</v>
      </c>
      <c r="H39" s="44">
        <v>0</v>
      </c>
      <c r="I39" s="45">
        <f>SUM(D39,E39,F39,G39,H39)</f>
        <v>266.74099999999999</v>
      </c>
      <c r="J39" s="44">
        <v>249.452</v>
      </c>
      <c r="K39" s="44">
        <v>150.25</v>
      </c>
    </row>
    <row r="40" spans="1:11" ht="15.75" x14ac:dyDescent="0.25">
      <c r="A40" s="46" t="s">
        <v>66</v>
      </c>
      <c r="B40" s="99"/>
      <c r="C40" s="86"/>
      <c r="D40" s="47">
        <v>333.20299999999997</v>
      </c>
      <c r="E40" s="47">
        <v>66</v>
      </c>
      <c r="F40" s="47">
        <v>0</v>
      </c>
      <c r="G40" s="47">
        <v>0</v>
      </c>
      <c r="H40" s="47">
        <v>0</v>
      </c>
      <c r="I40" s="48">
        <f>SUM(D40,E40,F40,G40,H40)</f>
        <v>399.20299999999997</v>
      </c>
      <c r="J40" s="47">
        <v>330.8</v>
      </c>
      <c r="K40" s="47">
        <v>610.43600000000004</v>
      </c>
    </row>
    <row r="41" spans="1:11" ht="15.75" x14ac:dyDescent="0.25">
      <c r="A41" s="49" t="s">
        <v>52</v>
      </c>
      <c r="B41" s="96"/>
      <c r="C41" s="86"/>
      <c r="D41" s="50">
        <f t="shared" ref="D41:K41" si="5">SUM(D39,D40)</f>
        <v>333.20299999999997</v>
      </c>
      <c r="E41" s="50">
        <f t="shared" si="5"/>
        <v>332.74099999999999</v>
      </c>
      <c r="F41" s="50">
        <f t="shared" si="5"/>
        <v>0</v>
      </c>
      <c r="G41" s="50">
        <f t="shared" si="5"/>
        <v>0</v>
      </c>
      <c r="H41" s="50">
        <f t="shared" si="5"/>
        <v>0</v>
      </c>
      <c r="I41" s="51">
        <f t="shared" si="5"/>
        <v>665.94399999999996</v>
      </c>
      <c r="J41" s="47">
        <f t="shared" si="5"/>
        <v>580.25199999999995</v>
      </c>
      <c r="K41" s="47">
        <f t="shared" si="5"/>
        <v>760.68600000000004</v>
      </c>
    </row>
    <row r="43" spans="1:11" ht="15.75" x14ac:dyDescent="0.25">
      <c r="A43" s="39" t="s">
        <v>67</v>
      </c>
      <c r="B43" s="97"/>
      <c r="C43" s="86"/>
      <c r="D43" s="40"/>
      <c r="E43" s="40"/>
      <c r="F43" s="40"/>
      <c r="G43" s="40"/>
      <c r="H43" s="40"/>
      <c r="I43" s="41"/>
      <c r="J43" s="42"/>
      <c r="K43" s="42"/>
    </row>
    <row r="44" spans="1:11" ht="15.75" x14ac:dyDescent="0.25">
      <c r="A44" s="43" t="s">
        <v>68</v>
      </c>
      <c r="B44" s="98"/>
      <c r="C44" s="86"/>
      <c r="D44" s="44">
        <v>18</v>
      </c>
      <c r="E44" s="44">
        <v>31.256</v>
      </c>
      <c r="F44" s="44">
        <v>0</v>
      </c>
      <c r="G44" s="44">
        <v>0</v>
      </c>
      <c r="H44" s="44">
        <v>0</v>
      </c>
      <c r="I44" s="45">
        <f t="shared" ref="I44:I52" si="6">SUM(D44,E44,F44,G44,H44)</f>
        <v>49.256</v>
      </c>
      <c r="J44" s="44">
        <v>30.9</v>
      </c>
      <c r="K44" s="44">
        <v>47</v>
      </c>
    </row>
    <row r="45" spans="1:11" ht="15.75" x14ac:dyDescent="0.25">
      <c r="A45" s="46" t="s">
        <v>69</v>
      </c>
      <c r="B45" s="99"/>
      <c r="C45" s="86"/>
      <c r="D45" s="47">
        <v>130.97999999999999</v>
      </c>
      <c r="E45" s="47">
        <v>88.545000000000002</v>
      </c>
      <c r="F45" s="47">
        <v>0</v>
      </c>
      <c r="G45" s="47">
        <v>0</v>
      </c>
      <c r="H45" s="47">
        <v>0</v>
      </c>
      <c r="I45" s="48">
        <f t="shared" si="6"/>
        <v>219.52499999999998</v>
      </c>
      <c r="J45" s="47">
        <v>424.43099999999998</v>
      </c>
      <c r="K45" s="47">
        <v>526.00599999999997</v>
      </c>
    </row>
    <row r="46" spans="1:11" ht="15.75" x14ac:dyDescent="0.25">
      <c r="A46" s="43" t="s">
        <v>70</v>
      </c>
      <c r="B46" s="98"/>
      <c r="C46" s="86"/>
      <c r="D46" s="44">
        <v>0</v>
      </c>
      <c r="E46" s="44">
        <v>37.5</v>
      </c>
      <c r="F46" s="44">
        <v>0</v>
      </c>
      <c r="G46" s="44">
        <v>0</v>
      </c>
      <c r="H46" s="44">
        <v>0</v>
      </c>
      <c r="I46" s="45">
        <f t="shared" si="6"/>
        <v>37.5</v>
      </c>
      <c r="J46" s="44">
        <v>24.53</v>
      </c>
      <c r="K46" s="44">
        <v>27.3</v>
      </c>
    </row>
    <row r="47" spans="1:11" ht="15.75" x14ac:dyDescent="0.25">
      <c r="A47" s="46" t="s">
        <v>71</v>
      </c>
      <c r="B47" s="99"/>
      <c r="C47" s="86"/>
      <c r="D47" s="47">
        <v>0.214</v>
      </c>
      <c r="E47" s="47">
        <v>0</v>
      </c>
      <c r="F47" s="47">
        <v>0</v>
      </c>
      <c r="G47" s="47">
        <v>0</v>
      </c>
      <c r="H47" s="47">
        <v>0</v>
      </c>
      <c r="I47" s="48">
        <f t="shared" si="6"/>
        <v>0.214</v>
      </c>
      <c r="J47" s="47">
        <v>0.6</v>
      </c>
      <c r="K47" s="47">
        <v>0.6</v>
      </c>
    </row>
    <row r="48" spans="1:11" ht="15.75" x14ac:dyDescent="0.25">
      <c r="A48" s="43" t="s">
        <v>72</v>
      </c>
      <c r="B48" s="98"/>
      <c r="C48" s="86"/>
      <c r="D48" s="44">
        <v>38.607999999999997</v>
      </c>
      <c r="E48" s="44">
        <v>97.525000000000006</v>
      </c>
      <c r="F48" s="44">
        <v>0</v>
      </c>
      <c r="G48" s="44">
        <v>0</v>
      </c>
      <c r="H48" s="44">
        <v>0</v>
      </c>
      <c r="I48" s="45">
        <f t="shared" si="6"/>
        <v>136.13300000000001</v>
      </c>
      <c r="J48" s="44">
        <v>191.94900000000001</v>
      </c>
      <c r="K48" s="44">
        <v>240.38399999999999</v>
      </c>
    </row>
    <row r="49" spans="1:11" ht="15.75" x14ac:dyDescent="0.25">
      <c r="A49" s="46" t="s">
        <v>73</v>
      </c>
      <c r="B49" s="99"/>
      <c r="C49" s="86"/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8">
        <f t="shared" si="6"/>
        <v>0</v>
      </c>
      <c r="J49" s="47">
        <v>0</v>
      </c>
      <c r="K49" s="47">
        <v>0.2</v>
      </c>
    </row>
    <row r="50" spans="1:11" ht="15.75" x14ac:dyDescent="0.25">
      <c r="A50" s="43" t="s">
        <v>74</v>
      </c>
      <c r="B50" s="98"/>
      <c r="C50" s="86"/>
      <c r="D50" s="44">
        <v>0</v>
      </c>
      <c r="E50" s="44">
        <v>40.435000000000002</v>
      </c>
      <c r="F50" s="44">
        <v>0</v>
      </c>
      <c r="G50" s="44">
        <v>0</v>
      </c>
      <c r="H50" s="44">
        <v>0</v>
      </c>
      <c r="I50" s="45">
        <f t="shared" si="6"/>
        <v>40.435000000000002</v>
      </c>
      <c r="J50" s="44">
        <v>39.104999999999997</v>
      </c>
      <c r="K50" s="44">
        <v>35.343000000000004</v>
      </c>
    </row>
    <row r="51" spans="1:11" ht="15.75" x14ac:dyDescent="0.25">
      <c r="A51" s="46" t="s">
        <v>75</v>
      </c>
      <c r="B51" s="99"/>
      <c r="C51" s="86"/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8">
        <f t="shared" si="6"/>
        <v>0</v>
      </c>
      <c r="J51" s="47">
        <v>9</v>
      </c>
      <c r="K51" s="47">
        <v>27.5</v>
      </c>
    </row>
    <row r="52" spans="1:11" ht="15.75" x14ac:dyDescent="0.25">
      <c r="A52" s="43" t="s">
        <v>76</v>
      </c>
      <c r="B52" s="98"/>
      <c r="C52" s="86"/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5">
        <f t="shared" si="6"/>
        <v>0</v>
      </c>
      <c r="J52" s="44">
        <v>8</v>
      </c>
      <c r="K52" s="44">
        <v>0</v>
      </c>
    </row>
    <row r="53" spans="1:11" ht="15.75" x14ac:dyDescent="0.25">
      <c r="A53" s="49" t="s">
        <v>52</v>
      </c>
      <c r="B53" s="96"/>
      <c r="C53" s="86"/>
      <c r="D53" s="50">
        <f t="shared" ref="D53:K53" si="7">SUM(D44,D45,D46,D47,D48,D49,D50,D51,D52)</f>
        <v>187.80199999999999</v>
      </c>
      <c r="E53" s="50">
        <f t="shared" si="7"/>
        <v>295.26099999999997</v>
      </c>
      <c r="F53" s="50">
        <f t="shared" si="7"/>
        <v>0</v>
      </c>
      <c r="G53" s="50">
        <f t="shared" si="7"/>
        <v>0</v>
      </c>
      <c r="H53" s="50">
        <f t="shared" si="7"/>
        <v>0</v>
      </c>
      <c r="I53" s="51">
        <f t="shared" si="7"/>
        <v>483.06299999999993</v>
      </c>
      <c r="J53" s="47">
        <f t="shared" si="7"/>
        <v>728.5150000000001</v>
      </c>
      <c r="K53" s="47">
        <f t="shared" si="7"/>
        <v>904.33299999999997</v>
      </c>
    </row>
    <row r="55" spans="1:11" ht="15.75" x14ac:dyDescent="0.25">
      <c r="A55" s="39" t="s">
        <v>11</v>
      </c>
      <c r="B55" s="97"/>
      <c r="C55" s="86"/>
      <c r="D55" s="40"/>
      <c r="E55" s="40"/>
      <c r="F55" s="40"/>
      <c r="G55" s="40"/>
      <c r="H55" s="40"/>
      <c r="I55" s="41"/>
      <c r="J55" s="42"/>
      <c r="K55" s="42"/>
    </row>
    <row r="56" spans="1:11" ht="15.75" x14ac:dyDescent="0.25">
      <c r="A56" s="43" t="s">
        <v>77</v>
      </c>
      <c r="B56" s="98"/>
      <c r="C56" s="86"/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5">
        <f t="shared" ref="I56:I65" si="8">SUM(D56,E56,F56,G56,H56)</f>
        <v>0</v>
      </c>
      <c r="J56" s="44">
        <v>0.1</v>
      </c>
      <c r="K56" s="44">
        <v>0.3</v>
      </c>
    </row>
    <row r="57" spans="1:11" ht="15.75" x14ac:dyDescent="0.25">
      <c r="A57" s="46" t="s">
        <v>78</v>
      </c>
      <c r="B57" s="99"/>
      <c r="C57" s="86"/>
      <c r="D57" s="47">
        <v>0</v>
      </c>
      <c r="E57" s="47">
        <v>0.05</v>
      </c>
      <c r="F57" s="47">
        <v>0</v>
      </c>
      <c r="G57" s="47">
        <v>0</v>
      </c>
      <c r="H57" s="47">
        <v>0</v>
      </c>
      <c r="I57" s="48">
        <f t="shared" si="8"/>
        <v>0.05</v>
      </c>
      <c r="J57" s="47">
        <v>0</v>
      </c>
      <c r="K57" s="47">
        <v>0</v>
      </c>
    </row>
    <row r="58" spans="1:11" ht="15.75" x14ac:dyDescent="0.25">
      <c r="A58" s="43" t="s">
        <v>79</v>
      </c>
      <c r="B58" s="98"/>
      <c r="C58" s="86"/>
      <c r="D58" s="44">
        <v>0</v>
      </c>
      <c r="E58" s="44">
        <v>0.75</v>
      </c>
      <c r="F58" s="44">
        <v>0</v>
      </c>
      <c r="G58" s="44">
        <v>0</v>
      </c>
      <c r="H58" s="44">
        <v>0</v>
      </c>
      <c r="I58" s="45">
        <f t="shared" si="8"/>
        <v>0.75</v>
      </c>
      <c r="J58" s="44">
        <v>0</v>
      </c>
      <c r="K58" s="44">
        <v>6.7850000000000001</v>
      </c>
    </row>
    <row r="59" spans="1:11" ht="15.75" x14ac:dyDescent="0.25">
      <c r="A59" s="46" t="s">
        <v>80</v>
      </c>
      <c r="B59" s="99"/>
      <c r="C59" s="86"/>
      <c r="D59" s="47">
        <v>0</v>
      </c>
      <c r="E59" s="47">
        <v>0.06</v>
      </c>
      <c r="F59" s="47">
        <v>0</v>
      </c>
      <c r="G59" s="47">
        <v>0</v>
      </c>
      <c r="H59" s="47">
        <v>0</v>
      </c>
      <c r="I59" s="48">
        <f t="shared" si="8"/>
        <v>0.06</v>
      </c>
      <c r="J59" s="47">
        <v>0</v>
      </c>
      <c r="K59" s="47">
        <v>0</v>
      </c>
    </row>
    <row r="60" spans="1:11" ht="15.75" x14ac:dyDescent="0.25">
      <c r="A60" s="43" t="s">
        <v>81</v>
      </c>
      <c r="B60" s="98"/>
      <c r="C60" s="86"/>
      <c r="D60" s="44">
        <v>0</v>
      </c>
      <c r="E60" s="44">
        <v>1.36</v>
      </c>
      <c r="F60" s="44">
        <v>0</v>
      </c>
      <c r="G60" s="44">
        <v>0</v>
      </c>
      <c r="H60" s="44">
        <v>0</v>
      </c>
      <c r="I60" s="45">
        <f t="shared" si="8"/>
        <v>1.36</v>
      </c>
      <c r="J60" s="44">
        <v>0.6</v>
      </c>
      <c r="K60" s="44">
        <v>0</v>
      </c>
    </row>
    <row r="61" spans="1:11" ht="15.75" x14ac:dyDescent="0.25">
      <c r="A61" s="46" t="s">
        <v>82</v>
      </c>
      <c r="B61" s="99"/>
      <c r="C61" s="86"/>
      <c r="D61" s="47">
        <v>0</v>
      </c>
      <c r="E61" s="47">
        <v>0.4</v>
      </c>
      <c r="F61" s="47">
        <v>0</v>
      </c>
      <c r="G61" s="47">
        <v>0</v>
      </c>
      <c r="H61" s="47">
        <v>0</v>
      </c>
      <c r="I61" s="48">
        <f t="shared" si="8"/>
        <v>0.4</v>
      </c>
      <c r="J61" s="47">
        <v>0</v>
      </c>
      <c r="K61" s="47">
        <v>0</v>
      </c>
    </row>
    <row r="62" spans="1:11" ht="15.75" x14ac:dyDescent="0.25">
      <c r="A62" s="43" t="s">
        <v>83</v>
      </c>
      <c r="B62" s="98"/>
      <c r="C62" s="86"/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5">
        <f t="shared" si="8"/>
        <v>0</v>
      </c>
      <c r="J62" s="44">
        <v>0</v>
      </c>
      <c r="K62" s="44">
        <v>0.16300000000000001</v>
      </c>
    </row>
    <row r="63" spans="1:11" ht="15.75" x14ac:dyDescent="0.25">
      <c r="A63" s="46" t="s">
        <v>84</v>
      </c>
      <c r="B63" s="99"/>
      <c r="C63" s="86"/>
      <c r="D63" s="47">
        <v>0</v>
      </c>
      <c r="E63" s="47">
        <v>7.4999999999999997E-2</v>
      </c>
      <c r="F63" s="47">
        <v>0</v>
      </c>
      <c r="G63" s="47">
        <v>0</v>
      </c>
      <c r="H63" s="47">
        <v>0</v>
      </c>
      <c r="I63" s="48">
        <f t="shared" si="8"/>
        <v>7.4999999999999997E-2</v>
      </c>
      <c r="J63" s="47">
        <v>0</v>
      </c>
      <c r="K63" s="47">
        <v>0.3</v>
      </c>
    </row>
    <row r="64" spans="1:11" ht="15.75" x14ac:dyDescent="0.25">
      <c r="A64" s="43" t="s">
        <v>85</v>
      </c>
      <c r="B64" s="98"/>
      <c r="C64" s="86"/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5">
        <f t="shared" si="8"/>
        <v>0</v>
      </c>
      <c r="J64" s="44">
        <v>0</v>
      </c>
      <c r="K64" s="44">
        <v>0.2</v>
      </c>
    </row>
    <row r="65" spans="1:11" ht="15.75" x14ac:dyDescent="0.25">
      <c r="A65" s="46" t="s">
        <v>86</v>
      </c>
      <c r="B65" s="99"/>
      <c r="C65" s="86"/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8">
        <f t="shared" si="8"/>
        <v>0</v>
      </c>
      <c r="J65" s="47">
        <v>0</v>
      </c>
      <c r="K65" s="47">
        <v>0.3</v>
      </c>
    </row>
    <row r="66" spans="1:11" ht="15.75" x14ac:dyDescent="0.25">
      <c r="A66" s="49" t="s">
        <v>52</v>
      </c>
      <c r="B66" s="96"/>
      <c r="C66" s="86"/>
      <c r="D66" s="50">
        <f t="shared" ref="D66:K66" si="9">SUM(D56,D57,D58,D59,D60,D61,D62,D63,D64,D65)</f>
        <v>0</v>
      </c>
      <c r="E66" s="50">
        <f t="shared" si="9"/>
        <v>2.6950000000000003</v>
      </c>
      <c r="F66" s="50">
        <f t="shared" si="9"/>
        <v>0</v>
      </c>
      <c r="G66" s="50">
        <f t="shared" si="9"/>
        <v>0</v>
      </c>
      <c r="H66" s="50">
        <f t="shared" si="9"/>
        <v>0</v>
      </c>
      <c r="I66" s="51">
        <f t="shared" si="9"/>
        <v>2.6950000000000003</v>
      </c>
      <c r="J66" s="47">
        <f t="shared" si="9"/>
        <v>0.7</v>
      </c>
      <c r="K66" s="47">
        <f t="shared" si="9"/>
        <v>8.048</v>
      </c>
    </row>
    <row r="68" spans="1:11" ht="15.75" x14ac:dyDescent="0.25">
      <c r="A68" s="39" t="s">
        <v>12</v>
      </c>
      <c r="B68" s="97"/>
      <c r="C68" s="86"/>
      <c r="D68" s="40"/>
      <c r="E68" s="40"/>
      <c r="F68" s="40"/>
      <c r="G68" s="40"/>
      <c r="H68" s="40"/>
      <c r="I68" s="41"/>
      <c r="J68" s="42"/>
      <c r="K68" s="42"/>
    </row>
    <row r="69" spans="1:11" ht="15.75" x14ac:dyDescent="0.25">
      <c r="A69" s="43" t="s">
        <v>87</v>
      </c>
      <c r="B69" s="98"/>
      <c r="C69" s="86"/>
      <c r="D69" s="44">
        <v>0</v>
      </c>
      <c r="E69" s="44">
        <v>0</v>
      </c>
      <c r="F69" s="44">
        <v>35</v>
      </c>
      <c r="G69" s="44">
        <v>0</v>
      </c>
      <c r="H69" s="44">
        <v>0</v>
      </c>
      <c r="I69" s="45">
        <f t="shared" ref="I69:I75" si="10">SUM(D69,E69,F69,G69,H69)</f>
        <v>35</v>
      </c>
      <c r="J69" s="44">
        <v>66</v>
      </c>
      <c r="K69" s="44">
        <v>0</v>
      </c>
    </row>
    <row r="70" spans="1:11" ht="15.75" x14ac:dyDescent="0.25">
      <c r="A70" s="46" t="s">
        <v>88</v>
      </c>
      <c r="B70" s="99"/>
      <c r="C70" s="86"/>
      <c r="D70" s="47">
        <v>0</v>
      </c>
      <c r="E70" s="47">
        <v>18</v>
      </c>
      <c r="F70" s="47">
        <v>0</v>
      </c>
      <c r="G70" s="47">
        <v>0</v>
      </c>
      <c r="H70" s="47">
        <v>0</v>
      </c>
      <c r="I70" s="48">
        <f t="shared" si="10"/>
        <v>18</v>
      </c>
      <c r="J70" s="47">
        <v>0</v>
      </c>
      <c r="K70" s="47">
        <v>0</v>
      </c>
    </row>
    <row r="71" spans="1:11" ht="15.75" x14ac:dyDescent="0.25">
      <c r="A71" s="43" t="s">
        <v>89</v>
      </c>
      <c r="B71" s="98"/>
      <c r="C71" s="86"/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5">
        <f t="shared" si="10"/>
        <v>0</v>
      </c>
      <c r="J71" s="44">
        <v>0.3</v>
      </c>
      <c r="K71" s="44">
        <v>0</v>
      </c>
    </row>
    <row r="72" spans="1:11" ht="15.75" x14ac:dyDescent="0.25">
      <c r="A72" s="46" t="s">
        <v>90</v>
      </c>
      <c r="B72" s="99"/>
      <c r="C72" s="86"/>
      <c r="D72" s="47">
        <v>0</v>
      </c>
      <c r="E72" s="47">
        <v>23.434000000000001</v>
      </c>
      <c r="F72" s="47">
        <v>30</v>
      </c>
      <c r="G72" s="47">
        <v>0</v>
      </c>
      <c r="H72" s="47">
        <v>0</v>
      </c>
      <c r="I72" s="48">
        <f t="shared" si="10"/>
        <v>53.433999999999997</v>
      </c>
      <c r="J72" s="47">
        <v>164.14599999999999</v>
      </c>
      <c r="K72" s="47">
        <v>131.97800000000001</v>
      </c>
    </row>
    <row r="73" spans="1:11" ht="15.75" x14ac:dyDescent="0.25">
      <c r="A73" s="43" t="s">
        <v>91</v>
      </c>
      <c r="B73" s="98"/>
      <c r="C73" s="86"/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5">
        <f t="shared" si="10"/>
        <v>0</v>
      </c>
      <c r="J73" s="44">
        <v>0</v>
      </c>
      <c r="K73" s="44">
        <v>0.41799999999999998</v>
      </c>
    </row>
    <row r="74" spans="1:11" ht="15.75" x14ac:dyDescent="0.25">
      <c r="A74" s="46" t="s">
        <v>92</v>
      </c>
      <c r="B74" s="99"/>
      <c r="C74" s="86"/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8">
        <f t="shared" si="10"/>
        <v>0</v>
      </c>
      <c r="J74" s="47">
        <v>0</v>
      </c>
      <c r="K74" s="47">
        <v>1.4</v>
      </c>
    </row>
    <row r="75" spans="1:11" ht="15.75" x14ac:dyDescent="0.25">
      <c r="A75" s="43" t="s">
        <v>93</v>
      </c>
      <c r="B75" s="98"/>
      <c r="C75" s="86"/>
      <c r="D75" s="44">
        <v>0</v>
      </c>
      <c r="E75" s="44">
        <v>183.48400000000001</v>
      </c>
      <c r="F75" s="44">
        <v>95</v>
      </c>
      <c r="G75" s="44">
        <v>0</v>
      </c>
      <c r="H75" s="44">
        <v>0</v>
      </c>
      <c r="I75" s="45">
        <f t="shared" si="10"/>
        <v>278.48400000000004</v>
      </c>
      <c r="J75" s="44">
        <v>186.19800000000001</v>
      </c>
      <c r="K75" s="44">
        <v>245.24799999999999</v>
      </c>
    </row>
    <row r="76" spans="1:11" ht="15.75" x14ac:dyDescent="0.25">
      <c r="A76" s="49" t="s">
        <v>52</v>
      </c>
      <c r="B76" s="96"/>
      <c r="C76" s="86"/>
      <c r="D76" s="50">
        <f t="shared" ref="D76:K76" si="11">SUM(D69,D70,D71,D72,D73,D74,D75)</f>
        <v>0</v>
      </c>
      <c r="E76" s="50">
        <f t="shared" si="11"/>
        <v>224.91800000000001</v>
      </c>
      <c r="F76" s="50">
        <f t="shared" si="11"/>
        <v>160</v>
      </c>
      <c r="G76" s="50">
        <f t="shared" si="11"/>
        <v>0</v>
      </c>
      <c r="H76" s="50">
        <f t="shared" si="11"/>
        <v>0</v>
      </c>
      <c r="I76" s="51">
        <f t="shared" si="11"/>
        <v>384.91800000000001</v>
      </c>
      <c r="J76" s="47">
        <f t="shared" si="11"/>
        <v>416.64400000000001</v>
      </c>
      <c r="K76" s="47">
        <f t="shared" si="11"/>
        <v>379.04399999999998</v>
      </c>
    </row>
    <row r="78" spans="1:11" ht="15.75" x14ac:dyDescent="0.25">
      <c r="A78" s="39" t="s">
        <v>94</v>
      </c>
      <c r="B78" s="97"/>
      <c r="C78" s="86"/>
      <c r="D78" s="40"/>
      <c r="E78" s="40"/>
      <c r="F78" s="40"/>
      <c r="G78" s="40"/>
      <c r="H78" s="40"/>
      <c r="I78" s="41"/>
      <c r="J78" s="42"/>
      <c r="K78" s="42"/>
    </row>
    <row r="79" spans="1:11" ht="15.75" x14ac:dyDescent="0.25">
      <c r="A79" s="43" t="s">
        <v>95</v>
      </c>
      <c r="B79" s="98"/>
      <c r="C79" s="86"/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5">
        <f>SUM(D79,E79,F79,G79,H79)</f>
        <v>0</v>
      </c>
      <c r="J79" s="44">
        <v>0</v>
      </c>
      <c r="K79" s="44">
        <v>16.5</v>
      </c>
    </row>
    <row r="80" spans="1:11" ht="15.75" x14ac:dyDescent="0.25">
      <c r="A80" s="46" t="s">
        <v>96</v>
      </c>
      <c r="B80" s="99"/>
      <c r="C80" s="86"/>
      <c r="D80" s="47">
        <v>132</v>
      </c>
      <c r="E80" s="47">
        <v>709.34900000000005</v>
      </c>
      <c r="F80" s="47">
        <v>706.71500000000003</v>
      </c>
      <c r="G80" s="47">
        <v>0</v>
      </c>
      <c r="H80" s="47">
        <v>0</v>
      </c>
      <c r="I80" s="48">
        <f>SUM(D80,E80,F80,G80,H80)</f>
        <v>1548.0640000000001</v>
      </c>
      <c r="J80" s="47">
        <v>2064.0659999999998</v>
      </c>
      <c r="K80" s="47">
        <v>2024.153</v>
      </c>
    </row>
    <row r="81" spans="1:11" ht="15.75" x14ac:dyDescent="0.25">
      <c r="A81" s="43" t="s">
        <v>97</v>
      </c>
      <c r="B81" s="98"/>
      <c r="C81" s="86"/>
      <c r="D81" s="44">
        <v>0</v>
      </c>
      <c r="E81" s="44">
        <v>49.005000000000003</v>
      </c>
      <c r="F81" s="44">
        <v>0</v>
      </c>
      <c r="G81" s="44">
        <v>0</v>
      </c>
      <c r="H81" s="44">
        <v>0</v>
      </c>
      <c r="I81" s="45">
        <f>SUM(D81,E81,F81,G81,H81)</f>
        <v>49.005000000000003</v>
      </c>
      <c r="J81" s="44">
        <v>0</v>
      </c>
      <c r="K81" s="44">
        <v>98.01</v>
      </c>
    </row>
    <row r="82" spans="1:11" ht="15.75" x14ac:dyDescent="0.25">
      <c r="A82" s="49" t="s">
        <v>52</v>
      </c>
      <c r="B82" s="96"/>
      <c r="C82" s="86"/>
      <c r="D82" s="50">
        <f t="shared" ref="D82:K82" si="12">SUM(D79,D80,D81)</f>
        <v>132</v>
      </c>
      <c r="E82" s="50">
        <f t="shared" si="12"/>
        <v>758.35400000000004</v>
      </c>
      <c r="F82" s="50">
        <f t="shared" si="12"/>
        <v>706.71500000000003</v>
      </c>
      <c r="G82" s="50">
        <f t="shared" si="12"/>
        <v>0</v>
      </c>
      <c r="H82" s="50">
        <f t="shared" si="12"/>
        <v>0</v>
      </c>
      <c r="I82" s="51">
        <f t="shared" si="12"/>
        <v>1597.0690000000002</v>
      </c>
      <c r="J82" s="47">
        <f t="shared" si="12"/>
        <v>2064.0659999999998</v>
      </c>
      <c r="K82" s="47">
        <f t="shared" si="12"/>
        <v>2138.663</v>
      </c>
    </row>
    <row r="84" spans="1:11" ht="15.75" x14ac:dyDescent="0.25">
      <c r="A84" s="39" t="s">
        <v>98</v>
      </c>
      <c r="B84" s="97"/>
      <c r="C84" s="86"/>
      <c r="D84" s="40"/>
      <c r="E84" s="40"/>
      <c r="F84" s="40"/>
      <c r="G84" s="40"/>
      <c r="H84" s="40"/>
      <c r="I84" s="41"/>
      <c r="J84" s="42"/>
      <c r="K84" s="42"/>
    </row>
    <row r="85" spans="1:11" ht="15.75" x14ac:dyDescent="0.25">
      <c r="A85" s="43" t="s">
        <v>99</v>
      </c>
      <c r="B85" s="98"/>
      <c r="C85" s="86"/>
      <c r="D85" s="44">
        <v>55</v>
      </c>
      <c r="E85" s="44">
        <v>219.41800000000001</v>
      </c>
      <c r="F85" s="44">
        <v>224.7</v>
      </c>
      <c r="G85" s="44">
        <v>0</v>
      </c>
      <c r="H85" s="44">
        <v>0</v>
      </c>
      <c r="I85" s="45">
        <f t="shared" ref="I85:I91" si="13">SUM(D85,E85,F85,G85,H85)</f>
        <v>499.11799999999999</v>
      </c>
      <c r="J85" s="44">
        <v>256.91399999999999</v>
      </c>
      <c r="K85" s="44">
        <v>395.709</v>
      </c>
    </row>
    <row r="86" spans="1:11" ht="15.75" x14ac:dyDescent="0.25">
      <c r="A86" s="46" t="s">
        <v>100</v>
      </c>
      <c r="B86" s="99"/>
      <c r="C86" s="86"/>
      <c r="D86" s="47">
        <v>0</v>
      </c>
      <c r="E86" s="47">
        <v>0</v>
      </c>
      <c r="F86" s="47">
        <v>23.5</v>
      </c>
      <c r="G86" s="47">
        <v>0</v>
      </c>
      <c r="H86" s="47">
        <v>11</v>
      </c>
      <c r="I86" s="48">
        <f t="shared" si="13"/>
        <v>34.5</v>
      </c>
      <c r="J86" s="47">
        <v>72.268000000000001</v>
      </c>
      <c r="K86" s="47">
        <v>59.152000000000001</v>
      </c>
    </row>
    <row r="87" spans="1:11" ht="15.75" x14ac:dyDescent="0.25">
      <c r="A87" s="43" t="s">
        <v>101</v>
      </c>
      <c r="B87" s="98"/>
      <c r="C87" s="86"/>
      <c r="D87" s="44">
        <v>0</v>
      </c>
      <c r="E87" s="44">
        <v>44.213000000000001</v>
      </c>
      <c r="F87" s="44">
        <v>79</v>
      </c>
      <c r="G87" s="44">
        <v>0</v>
      </c>
      <c r="H87" s="44">
        <v>23</v>
      </c>
      <c r="I87" s="45">
        <f t="shared" si="13"/>
        <v>146.21299999999999</v>
      </c>
      <c r="J87" s="44">
        <v>73.5</v>
      </c>
      <c r="K87" s="44">
        <v>35</v>
      </c>
    </row>
    <row r="88" spans="1:11" ht="15.75" x14ac:dyDescent="0.25">
      <c r="A88" s="46" t="s">
        <v>102</v>
      </c>
      <c r="B88" s="99"/>
      <c r="C88" s="86"/>
      <c r="D88" s="47">
        <v>51.003999999999998</v>
      </c>
      <c r="E88" s="47">
        <v>39.799999999999997</v>
      </c>
      <c r="F88" s="47">
        <v>0</v>
      </c>
      <c r="G88" s="47">
        <v>0</v>
      </c>
      <c r="H88" s="47">
        <v>0</v>
      </c>
      <c r="I88" s="48">
        <f t="shared" si="13"/>
        <v>90.804000000000002</v>
      </c>
      <c r="J88" s="47">
        <v>101.7</v>
      </c>
      <c r="K88" s="47">
        <v>48.716000000000001</v>
      </c>
    </row>
    <row r="89" spans="1:11" ht="15.75" x14ac:dyDescent="0.25">
      <c r="A89" s="43" t="s">
        <v>103</v>
      </c>
      <c r="B89" s="98"/>
      <c r="C89" s="86"/>
      <c r="D89" s="44">
        <v>0</v>
      </c>
      <c r="E89" s="44">
        <v>0.3</v>
      </c>
      <c r="F89" s="44">
        <v>0</v>
      </c>
      <c r="G89" s="44">
        <v>0</v>
      </c>
      <c r="H89" s="44">
        <v>0</v>
      </c>
      <c r="I89" s="45">
        <f t="shared" si="13"/>
        <v>0.3</v>
      </c>
      <c r="J89" s="44">
        <v>0.3</v>
      </c>
      <c r="K89" s="44">
        <v>0</v>
      </c>
    </row>
    <row r="90" spans="1:11" ht="15.75" x14ac:dyDescent="0.25">
      <c r="A90" s="46" t="s">
        <v>104</v>
      </c>
      <c r="B90" s="99"/>
      <c r="C90" s="86"/>
      <c r="D90" s="47">
        <v>0</v>
      </c>
      <c r="E90" s="47">
        <v>0.11</v>
      </c>
      <c r="F90" s="47">
        <v>0</v>
      </c>
      <c r="G90" s="47">
        <v>0</v>
      </c>
      <c r="H90" s="47">
        <v>0</v>
      </c>
      <c r="I90" s="48">
        <f t="shared" si="13"/>
        <v>0.11</v>
      </c>
      <c r="J90" s="47">
        <v>2.456</v>
      </c>
      <c r="K90" s="47">
        <v>41.195</v>
      </c>
    </row>
    <row r="91" spans="1:11" ht="15.75" x14ac:dyDescent="0.25">
      <c r="A91" s="43" t="s">
        <v>105</v>
      </c>
      <c r="B91" s="98"/>
      <c r="C91" s="86"/>
      <c r="D91" s="44">
        <v>0</v>
      </c>
      <c r="E91" s="44">
        <v>0.15</v>
      </c>
      <c r="F91" s="44">
        <v>0</v>
      </c>
      <c r="G91" s="44">
        <v>0</v>
      </c>
      <c r="H91" s="44">
        <v>0</v>
      </c>
      <c r="I91" s="45">
        <f t="shared" si="13"/>
        <v>0.15</v>
      </c>
      <c r="J91" s="44">
        <v>0</v>
      </c>
      <c r="K91" s="44">
        <v>1.101</v>
      </c>
    </row>
    <row r="92" spans="1:11" ht="15.75" x14ac:dyDescent="0.25">
      <c r="A92" s="49" t="s">
        <v>52</v>
      </c>
      <c r="B92" s="96"/>
      <c r="C92" s="86"/>
      <c r="D92" s="50">
        <f t="shared" ref="D92:K92" si="14">SUM(D85,D86,D87,D88,D89,D90,D91)</f>
        <v>106.00399999999999</v>
      </c>
      <c r="E92" s="50">
        <f t="shared" si="14"/>
        <v>303.99100000000004</v>
      </c>
      <c r="F92" s="50">
        <f t="shared" si="14"/>
        <v>327.2</v>
      </c>
      <c r="G92" s="50">
        <f t="shared" si="14"/>
        <v>0</v>
      </c>
      <c r="H92" s="50">
        <f t="shared" si="14"/>
        <v>34</v>
      </c>
      <c r="I92" s="51">
        <f t="shared" si="14"/>
        <v>771.19499999999982</v>
      </c>
      <c r="J92" s="47">
        <f t="shared" si="14"/>
        <v>507.13800000000003</v>
      </c>
      <c r="K92" s="47">
        <f t="shared" si="14"/>
        <v>580.87300000000005</v>
      </c>
    </row>
    <row r="94" spans="1:11" ht="15.75" x14ac:dyDescent="0.25">
      <c r="A94" s="39" t="s">
        <v>106</v>
      </c>
      <c r="B94" s="97"/>
      <c r="C94" s="86"/>
      <c r="D94" s="40"/>
      <c r="E94" s="40"/>
      <c r="F94" s="40"/>
      <c r="G94" s="40"/>
      <c r="H94" s="40"/>
      <c r="I94" s="41"/>
      <c r="J94" s="42"/>
      <c r="K94" s="42"/>
    </row>
    <row r="95" spans="1:11" ht="15.75" x14ac:dyDescent="0.25">
      <c r="A95" s="43" t="s">
        <v>107</v>
      </c>
      <c r="B95" s="98"/>
      <c r="C95" s="86"/>
      <c r="D95" s="44">
        <v>26.25</v>
      </c>
      <c r="E95" s="44">
        <v>33</v>
      </c>
      <c r="F95" s="44">
        <v>0</v>
      </c>
      <c r="G95" s="44">
        <v>0</v>
      </c>
      <c r="H95" s="44">
        <v>23</v>
      </c>
      <c r="I95" s="45">
        <f>SUM(D95,E95,F95,G95,H95)</f>
        <v>82.25</v>
      </c>
      <c r="J95" s="44">
        <v>55.515000000000001</v>
      </c>
      <c r="K95" s="44">
        <v>89.573999999999998</v>
      </c>
    </row>
    <row r="96" spans="1:11" ht="15.75" x14ac:dyDescent="0.25">
      <c r="A96" s="46" t="s">
        <v>108</v>
      </c>
      <c r="B96" s="99"/>
      <c r="C96" s="86"/>
      <c r="D96" s="47">
        <v>2.0299999999999998</v>
      </c>
      <c r="E96" s="47">
        <v>82.825000000000003</v>
      </c>
      <c r="F96" s="47">
        <v>0</v>
      </c>
      <c r="G96" s="47">
        <v>0</v>
      </c>
      <c r="H96" s="47">
        <v>0</v>
      </c>
      <c r="I96" s="48">
        <f>SUM(D96,E96,F96,G96,H96)</f>
        <v>84.855000000000004</v>
      </c>
      <c r="J96" s="47">
        <v>75.983999999999995</v>
      </c>
      <c r="K96" s="47">
        <v>215.495</v>
      </c>
    </row>
    <row r="97" spans="1:13" ht="15.75" x14ac:dyDescent="0.25">
      <c r="A97" s="49" t="s">
        <v>52</v>
      </c>
      <c r="B97" s="96"/>
      <c r="C97" s="86"/>
      <c r="D97" s="50">
        <f t="shared" ref="D97:K97" si="15">SUM(D95,D96)</f>
        <v>28.28</v>
      </c>
      <c r="E97" s="50">
        <f t="shared" si="15"/>
        <v>115.825</v>
      </c>
      <c r="F97" s="50">
        <f t="shared" si="15"/>
        <v>0</v>
      </c>
      <c r="G97" s="50">
        <f t="shared" si="15"/>
        <v>0</v>
      </c>
      <c r="H97" s="50">
        <f t="shared" si="15"/>
        <v>23</v>
      </c>
      <c r="I97" s="51">
        <f t="shared" si="15"/>
        <v>167.10500000000002</v>
      </c>
      <c r="J97" s="47">
        <f t="shared" si="15"/>
        <v>131.499</v>
      </c>
      <c r="K97" s="47">
        <f t="shared" si="15"/>
        <v>305.06900000000002</v>
      </c>
    </row>
    <row r="99" spans="1:13" ht="15.75" x14ac:dyDescent="0.25">
      <c r="A99" s="39" t="s">
        <v>51</v>
      </c>
      <c r="B99" s="97"/>
      <c r="C99" s="86"/>
      <c r="D99" s="40"/>
      <c r="E99" s="40"/>
      <c r="F99" s="40"/>
      <c r="G99" s="40"/>
      <c r="H99" s="40"/>
      <c r="I99" s="41"/>
      <c r="J99" s="42"/>
      <c r="K99" s="42"/>
    </row>
    <row r="100" spans="1:13" ht="15.75" x14ac:dyDescent="0.25">
      <c r="A100" s="43" t="s">
        <v>14</v>
      </c>
      <c r="B100" s="98"/>
      <c r="C100" s="86"/>
      <c r="D100" s="44">
        <v>0</v>
      </c>
      <c r="E100" s="44">
        <v>92.289000000000001</v>
      </c>
      <c r="F100" s="44">
        <v>0</v>
      </c>
      <c r="G100" s="44">
        <v>0</v>
      </c>
      <c r="H100" s="44">
        <v>0</v>
      </c>
      <c r="I100" s="45">
        <f>SUM(D100,E100,F100,G100,H100)</f>
        <v>92.289000000000001</v>
      </c>
      <c r="J100" s="44">
        <v>0.4</v>
      </c>
      <c r="K100" s="44">
        <v>230.99100000000001</v>
      </c>
    </row>
    <row r="101" spans="1:13" ht="15.75" x14ac:dyDescent="0.25">
      <c r="A101" s="49" t="s">
        <v>52</v>
      </c>
      <c r="B101" s="96"/>
      <c r="C101" s="86"/>
      <c r="D101" s="50">
        <f t="shared" ref="D101:K101" si="16">D100</f>
        <v>0</v>
      </c>
      <c r="E101" s="50">
        <f t="shared" si="16"/>
        <v>92.289000000000001</v>
      </c>
      <c r="F101" s="50">
        <f t="shared" si="16"/>
        <v>0</v>
      </c>
      <c r="G101" s="50">
        <f t="shared" si="16"/>
        <v>0</v>
      </c>
      <c r="H101" s="50">
        <f t="shared" si="16"/>
        <v>0</v>
      </c>
      <c r="I101" s="51">
        <f t="shared" si="16"/>
        <v>92.289000000000001</v>
      </c>
      <c r="J101" s="47">
        <f t="shared" si="16"/>
        <v>0.4</v>
      </c>
      <c r="K101" s="47">
        <f t="shared" si="16"/>
        <v>230.99100000000001</v>
      </c>
    </row>
    <row r="103" spans="1:13" ht="33.950000000000003" customHeight="1" x14ac:dyDescent="0.25">
      <c r="A103" s="52" t="s">
        <v>29</v>
      </c>
      <c r="B103" s="92"/>
      <c r="C103" s="86"/>
      <c r="D103" s="53">
        <f t="shared" ref="D103:K103" si="17">SUM(D21,D30,D36,D41,D53,D66,D76,D82,D92,D97,D101)</f>
        <v>787.28899999999999</v>
      </c>
      <c r="E103" s="53">
        <f t="shared" si="17"/>
        <v>3029.22</v>
      </c>
      <c r="F103" s="53">
        <f t="shared" si="17"/>
        <v>1436.6189999999999</v>
      </c>
      <c r="G103" s="53">
        <f t="shared" si="17"/>
        <v>0</v>
      </c>
      <c r="H103" s="53">
        <f t="shared" si="17"/>
        <v>567.21699999999998</v>
      </c>
      <c r="I103" s="53">
        <f t="shared" si="17"/>
        <v>5820.3450000000003</v>
      </c>
      <c r="J103" s="53">
        <f t="shared" si="17"/>
        <v>6215.6049999999996</v>
      </c>
      <c r="K103" s="54">
        <f t="shared" si="17"/>
        <v>7170.206000000001</v>
      </c>
    </row>
    <row r="105" spans="1:13" ht="16.5" customHeight="1" x14ac:dyDescent="0.25">
      <c r="A105" s="55" t="s">
        <v>109</v>
      </c>
      <c r="B105" s="93"/>
      <c r="C105" s="86"/>
      <c r="D105" s="56">
        <v>893.2</v>
      </c>
      <c r="E105" s="56">
        <v>3230.797</v>
      </c>
      <c r="F105" s="56">
        <v>1656.5909999999999</v>
      </c>
      <c r="G105" s="56">
        <v>0</v>
      </c>
      <c r="H105" s="56">
        <v>435.017</v>
      </c>
      <c r="J105" s="57" t="s">
        <v>110</v>
      </c>
      <c r="K105" s="57" t="s">
        <v>110</v>
      </c>
    </row>
    <row r="106" spans="1:13" s="63" customFormat="1" x14ac:dyDescent="0.25">
      <c r="A106" s="61" t="s">
        <v>111</v>
      </c>
      <c r="B106" s="94"/>
      <c r="C106" s="95"/>
      <c r="D106" s="62">
        <f>IF(OR(D105=0,D105="-"),"-",IF(D103="-",(0-D105)/D105,(D103-D105)/D105))</f>
        <v>-0.1185747872816839</v>
      </c>
      <c r="E106" s="62">
        <f>IF(OR(E105=0,E105="-"),"-",IF(E103="-",(0-E105)/E105,(E103-E105)/E105))</f>
        <v>-6.2392344675323216E-2</v>
      </c>
      <c r="F106" s="62">
        <f>IF(OR(F105=0,F105="-"),"-",IF(F103="-",(0-F105)/F105,(F103-F105)/F105))</f>
        <v>-0.13278594414674472</v>
      </c>
      <c r="G106" s="62" t="str">
        <f>IF(OR(G105=0,G105="-"),"-",IF(G103="-",(0-G105)/G105,(G103-G105)/G105))</f>
        <v>-</v>
      </c>
      <c r="H106" s="62">
        <f>IF(OR(H105=0,H105="-"),"-",IF(H103="-",(0-H105)/H105,(H103-H105)/H105))</f>
        <v>0.30389616957498211</v>
      </c>
      <c r="J106" s="64" t="s">
        <v>112</v>
      </c>
      <c r="K106" s="64" t="s">
        <v>113</v>
      </c>
      <c r="L106" s="80"/>
      <c r="M106" s="80"/>
    </row>
    <row r="107" spans="1:13" x14ac:dyDescent="0.25">
      <c r="A107" s="55" t="s">
        <v>114</v>
      </c>
      <c r="B107" s="93"/>
      <c r="C107" s="86"/>
      <c r="D107" s="56">
        <v>890</v>
      </c>
      <c r="E107" s="56">
        <v>3911.732</v>
      </c>
      <c r="F107" s="56">
        <v>1739.154</v>
      </c>
      <c r="G107" s="56">
        <v>0</v>
      </c>
      <c r="H107" s="56">
        <v>629.32000000000005</v>
      </c>
      <c r="J107" s="58">
        <f>IF(OR(J103=0,J103="-"),"-",IF(I103="-",(0-J103)/J103,(I103-J103)/J103))</f>
        <v>-6.3591557056794853E-2</v>
      </c>
      <c r="K107" s="58">
        <f>IF(OR(K103=0,K103="-"),"-",IF(J103="-",(0-K103)/K103,(J103-K103)/K103))</f>
        <v>-0.1331343897232522</v>
      </c>
    </row>
    <row r="108" spans="1:13" s="63" customFormat="1" x14ac:dyDescent="0.25">
      <c r="A108" s="62" t="s">
        <v>115</v>
      </c>
      <c r="B108" s="94"/>
      <c r="C108" s="95"/>
      <c r="D108" s="62">
        <f>IF(OR(D107=0,D107="-"),"-",IF(D105="-",(0-D107)/D107,(D105-D107)/D107))</f>
        <v>3.595505617977579E-3</v>
      </c>
      <c r="E108" s="62">
        <f>IF(OR(E107=0,E107="-"),"-",IF(E105="-",(0-E107)/E107,(E105-E107)/E107))</f>
        <v>-0.17407506444715537</v>
      </c>
      <c r="F108" s="62">
        <f>IF(OR(F107=0,F107="-"),"-",IF(F105="-",(0-F107)/F107,(F105-F107)/F107))</f>
        <v>-4.7473081739742483E-2</v>
      </c>
      <c r="G108" s="62" t="str">
        <f>IF(OR(G107=0,G107="-"),"-",IF(G105="-",(0-G107)/G107,(G105-G107)/G107))</f>
        <v>-</v>
      </c>
      <c r="H108" s="62">
        <f>IF(OR(H107=0,H107="-"),"-",IF(H105="-",(0-H107)/H107,(H105-H107)/H107))</f>
        <v>-0.30875071505752244</v>
      </c>
      <c r="L108" s="80"/>
      <c r="M108" s="80"/>
    </row>
  </sheetData>
  <sheetProtection formatCells="0" formatColumns="0" formatRows="0" insertColumns="0" insertRows="0" insertHyperlinks="0" deleteColumns="0" deleteRows="0" sort="0" autoFilter="0" pivotTables="0"/>
  <mergeCells count="102">
    <mergeCell ref="A1:J1"/>
    <mergeCell ref="A2:J2"/>
    <mergeCell ref="A3:J3"/>
    <mergeCell ref="B5:B7"/>
    <mergeCell ref="C5:C7"/>
    <mergeCell ref="D5:D7"/>
    <mergeCell ref="E5:E7"/>
    <mergeCell ref="F5:F7"/>
    <mergeCell ref="G5:G7"/>
    <mergeCell ref="H5:H7"/>
    <mergeCell ref="I5:I6"/>
    <mergeCell ref="J5:J6"/>
    <mergeCell ref="B11:C11"/>
    <mergeCell ref="B12:C12"/>
    <mergeCell ref="B13:C13"/>
    <mergeCell ref="B14:C14"/>
    <mergeCell ref="B15:C15"/>
    <mergeCell ref="K5:K6"/>
    <mergeCell ref="B8:C8"/>
    <mergeCell ref="B9:C9"/>
    <mergeCell ref="B10:C10"/>
    <mergeCell ref="B21:C21"/>
    <mergeCell ref="B23:C23"/>
    <mergeCell ref="B24:C24"/>
    <mergeCell ref="B25:C25"/>
    <mergeCell ref="B16:C16"/>
    <mergeCell ref="B17:C17"/>
    <mergeCell ref="B18:C18"/>
    <mergeCell ref="B19:C19"/>
    <mergeCell ref="B20:C20"/>
    <mergeCell ref="B36:C36"/>
    <mergeCell ref="B38:C38"/>
    <mergeCell ref="B39:C39"/>
    <mergeCell ref="B40:C40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46:C46"/>
    <mergeCell ref="B47:C47"/>
    <mergeCell ref="B48:C48"/>
    <mergeCell ref="B49:C49"/>
    <mergeCell ref="B50:C50"/>
    <mergeCell ref="B41:C41"/>
    <mergeCell ref="B43:C43"/>
    <mergeCell ref="B44:C44"/>
    <mergeCell ref="B45:C45"/>
    <mergeCell ref="B57:C57"/>
    <mergeCell ref="B58:C58"/>
    <mergeCell ref="B59:C59"/>
    <mergeCell ref="B60:C60"/>
    <mergeCell ref="B61:C61"/>
    <mergeCell ref="B51:C51"/>
    <mergeCell ref="B52:C52"/>
    <mergeCell ref="B53:C53"/>
    <mergeCell ref="B55:C55"/>
    <mergeCell ref="B56:C56"/>
    <mergeCell ref="B68:C68"/>
    <mergeCell ref="B69:C69"/>
    <mergeCell ref="B70:C70"/>
    <mergeCell ref="B71:C71"/>
    <mergeCell ref="B62:C62"/>
    <mergeCell ref="B63:C63"/>
    <mergeCell ref="B64:C64"/>
    <mergeCell ref="B65:C65"/>
    <mergeCell ref="B66:C66"/>
    <mergeCell ref="B82:C82"/>
    <mergeCell ref="B84:C84"/>
    <mergeCell ref="B85:C85"/>
    <mergeCell ref="B86:C86"/>
    <mergeCell ref="B78:C78"/>
    <mergeCell ref="B79:C79"/>
    <mergeCell ref="B80:C80"/>
    <mergeCell ref="B81:C81"/>
    <mergeCell ref="B72:C72"/>
    <mergeCell ref="B73:C73"/>
    <mergeCell ref="B74:C74"/>
    <mergeCell ref="B75:C75"/>
    <mergeCell ref="B76:C76"/>
    <mergeCell ref="B92:C92"/>
    <mergeCell ref="B94:C94"/>
    <mergeCell ref="B95:C95"/>
    <mergeCell ref="B96:C96"/>
    <mergeCell ref="B87:C87"/>
    <mergeCell ref="B88:C88"/>
    <mergeCell ref="B89:C89"/>
    <mergeCell ref="B90:C90"/>
    <mergeCell ref="B91:C91"/>
    <mergeCell ref="B103:C103"/>
    <mergeCell ref="B105:C105"/>
    <mergeCell ref="B106:C106"/>
    <mergeCell ref="B107:C107"/>
    <mergeCell ref="B108:C108"/>
    <mergeCell ref="B97:C97"/>
    <mergeCell ref="B99:C99"/>
    <mergeCell ref="B100:C100"/>
    <mergeCell ref="B101:C10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Phosphate Rock Production and D</vt:lpstr>
      <vt:lpstr>Phosphate Rock Production &amp; Del</vt:lpstr>
      <vt:lpstr>Phosphate Rock Exports by Desti</vt:lpstr>
      <vt:lpstr>'Phosphate Rock Exports by Desti'!Zone_d_impression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concatenated</dc:title>
  <dc:subject>concatenated</dc:subject>
  <dc:creator>Quantmetry</dc:creator>
  <cp:keywords/>
  <dc:description/>
  <cp:lastModifiedBy>Virginie COUTURIER</cp:lastModifiedBy>
  <dcterms:created xsi:type="dcterms:W3CDTF">2016-07-12T13:19:48Z</dcterms:created>
  <dcterms:modified xsi:type="dcterms:W3CDTF">2016-07-12T13:34:39Z</dcterms:modified>
  <cp:category/>
</cp:coreProperties>
</file>