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630" yWindow="1080" windowWidth="26535" windowHeight="9855" firstSheet="1" activeTab="4"/>
  </bookViews>
  <sheets>
    <sheet name="World Processed Phosphate Produ" sheetId="1" r:id="rId1"/>
    <sheet name="Phosphoric Acid Exports by Dest" sheetId="2" r:id="rId2"/>
    <sheet name="MAP Exports by Destination " sheetId="3" r:id="rId3"/>
    <sheet name="DAP Exports by Destination " sheetId="4" r:id="rId4"/>
    <sheet name="TSP Exports by Destination " sheetId="5" r:id="rId5"/>
  </sheets>
  <calcPr calcId="145621"/>
</workbook>
</file>

<file path=xl/calcChain.xml><?xml version="1.0" encoding="utf-8"?>
<calcChain xmlns="http://schemas.openxmlformats.org/spreadsheetml/2006/main">
  <c r="J136" i="5" l="1"/>
  <c r="I136" i="5"/>
  <c r="H136" i="5"/>
  <c r="G136" i="5"/>
  <c r="F136" i="5"/>
  <c r="E136" i="5"/>
  <c r="D136" i="5"/>
  <c r="M129" i="5"/>
  <c r="L129" i="5"/>
  <c r="J129" i="5"/>
  <c r="I129" i="5"/>
  <c r="H129" i="5"/>
  <c r="G129" i="5"/>
  <c r="F129" i="5"/>
  <c r="E129" i="5"/>
  <c r="D129" i="5"/>
  <c r="K128" i="5"/>
  <c r="K129" i="5" s="1"/>
  <c r="M125" i="5"/>
  <c r="L125" i="5"/>
  <c r="J125" i="5"/>
  <c r="I125" i="5"/>
  <c r="H125" i="5"/>
  <c r="G125" i="5"/>
  <c r="F125" i="5"/>
  <c r="E125" i="5"/>
  <c r="D125" i="5"/>
  <c r="K124" i="5"/>
  <c r="K123" i="5"/>
  <c r="K122" i="5"/>
  <c r="K125" i="5" s="1"/>
  <c r="M119" i="5"/>
  <c r="L119" i="5"/>
  <c r="J119" i="5"/>
  <c r="I119" i="5"/>
  <c r="H119" i="5"/>
  <c r="G119" i="5"/>
  <c r="F119" i="5"/>
  <c r="E119" i="5"/>
  <c r="D119" i="5"/>
  <c r="K118" i="5"/>
  <c r="K117" i="5"/>
  <c r="K116" i="5"/>
  <c r="K115" i="5"/>
  <c r="K114" i="5"/>
  <c r="K113" i="5"/>
  <c r="K112" i="5"/>
  <c r="K111" i="5"/>
  <c r="K110" i="5"/>
  <c r="K119" i="5" s="1"/>
  <c r="K109" i="5"/>
  <c r="K108" i="5"/>
  <c r="K107" i="5"/>
  <c r="M104" i="5"/>
  <c r="M131" i="5" s="1"/>
  <c r="L104" i="5"/>
  <c r="J104" i="5"/>
  <c r="I104" i="5"/>
  <c r="I131" i="5" s="1"/>
  <c r="I134" i="5" s="1"/>
  <c r="H104" i="5"/>
  <c r="G104" i="5"/>
  <c r="F104" i="5"/>
  <c r="E104" i="5"/>
  <c r="E131" i="5" s="1"/>
  <c r="E134" i="5" s="1"/>
  <c r="D104" i="5"/>
  <c r="K103" i="5"/>
  <c r="K102" i="5"/>
  <c r="K101" i="5"/>
  <c r="K100" i="5"/>
  <c r="K104" i="5" s="1"/>
  <c r="M97" i="5"/>
  <c r="L97" i="5"/>
  <c r="J97" i="5"/>
  <c r="I97" i="5"/>
  <c r="H97" i="5"/>
  <c r="G97" i="5"/>
  <c r="F97" i="5"/>
  <c r="E97" i="5"/>
  <c r="D97" i="5"/>
  <c r="K96" i="5"/>
  <c r="K95" i="5"/>
  <c r="K94" i="5"/>
  <c r="K93" i="5"/>
  <c r="K92" i="5"/>
  <c r="K97" i="5" s="1"/>
  <c r="K91" i="5"/>
  <c r="M88" i="5"/>
  <c r="L88" i="5"/>
  <c r="J88" i="5"/>
  <c r="I88" i="5"/>
  <c r="H88" i="5"/>
  <c r="G88" i="5"/>
  <c r="F88" i="5"/>
  <c r="E88" i="5"/>
  <c r="D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88" i="5" s="1"/>
  <c r="K70" i="5"/>
  <c r="M67" i="5"/>
  <c r="L67" i="5"/>
  <c r="J67" i="5"/>
  <c r="I67" i="5"/>
  <c r="H67" i="5"/>
  <c r="G67" i="5"/>
  <c r="F67" i="5"/>
  <c r="E67" i="5"/>
  <c r="D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67" i="5" s="1"/>
  <c r="K49" i="5"/>
  <c r="M46" i="5"/>
  <c r="L46" i="5"/>
  <c r="J46" i="5"/>
  <c r="I46" i="5"/>
  <c r="H46" i="5"/>
  <c r="G46" i="5"/>
  <c r="F46" i="5"/>
  <c r="E46" i="5"/>
  <c r="D46" i="5"/>
  <c r="K45" i="5"/>
  <c r="K46" i="5" s="1"/>
  <c r="K44" i="5"/>
  <c r="M41" i="5"/>
  <c r="L41" i="5"/>
  <c r="J41" i="5"/>
  <c r="I41" i="5"/>
  <c r="H41" i="5"/>
  <c r="G41" i="5"/>
  <c r="F41" i="5"/>
  <c r="E41" i="5"/>
  <c r="D41" i="5"/>
  <c r="K40" i="5"/>
  <c r="K41" i="5" s="1"/>
  <c r="K39" i="5"/>
  <c r="K38" i="5"/>
  <c r="M35" i="5"/>
  <c r="L35" i="5"/>
  <c r="J35" i="5"/>
  <c r="I35" i="5"/>
  <c r="H35" i="5"/>
  <c r="G35" i="5"/>
  <c r="F35" i="5"/>
  <c r="E35" i="5"/>
  <c r="D35" i="5"/>
  <c r="K34" i="5"/>
  <c r="K33" i="5"/>
  <c r="K32" i="5"/>
  <c r="K31" i="5"/>
  <c r="K30" i="5"/>
  <c r="K29" i="5"/>
  <c r="K28" i="5"/>
  <c r="K27" i="5"/>
  <c r="K26" i="5"/>
  <c r="K35" i="5" s="1"/>
  <c r="M23" i="5"/>
  <c r="L23" i="5"/>
  <c r="L131" i="5" s="1"/>
  <c r="J23" i="5"/>
  <c r="J131" i="5" s="1"/>
  <c r="J134" i="5" s="1"/>
  <c r="I23" i="5"/>
  <c r="H23" i="5"/>
  <c r="H131" i="5" s="1"/>
  <c r="H134" i="5" s="1"/>
  <c r="G23" i="5"/>
  <c r="G131" i="5" s="1"/>
  <c r="G134" i="5" s="1"/>
  <c r="F23" i="5"/>
  <c r="F131" i="5" s="1"/>
  <c r="F134" i="5" s="1"/>
  <c r="E23" i="5"/>
  <c r="D23" i="5"/>
  <c r="D131" i="5" s="1"/>
  <c r="D134" i="5" s="1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23" i="5" s="1"/>
  <c r="K9" i="5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D171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R165" i="4"/>
  <c r="T162" i="4"/>
  <c r="S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R161" i="4"/>
  <c r="R160" i="4"/>
  <c r="R159" i="4"/>
  <c r="R158" i="4"/>
  <c r="R162" i="4" s="1"/>
  <c r="T155" i="4"/>
  <c r="S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R154" i="4"/>
  <c r="R153" i="4"/>
  <c r="R152" i="4"/>
  <c r="R151" i="4"/>
  <c r="R150" i="4"/>
  <c r="R149" i="4"/>
  <c r="R148" i="4"/>
  <c r="R147" i="4"/>
  <c r="R146" i="4"/>
  <c r="R145" i="4"/>
  <c r="R144" i="4"/>
  <c r="R143" i="4"/>
  <c r="R142" i="4"/>
  <c r="R141" i="4"/>
  <c r="R140" i="4"/>
  <c r="R155" i="4" s="1"/>
  <c r="T137" i="4"/>
  <c r="S137" i="4"/>
  <c r="Q137" i="4"/>
  <c r="P137" i="4"/>
  <c r="O137" i="4"/>
  <c r="N137" i="4"/>
  <c r="M137" i="4"/>
  <c r="L137" i="4"/>
  <c r="K137" i="4"/>
  <c r="J137" i="4"/>
  <c r="I137" i="4"/>
  <c r="H137" i="4"/>
  <c r="G137" i="4"/>
  <c r="F137" i="4"/>
  <c r="E137" i="4"/>
  <c r="D137" i="4"/>
  <c r="R136" i="4"/>
  <c r="R135" i="4"/>
  <c r="R134" i="4"/>
  <c r="R133" i="4"/>
  <c r="R132" i="4"/>
  <c r="R137" i="4" s="1"/>
  <c r="T129" i="4"/>
  <c r="S129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R128" i="4"/>
  <c r="R127" i="4"/>
  <c r="R126" i="4"/>
  <c r="R125" i="4"/>
  <c r="R124" i="4"/>
  <c r="R123" i="4"/>
  <c r="R122" i="4"/>
  <c r="R121" i="4"/>
  <c r="R120" i="4"/>
  <c r="R119" i="4"/>
  <c r="R129" i="4" s="1"/>
  <c r="R118" i="4"/>
  <c r="R117" i="4"/>
  <c r="R116" i="4"/>
  <c r="T113" i="4"/>
  <c r="T168" i="4" s="1"/>
  <c r="T172" i="4" s="1"/>
  <c r="S113" i="4"/>
  <c r="Q113" i="4"/>
  <c r="P113" i="4"/>
  <c r="P168" i="4" s="1"/>
  <c r="P171" i="4" s="1"/>
  <c r="O113" i="4"/>
  <c r="N113" i="4"/>
  <c r="M113" i="4"/>
  <c r="L113" i="4"/>
  <c r="L168" i="4" s="1"/>
  <c r="L171" i="4" s="1"/>
  <c r="K113" i="4"/>
  <c r="J113" i="4"/>
  <c r="I113" i="4"/>
  <c r="H113" i="4"/>
  <c r="H168" i="4" s="1"/>
  <c r="H171" i="4" s="1"/>
  <c r="G113" i="4"/>
  <c r="F113" i="4"/>
  <c r="E113" i="4"/>
  <c r="D113" i="4"/>
  <c r="D168" i="4" s="1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113" i="4" s="1"/>
  <c r="T84" i="4"/>
  <c r="S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84" i="4" s="1"/>
  <c r="T54" i="4"/>
  <c r="S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R53" i="4"/>
  <c r="R52" i="4"/>
  <c r="R54" i="4" s="1"/>
  <c r="T49" i="4"/>
  <c r="S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R48" i="4"/>
  <c r="R47" i="4"/>
  <c r="R46" i="4"/>
  <c r="R45" i="4"/>
  <c r="R44" i="4"/>
  <c r="R43" i="4"/>
  <c r="R49" i="4" s="1"/>
  <c r="T40" i="4"/>
  <c r="S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R39" i="4"/>
  <c r="R38" i="4"/>
  <c r="R37" i="4"/>
  <c r="R36" i="4"/>
  <c r="R35" i="4"/>
  <c r="R34" i="4"/>
  <c r="R33" i="4"/>
  <c r="R32" i="4"/>
  <c r="R31" i="4"/>
  <c r="R30" i="4"/>
  <c r="R29" i="4"/>
  <c r="R40" i="4" s="1"/>
  <c r="R28" i="4"/>
  <c r="T25" i="4"/>
  <c r="S25" i="4"/>
  <c r="S168" i="4" s="1"/>
  <c r="Q25" i="4"/>
  <c r="Q168" i="4" s="1"/>
  <c r="Q171" i="4" s="1"/>
  <c r="P25" i="4"/>
  <c r="O25" i="4"/>
  <c r="O168" i="4" s="1"/>
  <c r="O171" i="4" s="1"/>
  <c r="N25" i="4"/>
  <c r="N168" i="4" s="1"/>
  <c r="N171" i="4" s="1"/>
  <c r="M25" i="4"/>
  <c r="M168" i="4" s="1"/>
  <c r="M171" i="4" s="1"/>
  <c r="L25" i="4"/>
  <c r="K25" i="4"/>
  <c r="K168" i="4" s="1"/>
  <c r="K171" i="4" s="1"/>
  <c r="J25" i="4"/>
  <c r="J168" i="4" s="1"/>
  <c r="J171" i="4" s="1"/>
  <c r="I25" i="4"/>
  <c r="I168" i="4" s="1"/>
  <c r="I171" i="4" s="1"/>
  <c r="H25" i="4"/>
  <c r="G25" i="4"/>
  <c r="G168" i="4" s="1"/>
  <c r="G171" i="4" s="1"/>
  <c r="F25" i="4"/>
  <c r="F168" i="4" s="1"/>
  <c r="F171" i="4" s="1"/>
  <c r="E25" i="4"/>
  <c r="E168" i="4" s="1"/>
  <c r="E171" i="4" s="1"/>
  <c r="D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25" i="4" s="1"/>
  <c r="R10" i="4"/>
  <c r="R9" i="4"/>
  <c r="N160" i="3"/>
  <c r="M160" i="3"/>
  <c r="L160" i="3"/>
  <c r="K160" i="3"/>
  <c r="J160" i="3"/>
  <c r="I160" i="3"/>
  <c r="H160" i="3"/>
  <c r="G160" i="3"/>
  <c r="F160" i="3"/>
  <c r="E160" i="3"/>
  <c r="D160" i="3"/>
  <c r="M158" i="3"/>
  <c r="Q153" i="3"/>
  <c r="P153" i="3"/>
  <c r="N153" i="3"/>
  <c r="M153" i="3"/>
  <c r="L153" i="3"/>
  <c r="K153" i="3"/>
  <c r="J153" i="3"/>
  <c r="I153" i="3"/>
  <c r="H153" i="3"/>
  <c r="G153" i="3"/>
  <c r="F153" i="3"/>
  <c r="E153" i="3"/>
  <c r="D153" i="3"/>
  <c r="O152" i="3"/>
  <c r="O153" i="3" s="1"/>
  <c r="Q149" i="3"/>
  <c r="P149" i="3"/>
  <c r="N149" i="3"/>
  <c r="M149" i="3"/>
  <c r="L149" i="3"/>
  <c r="K149" i="3"/>
  <c r="J149" i="3"/>
  <c r="I149" i="3"/>
  <c r="H149" i="3"/>
  <c r="G149" i="3"/>
  <c r="F149" i="3"/>
  <c r="E149" i="3"/>
  <c r="D149" i="3"/>
  <c r="O148" i="3"/>
  <c r="O147" i="3"/>
  <c r="O146" i="3"/>
  <c r="O149" i="3" s="1"/>
  <c r="Q143" i="3"/>
  <c r="P143" i="3"/>
  <c r="N143" i="3"/>
  <c r="M143" i="3"/>
  <c r="L143" i="3"/>
  <c r="K143" i="3"/>
  <c r="J143" i="3"/>
  <c r="I143" i="3"/>
  <c r="H143" i="3"/>
  <c r="G143" i="3"/>
  <c r="F143" i="3"/>
  <c r="E143" i="3"/>
  <c r="D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43" i="3" s="1"/>
  <c r="Q127" i="3"/>
  <c r="P127" i="3"/>
  <c r="N127" i="3"/>
  <c r="M127" i="3"/>
  <c r="L127" i="3"/>
  <c r="K127" i="3"/>
  <c r="J127" i="3"/>
  <c r="I127" i="3"/>
  <c r="H127" i="3"/>
  <c r="G127" i="3"/>
  <c r="F127" i="3"/>
  <c r="E127" i="3"/>
  <c r="D127" i="3"/>
  <c r="O126" i="3"/>
  <c r="O125" i="3"/>
  <c r="O124" i="3"/>
  <c r="O127" i="3" s="1"/>
  <c r="Q121" i="3"/>
  <c r="P121" i="3"/>
  <c r="N121" i="3"/>
  <c r="M121" i="3"/>
  <c r="L121" i="3"/>
  <c r="K121" i="3"/>
  <c r="J121" i="3"/>
  <c r="I121" i="3"/>
  <c r="H121" i="3"/>
  <c r="G121" i="3"/>
  <c r="F121" i="3"/>
  <c r="E121" i="3"/>
  <c r="D121" i="3"/>
  <c r="O120" i="3"/>
  <c r="O119" i="3"/>
  <c r="O118" i="3"/>
  <c r="O117" i="3"/>
  <c r="O116" i="3"/>
  <c r="O115" i="3"/>
  <c r="O114" i="3"/>
  <c r="O113" i="3"/>
  <c r="O112" i="3"/>
  <c r="O111" i="3"/>
  <c r="O110" i="3"/>
  <c r="O121" i="3" s="1"/>
  <c r="O109" i="3"/>
  <c r="Q106" i="3"/>
  <c r="P106" i="3"/>
  <c r="P155" i="3" s="1"/>
  <c r="N106" i="3"/>
  <c r="M106" i="3"/>
  <c r="L106" i="3"/>
  <c r="L155" i="3" s="1"/>
  <c r="L158" i="3" s="1"/>
  <c r="K106" i="3"/>
  <c r="J106" i="3"/>
  <c r="I106" i="3"/>
  <c r="H106" i="3"/>
  <c r="H155" i="3" s="1"/>
  <c r="H158" i="3" s="1"/>
  <c r="G106" i="3"/>
  <c r="F106" i="3"/>
  <c r="E106" i="3"/>
  <c r="D106" i="3"/>
  <c r="D155" i="3" s="1"/>
  <c r="D158" i="3" s="1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106" i="3" s="1"/>
  <c r="Q79" i="3"/>
  <c r="P79" i="3"/>
  <c r="N79" i="3"/>
  <c r="M79" i="3"/>
  <c r="L79" i="3"/>
  <c r="K79" i="3"/>
  <c r="J79" i="3"/>
  <c r="I79" i="3"/>
  <c r="H79" i="3"/>
  <c r="G79" i="3"/>
  <c r="F79" i="3"/>
  <c r="E79" i="3"/>
  <c r="D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79" i="3" s="1"/>
  <c r="Q55" i="3"/>
  <c r="P55" i="3"/>
  <c r="N55" i="3"/>
  <c r="M55" i="3"/>
  <c r="L55" i="3"/>
  <c r="K55" i="3"/>
  <c r="J55" i="3"/>
  <c r="I55" i="3"/>
  <c r="H55" i="3"/>
  <c r="G55" i="3"/>
  <c r="F55" i="3"/>
  <c r="E55" i="3"/>
  <c r="D55" i="3"/>
  <c r="O54" i="3"/>
  <c r="O53" i="3"/>
  <c r="O55" i="3" s="1"/>
  <c r="Q50" i="3"/>
  <c r="P50" i="3"/>
  <c r="N50" i="3"/>
  <c r="M50" i="3"/>
  <c r="L50" i="3"/>
  <c r="K50" i="3"/>
  <c r="J50" i="3"/>
  <c r="I50" i="3"/>
  <c r="H50" i="3"/>
  <c r="G50" i="3"/>
  <c r="F50" i="3"/>
  <c r="E50" i="3"/>
  <c r="D50" i="3"/>
  <c r="O49" i="3"/>
  <c r="O48" i="3"/>
  <c r="O47" i="3"/>
  <c r="O46" i="3"/>
  <c r="O45" i="3"/>
  <c r="O44" i="3"/>
  <c r="O43" i="3"/>
  <c r="O42" i="3"/>
  <c r="O41" i="3"/>
  <c r="O40" i="3"/>
  <c r="O39" i="3"/>
  <c r="O50" i="3" s="1"/>
  <c r="Q36" i="3"/>
  <c r="P36" i="3"/>
  <c r="N36" i="3"/>
  <c r="M36" i="3"/>
  <c r="L36" i="3"/>
  <c r="K36" i="3"/>
  <c r="J36" i="3"/>
  <c r="I36" i="3"/>
  <c r="H36" i="3"/>
  <c r="G36" i="3"/>
  <c r="F36" i="3"/>
  <c r="E36" i="3"/>
  <c r="D36" i="3"/>
  <c r="O35" i="3"/>
  <c r="O34" i="3"/>
  <c r="O33" i="3"/>
  <c r="O32" i="3"/>
  <c r="O31" i="3"/>
  <c r="O30" i="3"/>
  <c r="O29" i="3"/>
  <c r="O28" i="3"/>
  <c r="O27" i="3"/>
  <c r="O36" i="3" s="1"/>
  <c r="Q24" i="3"/>
  <c r="Q155" i="3" s="1"/>
  <c r="P24" i="3"/>
  <c r="N24" i="3"/>
  <c r="N155" i="3" s="1"/>
  <c r="N158" i="3" s="1"/>
  <c r="M24" i="3"/>
  <c r="M155" i="3" s="1"/>
  <c r="L24" i="3"/>
  <c r="K24" i="3"/>
  <c r="K155" i="3" s="1"/>
  <c r="K158" i="3" s="1"/>
  <c r="J24" i="3"/>
  <c r="J155" i="3" s="1"/>
  <c r="J158" i="3" s="1"/>
  <c r="I24" i="3"/>
  <c r="I155" i="3" s="1"/>
  <c r="I158" i="3" s="1"/>
  <c r="H24" i="3"/>
  <c r="G24" i="3"/>
  <c r="G155" i="3" s="1"/>
  <c r="G158" i="3" s="1"/>
  <c r="F24" i="3"/>
  <c r="F155" i="3" s="1"/>
  <c r="F158" i="3" s="1"/>
  <c r="E24" i="3"/>
  <c r="E155" i="3" s="1"/>
  <c r="E158" i="3" s="1"/>
  <c r="D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24" i="3" s="1"/>
  <c r="O155" i="3" s="1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Q156" i="2"/>
  <c r="O156" i="2"/>
  <c r="F156" i="2"/>
  <c r="E156" i="2"/>
  <c r="D156" i="2"/>
  <c r="U151" i="2"/>
  <c r="T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S150" i="2"/>
  <c r="S151" i="2" s="1"/>
  <c r="U147" i="2"/>
  <c r="T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S146" i="2"/>
  <c r="S147" i="2" s="1"/>
  <c r="S145" i="2"/>
  <c r="S144" i="2"/>
  <c r="S143" i="2"/>
  <c r="U140" i="2"/>
  <c r="T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40" i="2" s="1"/>
  <c r="U124" i="2"/>
  <c r="T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S123" i="2"/>
  <c r="S122" i="2"/>
  <c r="S121" i="2"/>
  <c r="S120" i="2"/>
  <c r="S119" i="2"/>
  <c r="S124" i="2" s="1"/>
  <c r="U116" i="2"/>
  <c r="T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16" i="2" s="1"/>
  <c r="U100" i="2"/>
  <c r="T100" i="2"/>
  <c r="R100" i="2"/>
  <c r="R153" i="2" s="1"/>
  <c r="R156" i="2" s="1"/>
  <c r="Q100" i="2"/>
  <c r="P100" i="2"/>
  <c r="O100" i="2"/>
  <c r="N100" i="2"/>
  <c r="N153" i="2" s="1"/>
  <c r="N156" i="2" s="1"/>
  <c r="M100" i="2"/>
  <c r="L100" i="2"/>
  <c r="K100" i="2"/>
  <c r="J100" i="2"/>
  <c r="J153" i="2" s="1"/>
  <c r="J156" i="2" s="1"/>
  <c r="I100" i="2"/>
  <c r="H100" i="2"/>
  <c r="G100" i="2"/>
  <c r="F100" i="2"/>
  <c r="F153" i="2" s="1"/>
  <c r="E100" i="2"/>
  <c r="D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100" i="2" s="1"/>
  <c r="U78" i="2"/>
  <c r="T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78" i="2" s="1"/>
  <c r="S56" i="2"/>
  <c r="U53" i="2"/>
  <c r="T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S52" i="2"/>
  <c r="S53" i="2" s="1"/>
  <c r="S51" i="2"/>
  <c r="U48" i="2"/>
  <c r="T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S47" i="2"/>
  <c r="S46" i="2"/>
  <c r="S45" i="2"/>
  <c r="S44" i="2"/>
  <c r="S43" i="2"/>
  <c r="S48" i="2" s="1"/>
  <c r="S42" i="2"/>
  <c r="S41" i="2"/>
  <c r="S40" i="2"/>
  <c r="U37" i="2"/>
  <c r="U153" i="2" s="1"/>
  <c r="U157" i="2" s="1"/>
  <c r="T37" i="2"/>
  <c r="R37" i="2"/>
  <c r="Q37" i="2"/>
  <c r="Q153" i="2" s="1"/>
  <c r="P37" i="2"/>
  <c r="O37" i="2"/>
  <c r="N37" i="2"/>
  <c r="M37" i="2"/>
  <c r="M153" i="2" s="1"/>
  <c r="M156" i="2" s="1"/>
  <c r="L37" i="2"/>
  <c r="K37" i="2"/>
  <c r="J37" i="2"/>
  <c r="I37" i="2"/>
  <c r="I153" i="2" s="1"/>
  <c r="I156" i="2" s="1"/>
  <c r="H37" i="2"/>
  <c r="G37" i="2"/>
  <c r="F37" i="2"/>
  <c r="E37" i="2"/>
  <c r="E153" i="2" s="1"/>
  <c r="D37" i="2"/>
  <c r="S36" i="2"/>
  <c r="S35" i="2"/>
  <c r="S34" i="2"/>
  <c r="S33" i="2"/>
  <c r="S32" i="2"/>
  <c r="S31" i="2"/>
  <c r="S30" i="2"/>
  <c r="S29" i="2"/>
  <c r="S37" i="2" s="1"/>
  <c r="U26" i="2"/>
  <c r="T26" i="2"/>
  <c r="T153" i="2" s="1"/>
  <c r="R26" i="2"/>
  <c r="Q26" i="2"/>
  <c r="P26" i="2"/>
  <c r="P153" i="2" s="1"/>
  <c r="P156" i="2" s="1"/>
  <c r="O26" i="2"/>
  <c r="O153" i="2" s="1"/>
  <c r="N26" i="2"/>
  <c r="M26" i="2"/>
  <c r="L26" i="2"/>
  <c r="L153" i="2" s="1"/>
  <c r="L156" i="2" s="1"/>
  <c r="K26" i="2"/>
  <c r="K153" i="2" s="1"/>
  <c r="K156" i="2" s="1"/>
  <c r="J26" i="2"/>
  <c r="I26" i="2"/>
  <c r="H26" i="2"/>
  <c r="H153" i="2" s="1"/>
  <c r="H156" i="2" s="1"/>
  <c r="G26" i="2"/>
  <c r="G153" i="2" s="1"/>
  <c r="G156" i="2" s="1"/>
  <c r="F26" i="2"/>
  <c r="E26" i="2"/>
  <c r="D26" i="2"/>
  <c r="D153" i="2" s="1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26" i="2" s="1"/>
  <c r="AF194" i="1"/>
  <c r="AD194" i="1"/>
  <c r="AB194" i="1"/>
  <c r="Z194" i="1"/>
  <c r="W194" i="1"/>
  <c r="U194" i="1"/>
  <c r="S194" i="1"/>
  <c r="P194" i="1"/>
  <c r="N194" i="1"/>
  <c r="L194" i="1"/>
  <c r="I194" i="1"/>
  <c r="G194" i="1"/>
  <c r="E194" i="1"/>
  <c r="C194" i="1"/>
  <c r="AF193" i="1"/>
  <c r="AD193" i="1"/>
  <c r="AB193" i="1"/>
  <c r="Z193" i="1"/>
  <c r="W193" i="1"/>
  <c r="U193" i="1"/>
  <c r="S193" i="1"/>
  <c r="P193" i="1"/>
  <c r="N193" i="1"/>
  <c r="L193" i="1"/>
  <c r="I193" i="1"/>
  <c r="G193" i="1"/>
  <c r="E193" i="1"/>
  <c r="C193" i="1"/>
  <c r="AF192" i="1"/>
  <c r="AD192" i="1"/>
  <c r="AB192" i="1"/>
  <c r="Z192" i="1"/>
  <c r="W192" i="1"/>
  <c r="U192" i="1"/>
  <c r="S192" i="1"/>
  <c r="P192" i="1"/>
  <c r="N192" i="1"/>
  <c r="L192" i="1"/>
  <c r="I192" i="1"/>
  <c r="G192" i="1"/>
  <c r="E192" i="1"/>
  <c r="C192" i="1"/>
  <c r="AF186" i="1"/>
  <c r="AD186" i="1"/>
  <c r="AB186" i="1"/>
  <c r="Z186" i="1"/>
  <c r="W186" i="1"/>
  <c r="U186" i="1"/>
  <c r="S186" i="1"/>
  <c r="P186" i="1"/>
  <c r="N186" i="1"/>
  <c r="L186" i="1"/>
  <c r="I186" i="1"/>
  <c r="G186" i="1"/>
  <c r="E186" i="1"/>
  <c r="C186" i="1"/>
  <c r="AF185" i="1"/>
  <c r="AD185" i="1"/>
  <c r="AB185" i="1"/>
  <c r="Z185" i="1"/>
  <c r="W185" i="1"/>
  <c r="U185" i="1"/>
  <c r="S185" i="1"/>
  <c r="P185" i="1"/>
  <c r="N185" i="1"/>
  <c r="L185" i="1"/>
  <c r="I185" i="1"/>
  <c r="G185" i="1"/>
  <c r="E185" i="1"/>
  <c r="C185" i="1"/>
  <c r="AF184" i="1"/>
  <c r="AD184" i="1"/>
  <c r="AB184" i="1"/>
  <c r="Z184" i="1"/>
  <c r="W184" i="1"/>
  <c r="U184" i="1"/>
  <c r="S184" i="1"/>
  <c r="P184" i="1"/>
  <c r="N184" i="1"/>
  <c r="L184" i="1"/>
  <c r="I184" i="1"/>
  <c r="G184" i="1"/>
  <c r="E184" i="1"/>
  <c r="C184" i="1"/>
  <c r="AF178" i="1"/>
  <c r="AD178" i="1"/>
  <c r="AB178" i="1"/>
  <c r="Z178" i="1"/>
  <c r="W178" i="1"/>
  <c r="U178" i="1"/>
  <c r="S178" i="1"/>
  <c r="P178" i="1"/>
  <c r="N178" i="1"/>
  <c r="L178" i="1"/>
  <c r="I178" i="1"/>
  <c r="G178" i="1"/>
  <c r="E178" i="1"/>
  <c r="C178" i="1"/>
  <c r="AF177" i="1"/>
  <c r="AD177" i="1"/>
  <c r="AB177" i="1"/>
  <c r="Z177" i="1"/>
  <c r="W177" i="1"/>
  <c r="U177" i="1"/>
  <c r="S177" i="1"/>
  <c r="P177" i="1"/>
  <c r="N177" i="1"/>
  <c r="L177" i="1"/>
  <c r="I177" i="1"/>
  <c r="G177" i="1"/>
  <c r="E177" i="1"/>
  <c r="C177" i="1"/>
  <c r="AF176" i="1"/>
  <c r="AD176" i="1"/>
  <c r="AB176" i="1"/>
  <c r="Z176" i="1"/>
  <c r="W176" i="1"/>
  <c r="U176" i="1"/>
  <c r="S176" i="1"/>
  <c r="P176" i="1"/>
  <c r="N176" i="1"/>
  <c r="L176" i="1"/>
  <c r="I176" i="1"/>
  <c r="G176" i="1"/>
  <c r="E176" i="1"/>
  <c r="C176" i="1"/>
  <c r="AF170" i="1"/>
  <c r="AD170" i="1"/>
  <c r="AB170" i="1"/>
  <c r="Z170" i="1"/>
  <c r="W170" i="1"/>
  <c r="U170" i="1"/>
  <c r="S170" i="1"/>
  <c r="P170" i="1"/>
  <c r="N170" i="1"/>
  <c r="L170" i="1"/>
  <c r="I170" i="1"/>
  <c r="G170" i="1"/>
  <c r="E170" i="1"/>
  <c r="C170" i="1"/>
  <c r="AF169" i="1"/>
  <c r="AD169" i="1"/>
  <c r="AB169" i="1"/>
  <c r="Z169" i="1"/>
  <c r="W169" i="1"/>
  <c r="U169" i="1"/>
  <c r="S169" i="1"/>
  <c r="P169" i="1"/>
  <c r="N169" i="1"/>
  <c r="L169" i="1"/>
  <c r="I169" i="1"/>
  <c r="G169" i="1"/>
  <c r="E169" i="1"/>
  <c r="C169" i="1"/>
  <c r="AF168" i="1"/>
  <c r="AD168" i="1"/>
  <c r="AB168" i="1"/>
  <c r="Z168" i="1"/>
  <c r="W168" i="1"/>
  <c r="U168" i="1"/>
  <c r="S168" i="1"/>
  <c r="P168" i="1"/>
  <c r="N168" i="1"/>
  <c r="L168" i="1"/>
  <c r="I168" i="1"/>
  <c r="G168" i="1"/>
  <c r="E168" i="1"/>
  <c r="C168" i="1"/>
  <c r="AF147" i="1"/>
  <c r="AD147" i="1"/>
  <c r="AB147" i="1"/>
  <c r="Z147" i="1"/>
  <c r="W147" i="1"/>
  <c r="U147" i="1"/>
  <c r="S147" i="1"/>
  <c r="P147" i="1"/>
  <c r="N147" i="1"/>
  <c r="L147" i="1"/>
  <c r="I147" i="1"/>
  <c r="G147" i="1"/>
  <c r="E147" i="1"/>
  <c r="C147" i="1"/>
  <c r="AF146" i="1"/>
  <c r="AD146" i="1"/>
  <c r="AB146" i="1"/>
  <c r="Z146" i="1"/>
  <c r="W146" i="1"/>
  <c r="U146" i="1"/>
  <c r="S146" i="1"/>
  <c r="P146" i="1"/>
  <c r="N146" i="1"/>
  <c r="L146" i="1"/>
  <c r="I146" i="1"/>
  <c r="G146" i="1"/>
  <c r="E146" i="1"/>
  <c r="C146" i="1"/>
  <c r="AF145" i="1"/>
  <c r="AD145" i="1"/>
  <c r="AB145" i="1"/>
  <c r="Z145" i="1"/>
  <c r="W145" i="1"/>
  <c r="U145" i="1"/>
  <c r="S145" i="1"/>
  <c r="P145" i="1"/>
  <c r="N145" i="1"/>
  <c r="L145" i="1"/>
  <c r="I145" i="1"/>
  <c r="G145" i="1"/>
  <c r="E145" i="1"/>
  <c r="C145" i="1"/>
  <c r="AF133" i="1"/>
  <c r="AD133" i="1"/>
  <c r="AB133" i="1"/>
  <c r="Z133" i="1"/>
  <c r="W133" i="1"/>
  <c r="U133" i="1"/>
  <c r="S133" i="1"/>
  <c r="P133" i="1"/>
  <c r="N133" i="1"/>
  <c r="L133" i="1"/>
  <c r="I133" i="1"/>
  <c r="G133" i="1"/>
  <c r="E133" i="1"/>
  <c r="C133" i="1"/>
  <c r="AF132" i="1"/>
  <c r="AD132" i="1"/>
  <c r="AB132" i="1"/>
  <c r="Z132" i="1"/>
  <c r="W132" i="1"/>
  <c r="U132" i="1"/>
  <c r="S132" i="1"/>
  <c r="P132" i="1"/>
  <c r="N132" i="1"/>
  <c r="L132" i="1"/>
  <c r="I132" i="1"/>
  <c r="G132" i="1"/>
  <c r="E132" i="1"/>
  <c r="C132" i="1"/>
  <c r="AF131" i="1"/>
  <c r="AD131" i="1"/>
  <c r="AB131" i="1"/>
  <c r="Z131" i="1"/>
  <c r="W131" i="1"/>
  <c r="U131" i="1"/>
  <c r="S131" i="1"/>
  <c r="P131" i="1"/>
  <c r="N131" i="1"/>
  <c r="L131" i="1"/>
  <c r="I131" i="1"/>
  <c r="G131" i="1"/>
  <c r="E131" i="1"/>
  <c r="C131" i="1"/>
  <c r="AF104" i="1"/>
  <c r="AD104" i="1"/>
  <c r="AB104" i="1"/>
  <c r="Z104" i="1"/>
  <c r="W104" i="1"/>
  <c r="U104" i="1"/>
  <c r="S104" i="1"/>
  <c r="P104" i="1"/>
  <c r="N104" i="1"/>
  <c r="L104" i="1"/>
  <c r="I104" i="1"/>
  <c r="G104" i="1"/>
  <c r="E104" i="1"/>
  <c r="C104" i="1"/>
  <c r="AF103" i="1"/>
  <c r="AD103" i="1"/>
  <c r="AB103" i="1"/>
  <c r="Z103" i="1"/>
  <c r="W103" i="1"/>
  <c r="U103" i="1"/>
  <c r="S103" i="1"/>
  <c r="P103" i="1"/>
  <c r="N103" i="1"/>
  <c r="L103" i="1"/>
  <c r="I103" i="1"/>
  <c r="G103" i="1"/>
  <c r="E103" i="1"/>
  <c r="C103" i="1"/>
  <c r="AF102" i="1"/>
  <c r="AD102" i="1"/>
  <c r="AB102" i="1"/>
  <c r="Z102" i="1"/>
  <c r="W102" i="1"/>
  <c r="U102" i="1"/>
  <c r="S102" i="1"/>
  <c r="P102" i="1"/>
  <c r="N102" i="1"/>
  <c r="L102" i="1"/>
  <c r="I102" i="1"/>
  <c r="G102" i="1"/>
  <c r="E102" i="1"/>
  <c r="C102" i="1"/>
  <c r="AF81" i="1"/>
  <c r="AD81" i="1"/>
  <c r="AB81" i="1"/>
  <c r="Z81" i="1"/>
  <c r="W81" i="1"/>
  <c r="U81" i="1"/>
  <c r="S81" i="1"/>
  <c r="P81" i="1"/>
  <c r="N81" i="1"/>
  <c r="L81" i="1"/>
  <c r="I81" i="1"/>
  <c r="G81" i="1"/>
  <c r="E81" i="1"/>
  <c r="C81" i="1"/>
  <c r="AF80" i="1"/>
  <c r="AD80" i="1"/>
  <c r="AB80" i="1"/>
  <c r="Z80" i="1"/>
  <c r="W80" i="1"/>
  <c r="U80" i="1"/>
  <c r="S80" i="1"/>
  <c r="P80" i="1"/>
  <c r="N80" i="1"/>
  <c r="L80" i="1"/>
  <c r="I80" i="1"/>
  <c r="G80" i="1"/>
  <c r="E80" i="1"/>
  <c r="C80" i="1"/>
  <c r="AF79" i="1"/>
  <c r="AD79" i="1"/>
  <c r="AB79" i="1"/>
  <c r="Z79" i="1"/>
  <c r="W79" i="1"/>
  <c r="U79" i="1"/>
  <c r="S79" i="1"/>
  <c r="P79" i="1"/>
  <c r="N79" i="1"/>
  <c r="L79" i="1"/>
  <c r="I79" i="1"/>
  <c r="G79" i="1"/>
  <c r="E79" i="1"/>
  <c r="C79" i="1"/>
  <c r="AF67" i="1"/>
  <c r="AD67" i="1"/>
  <c r="AB67" i="1"/>
  <c r="Z67" i="1"/>
  <c r="W67" i="1"/>
  <c r="U67" i="1"/>
  <c r="S67" i="1"/>
  <c r="P67" i="1"/>
  <c r="N67" i="1"/>
  <c r="L67" i="1"/>
  <c r="I67" i="1"/>
  <c r="G67" i="1"/>
  <c r="E67" i="1"/>
  <c r="C67" i="1"/>
  <c r="AF66" i="1"/>
  <c r="AD66" i="1"/>
  <c r="AB66" i="1"/>
  <c r="Z66" i="1"/>
  <c r="W66" i="1"/>
  <c r="U66" i="1"/>
  <c r="S66" i="1"/>
  <c r="P66" i="1"/>
  <c r="N66" i="1"/>
  <c r="L66" i="1"/>
  <c r="I66" i="1"/>
  <c r="G66" i="1"/>
  <c r="E66" i="1"/>
  <c r="C66" i="1"/>
  <c r="AF65" i="1"/>
  <c r="AD65" i="1"/>
  <c r="AB65" i="1"/>
  <c r="Z65" i="1"/>
  <c r="W65" i="1"/>
  <c r="U65" i="1"/>
  <c r="S65" i="1"/>
  <c r="P65" i="1"/>
  <c r="N65" i="1"/>
  <c r="L65" i="1"/>
  <c r="I65" i="1"/>
  <c r="G65" i="1"/>
  <c r="E65" i="1"/>
  <c r="C65" i="1"/>
  <c r="AF56" i="1"/>
  <c r="AD56" i="1"/>
  <c r="AB56" i="1"/>
  <c r="Z56" i="1"/>
  <c r="W56" i="1"/>
  <c r="U56" i="1"/>
  <c r="S56" i="1"/>
  <c r="P56" i="1"/>
  <c r="N56" i="1"/>
  <c r="L56" i="1"/>
  <c r="I56" i="1"/>
  <c r="G56" i="1"/>
  <c r="E56" i="1"/>
  <c r="C56" i="1"/>
  <c r="AF55" i="1"/>
  <c r="AD55" i="1"/>
  <c r="AB55" i="1"/>
  <c r="Z55" i="1"/>
  <c r="W55" i="1"/>
  <c r="U55" i="1"/>
  <c r="S55" i="1"/>
  <c r="P55" i="1"/>
  <c r="N55" i="1"/>
  <c r="L55" i="1"/>
  <c r="I55" i="1"/>
  <c r="G55" i="1"/>
  <c r="E55" i="1"/>
  <c r="C55" i="1"/>
  <c r="AF54" i="1"/>
  <c r="AD54" i="1"/>
  <c r="AB54" i="1"/>
  <c r="Z54" i="1"/>
  <c r="W54" i="1"/>
  <c r="U54" i="1"/>
  <c r="S54" i="1"/>
  <c r="P54" i="1"/>
  <c r="N54" i="1"/>
  <c r="L54" i="1"/>
  <c r="I54" i="1"/>
  <c r="G54" i="1"/>
  <c r="E54" i="1"/>
  <c r="C54" i="1"/>
  <c r="AF33" i="1"/>
  <c r="AD33" i="1"/>
  <c r="AD190" i="1" s="1"/>
  <c r="AB33" i="1"/>
  <c r="AB190" i="1" s="1"/>
  <c r="Z33" i="1"/>
  <c r="W33" i="1"/>
  <c r="U33" i="1"/>
  <c r="U190" i="1" s="1"/>
  <c r="S33" i="1"/>
  <c r="S190" i="1" s="1"/>
  <c r="P33" i="1"/>
  <c r="N33" i="1"/>
  <c r="L33" i="1"/>
  <c r="L190" i="1" s="1"/>
  <c r="I33" i="1"/>
  <c r="I190" i="1" s="1"/>
  <c r="G33" i="1"/>
  <c r="E33" i="1"/>
  <c r="C33" i="1"/>
  <c r="C190" i="1" s="1"/>
  <c r="AF32" i="1"/>
  <c r="AF189" i="1" s="1"/>
  <c r="AD32" i="1"/>
  <c r="AB32" i="1"/>
  <c r="Z32" i="1"/>
  <c r="Z189" i="1" s="1"/>
  <c r="W32" i="1"/>
  <c r="W189" i="1" s="1"/>
  <c r="U32" i="1"/>
  <c r="S32" i="1"/>
  <c r="P32" i="1"/>
  <c r="P189" i="1" s="1"/>
  <c r="N32" i="1"/>
  <c r="N189" i="1" s="1"/>
  <c r="L32" i="1"/>
  <c r="I32" i="1"/>
  <c r="G32" i="1"/>
  <c r="G189" i="1" s="1"/>
  <c r="E32" i="1"/>
  <c r="E189" i="1" s="1"/>
  <c r="C32" i="1"/>
  <c r="AF31" i="1"/>
  <c r="AD31" i="1"/>
  <c r="AD188" i="1" s="1"/>
  <c r="AB31" i="1"/>
  <c r="AB188" i="1" s="1"/>
  <c r="Z31" i="1"/>
  <c r="W31" i="1"/>
  <c r="U31" i="1"/>
  <c r="U188" i="1" s="1"/>
  <c r="S31" i="1"/>
  <c r="S188" i="1" s="1"/>
  <c r="P31" i="1"/>
  <c r="N31" i="1"/>
  <c r="L31" i="1"/>
  <c r="L188" i="1" s="1"/>
  <c r="I31" i="1"/>
  <c r="I188" i="1" s="1"/>
  <c r="G31" i="1"/>
  <c r="E31" i="1"/>
  <c r="C31" i="1"/>
  <c r="C188" i="1" s="1"/>
  <c r="AF22" i="1"/>
  <c r="AF190" i="1" s="1"/>
  <c r="AD22" i="1"/>
  <c r="AB22" i="1"/>
  <c r="Z22" i="1"/>
  <c r="Z190" i="1" s="1"/>
  <c r="W22" i="1"/>
  <c r="W190" i="1" s="1"/>
  <c r="U22" i="1"/>
  <c r="S22" i="1"/>
  <c r="P22" i="1"/>
  <c r="P190" i="1" s="1"/>
  <c r="N22" i="1"/>
  <c r="N190" i="1" s="1"/>
  <c r="L22" i="1"/>
  <c r="I22" i="1"/>
  <c r="G22" i="1"/>
  <c r="G190" i="1" s="1"/>
  <c r="E22" i="1"/>
  <c r="E190" i="1" s="1"/>
  <c r="C22" i="1"/>
  <c r="AF21" i="1"/>
  <c r="AD21" i="1"/>
  <c r="AD189" i="1" s="1"/>
  <c r="AB21" i="1"/>
  <c r="AB189" i="1" s="1"/>
  <c r="Z21" i="1"/>
  <c r="W21" i="1"/>
  <c r="U21" i="1"/>
  <c r="U189" i="1" s="1"/>
  <c r="S21" i="1"/>
  <c r="S189" i="1" s="1"/>
  <c r="P21" i="1"/>
  <c r="N21" i="1"/>
  <c r="L21" i="1"/>
  <c r="L189" i="1" s="1"/>
  <c r="I21" i="1"/>
  <c r="I189" i="1" s="1"/>
  <c r="G21" i="1"/>
  <c r="E21" i="1"/>
  <c r="C21" i="1"/>
  <c r="C189" i="1" s="1"/>
  <c r="AF20" i="1"/>
  <c r="AF188" i="1" s="1"/>
  <c r="AD20" i="1"/>
  <c r="AB20" i="1"/>
  <c r="Z20" i="1"/>
  <c r="Z188" i="1" s="1"/>
  <c r="W20" i="1"/>
  <c r="W188" i="1" s="1"/>
  <c r="U20" i="1"/>
  <c r="S20" i="1"/>
  <c r="P20" i="1"/>
  <c r="P188" i="1" s="1"/>
  <c r="N20" i="1"/>
  <c r="N188" i="1" s="1"/>
  <c r="L20" i="1"/>
  <c r="I20" i="1"/>
  <c r="G20" i="1"/>
  <c r="G188" i="1" s="1"/>
  <c r="E20" i="1"/>
  <c r="E188" i="1" s="1"/>
  <c r="C20" i="1"/>
  <c r="S153" i="2" l="1"/>
  <c r="T157" i="2"/>
  <c r="K131" i="5"/>
  <c r="L135" i="5"/>
  <c r="M135" i="5"/>
  <c r="P159" i="3"/>
  <c r="Q159" i="3"/>
  <c r="R168" i="4"/>
  <c r="S172" i="4"/>
</calcChain>
</file>

<file path=xl/sharedStrings.xml><?xml version="1.0" encoding="utf-8"?>
<sst xmlns="http://schemas.openxmlformats.org/spreadsheetml/2006/main" count="827" uniqueCount="196">
  <si>
    <t>World Processed Phosphate Production and Deliveries</t>
  </si>
  <si>
    <t>PIT/2014/A/P/9</t>
  </si>
  <si>
    <t>('000 metric tonnes P2O5)</t>
  </si>
  <si>
    <t>PRODUCTION</t>
  </si>
  <si>
    <t>TOTAL DELIVERIES</t>
  </si>
  <si>
    <t>HOME DELIVERIES</t>
  </si>
  <si>
    <t>EXPORTS</t>
  </si>
  <si>
    <t>PA</t>
  </si>
  <si>
    <t>MAP</t>
  </si>
  <si>
    <t>DAP</t>
  </si>
  <si>
    <t>TSP</t>
  </si>
  <si>
    <t>West Europe</t>
  </si>
  <si>
    <t>Belgium</t>
  </si>
  <si>
    <t>Finland</t>
  </si>
  <si>
    <t>Greece</t>
  </si>
  <si>
    <t>Spain</t>
  </si>
  <si>
    <t>Subtotal</t>
  </si>
  <si>
    <t>Central Europe</t>
  </si>
  <si>
    <t>Bulgaria</t>
  </si>
  <si>
    <t>Poland</t>
  </si>
  <si>
    <t>m</t>
  </si>
  <si>
    <t>c</t>
  </si>
  <si>
    <t>E. Europe &amp; C. Asia</t>
  </si>
  <si>
    <t>Belarus</t>
  </si>
  <si>
    <t>s</t>
  </si>
  <si>
    <t>Kazakhstan</t>
  </si>
  <si>
    <t>b</t>
  </si>
  <si>
    <t>Lithuania</t>
  </si>
  <si>
    <t>Russia</t>
  </si>
  <si>
    <t>Ukraine</t>
  </si>
  <si>
    <t>Uzbekistan</t>
  </si>
  <si>
    <t>p</t>
  </si>
  <si>
    <t>North America</t>
  </si>
  <si>
    <t>Canada</t>
  </si>
  <si>
    <t>USA</t>
  </si>
  <si>
    <t>n</t>
  </si>
  <si>
    <t>Latin America</t>
  </si>
  <si>
    <t>Brazil</t>
  </si>
  <si>
    <t>Mexico</t>
  </si>
  <si>
    <t>Venezuela</t>
  </si>
  <si>
    <t>Africa</t>
  </si>
  <si>
    <t>Algeria</t>
  </si>
  <si>
    <t>Egypt</t>
  </si>
  <si>
    <t>Morocco</t>
  </si>
  <si>
    <t>Senegal</t>
  </si>
  <si>
    <t>South Africa</t>
  </si>
  <si>
    <t>Tunisia</t>
  </si>
  <si>
    <t>West Asia</t>
  </si>
  <si>
    <t>Iran</t>
  </si>
  <si>
    <t>e</t>
  </si>
  <si>
    <t>Iraq</t>
  </si>
  <si>
    <t>Israel</t>
  </si>
  <si>
    <t>Jordan</t>
  </si>
  <si>
    <t>Lebanon</t>
  </si>
  <si>
    <t>Saudi Arabia</t>
  </si>
  <si>
    <t>Syria</t>
  </si>
  <si>
    <t>Turkey</t>
  </si>
  <si>
    <t>South Asia</t>
  </si>
  <si>
    <t>Bangladesh</t>
  </si>
  <si>
    <t>India</t>
  </si>
  <si>
    <t>Pakistan</t>
  </si>
  <si>
    <t>East Asia</t>
  </si>
  <si>
    <t>China</t>
  </si>
  <si>
    <t>i</t>
  </si>
  <si>
    <t>Indonesia</t>
  </si>
  <si>
    <t>d</t>
  </si>
  <si>
    <t>Japan</t>
  </si>
  <si>
    <t>Korea Rep.</t>
  </si>
  <si>
    <t>Philippines</t>
  </si>
  <si>
    <t>Vietnam</t>
  </si>
  <si>
    <t>Oceania</t>
  </si>
  <si>
    <t>Australia</t>
  </si>
  <si>
    <t>Various</t>
  </si>
  <si>
    <t>Others</t>
  </si>
  <si>
    <t>World Total</t>
  </si>
  <si>
    <t>TOTAL EU-28</t>
  </si>
  <si>
    <t xml:space="preserve">Phosphoric Acid Exports by Destination </t>
  </si>
  <si>
    <t>Exporting</t>
  </si>
  <si>
    <t>countries</t>
  </si>
  <si>
    <t>TOTAL</t>
  </si>
  <si>
    <t>Importing</t>
  </si>
  <si>
    <t>Countries</t>
  </si>
  <si>
    <t>Austria</t>
  </si>
  <si>
    <t>Denmark</t>
  </si>
  <si>
    <t>France</t>
  </si>
  <si>
    <t>Germany</t>
  </si>
  <si>
    <t>Ireland</t>
  </si>
  <si>
    <t>Italy</t>
  </si>
  <si>
    <t>Netherlands</t>
  </si>
  <si>
    <t>Norway</t>
  </si>
  <si>
    <t>Portugal</t>
  </si>
  <si>
    <t>Sweden</t>
  </si>
  <si>
    <t>Switzerland</t>
  </si>
  <si>
    <t>United Kingdom</t>
  </si>
  <si>
    <t>Croatia</t>
  </si>
  <si>
    <t>Romania</t>
  </si>
  <si>
    <t>Serbia</t>
  </si>
  <si>
    <t>Slovakia</t>
  </si>
  <si>
    <t>Slovenia</t>
  </si>
  <si>
    <t>Estonia</t>
  </si>
  <si>
    <t>Latvia</t>
  </si>
  <si>
    <t>Moldavia</t>
  </si>
  <si>
    <t>Argentina</t>
  </si>
  <si>
    <t>Bolivia</t>
  </si>
  <si>
    <t>Chile</t>
  </si>
  <si>
    <t>Colombia</t>
  </si>
  <si>
    <t>Costa Rica</t>
  </si>
  <si>
    <t>Cuba</t>
  </si>
  <si>
    <t>Dominican Rep.</t>
  </si>
  <si>
    <t>Ecuador</t>
  </si>
  <si>
    <t>El Salvador</t>
  </si>
  <si>
    <t>Guatemala</t>
  </si>
  <si>
    <t>Honduras</t>
  </si>
  <si>
    <t>Nicaragua</t>
  </si>
  <si>
    <t>Panama</t>
  </si>
  <si>
    <t>Paraguay</t>
  </si>
  <si>
    <t>Peru</t>
  </si>
  <si>
    <t>Puerto Rico</t>
  </si>
  <si>
    <t>Trinidad and Tobago</t>
  </si>
  <si>
    <t>Uruguay</t>
  </si>
  <si>
    <t>Cameroon</t>
  </si>
  <si>
    <t>Cote d'Ivoire</t>
  </si>
  <si>
    <t>Djibouti</t>
  </si>
  <si>
    <t>Ethiopia</t>
  </si>
  <si>
    <t>Ghana</t>
  </si>
  <si>
    <t>Kenya</t>
  </si>
  <si>
    <t>Libya</t>
  </si>
  <si>
    <t>Madagascar</t>
  </si>
  <si>
    <t>Mauritius</t>
  </si>
  <si>
    <t>Namibia</t>
  </si>
  <si>
    <t>Nigeria</t>
  </si>
  <si>
    <t>Sudan</t>
  </si>
  <si>
    <t>Tanzania</t>
  </si>
  <si>
    <t>Abu Dhabi, UAE</t>
  </si>
  <si>
    <t>Dubai, UAE</t>
  </si>
  <si>
    <t>Kuwait</t>
  </si>
  <si>
    <t>Oman</t>
  </si>
  <si>
    <t>Sri Lanka</t>
  </si>
  <si>
    <t>Hong-Kong</t>
  </si>
  <si>
    <t>Malaysia</t>
  </si>
  <si>
    <t>Myanmar</t>
  </si>
  <si>
    <t>Singapore</t>
  </si>
  <si>
    <t>Taiwan, China</t>
  </si>
  <si>
    <t>Thailand</t>
  </si>
  <si>
    <t>Fiji</t>
  </si>
  <si>
    <t>New Zealand</t>
  </si>
  <si>
    <t>WORLD TOTAL</t>
  </si>
  <si>
    <t>Total 2013</t>
  </si>
  <si>
    <t>%Variation</t>
  </si>
  <si>
    <t>%Variation 2014/2013</t>
  </si>
  <si>
    <t>2014/2013</t>
  </si>
  <si>
    <t>2013/2012</t>
  </si>
  <si>
    <t>Total 2012</t>
  </si>
  <si>
    <t>%Variation 2013/2012</t>
  </si>
  <si>
    <t xml:space="preserve">MAP Exports by Destination </t>
  </si>
  <si>
    <t>Cyprus</t>
  </si>
  <si>
    <t>Czech. Rep.</t>
  </si>
  <si>
    <t>Hungary</t>
  </si>
  <si>
    <t>Macedonia</t>
  </si>
  <si>
    <t>Azerbaijan</t>
  </si>
  <si>
    <t>Georgia</t>
  </si>
  <si>
    <t>Bahamas</t>
  </si>
  <si>
    <t>Guyana</t>
  </si>
  <si>
    <t>Angola</t>
  </si>
  <si>
    <t>Congo</t>
  </si>
  <si>
    <t>Gambia</t>
  </si>
  <si>
    <t>Mozambique</t>
  </si>
  <si>
    <t>Sierra Leone</t>
  </si>
  <si>
    <t>Togo</t>
  </si>
  <si>
    <t>Zaire</t>
  </si>
  <si>
    <t>Zambia</t>
  </si>
  <si>
    <t>Zimbabwe</t>
  </si>
  <si>
    <t>Afghanistan</t>
  </si>
  <si>
    <t>Yemen</t>
  </si>
  <si>
    <t>Mongolia</t>
  </si>
  <si>
    <t xml:space="preserve">DAP Exports by Destination </t>
  </si>
  <si>
    <t>Luxemburg</t>
  </si>
  <si>
    <t>Albania</t>
  </si>
  <si>
    <t>Former Czechoslovakia</t>
  </si>
  <si>
    <t>Kosovo</t>
  </si>
  <si>
    <t>Belize</t>
  </si>
  <si>
    <t>Guadeloupe</t>
  </si>
  <si>
    <t>Jamaica</t>
  </si>
  <si>
    <t>Martinique</t>
  </si>
  <si>
    <t>Surinam</t>
  </si>
  <si>
    <t>Benin</t>
  </si>
  <si>
    <t>Gabon</t>
  </si>
  <si>
    <t>Malawi</t>
  </si>
  <si>
    <t>Mali</t>
  </si>
  <si>
    <t>Mauritania</t>
  </si>
  <si>
    <t>Qatar</t>
  </si>
  <si>
    <t>Nepal</t>
  </si>
  <si>
    <t>Kampuchea</t>
  </si>
  <si>
    <t>Korea DPR</t>
  </si>
  <si>
    <t>Laos</t>
  </si>
  <si>
    <t xml:space="preserve">TSP Exports by Destination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</si>
</sst>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5" x14ac:knownFonts="1">
    <font>
      <sz val="11"/>
      <color rgb="FF000000"/>
      <name val="Calibri"/>
    </font>
    <font>
      <b/>
      <sz val="18"/>
      <color rgb="FF000000"/>
      <name val="Arial"/>
      <family val="2"/>
    </font>
    <font>
      <sz val="11"/>
      <color rgb="FF000000"/>
      <name val="Arial"/>
      <family val="2"/>
    </font>
    <font>
      <sz val="14"/>
      <color rgb="FF000000"/>
      <name val="Arial"/>
      <family val="2"/>
    </font>
    <font>
      <b/>
      <i/>
      <sz val="14"/>
      <color rgb="FF000000"/>
      <name val="Arial"/>
      <family val="2"/>
    </font>
    <font>
      <sz val="18"/>
      <color rgb="FFFF0000"/>
      <name val="Arial"/>
      <family val="2"/>
    </font>
    <font>
      <sz val="13"/>
      <color rgb="FF000000"/>
      <name val="Arial"/>
      <family val="2"/>
    </font>
    <font>
      <b/>
      <sz val="11"/>
      <color rgb="FF000000"/>
      <name val="Arial"/>
      <family val="2"/>
    </font>
    <font>
      <i/>
      <sz val="11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3D3D3"/>
        <bgColor rgb="FF000000"/>
      </patternFill>
    </fill>
    <fill>
      <patternFill patternType="solid">
        <fgColor rgb="FFFFFFFF"/>
        <bgColor rgb="FF000000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96118"/>
      </left>
      <right/>
      <top style="thin">
        <color rgb="FF096118"/>
      </top>
      <bottom/>
      <diagonal/>
    </border>
    <border>
      <left/>
      <right/>
      <top style="thin">
        <color rgb="FF096118"/>
      </top>
      <bottom/>
      <diagonal/>
    </border>
    <border>
      <left/>
      <right style="thin">
        <color rgb="FF096118"/>
      </right>
      <top style="thin">
        <color rgb="FF096118"/>
      </top>
      <bottom/>
      <diagonal/>
    </border>
    <border>
      <left style="thin">
        <color rgb="FF096118"/>
      </left>
      <right/>
      <top/>
      <bottom/>
      <diagonal/>
    </border>
    <border>
      <left/>
      <right style="thin">
        <color rgb="FF096118"/>
      </right>
      <top/>
      <bottom/>
      <diagonal/>
    </border>
    <border>
      <left style="thin">
        <color rgb="FF096118"/>
      </left>
      <right/>
      <top/>
      <bottom style="thin">
        <color rgb="FF096118"/>
      </bottom>
      <diagonal/>
    </border>
    <border>
      <left/>
      <right/>
      <top/>
      <bottom style="thin">
        <color rgb="FF096118"/>
      </bottom>
      <diagonal/>
    </border>
    <border>
      <left/>
      <right style="thin">
        <color rgb="FF096118"/>
      </right>
      <top/>
      <bottom style="thin">
        <color rgb="FF096118"/>
      </bottom>
      <diagonal/>
    </border>
    <border>
      <left style="thin">
        <color rgb="FF0000FF"/>
      </left>
      <right/>
      <top style="thin">
        <color rgb="FF0000FF"/>
      </top>
      <bottom/>
      <diagonal/>
    </border>
    <border>
      <left/>
      <right/>
      <top style="thin">
        <color rgb="FF0000FF"/>
      </top>
      <bottom/>
      <diagonal/>
    </border>
    <border>
      <left/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/>
      <top/>
      <bottom/>
      <diagonal/>
    </border>
    <border>
      <left/>
      <right style="thin">
        <color rgb="FF0000FF"/>
      </right>
      <top/>
      <bottom/>
      <diagonal/>
    </border>
    <border>
      <left style="thin">
        <color rgb="FF0000FF"/>
      </left>
      <right/>
      <top/>
      <bottom style="thin">
        <color rgb="FF0000FF"/>
      </bottom>
      <diagonal/>
    </border>
    <border>
      <left/>
      <right/>
      <top/>
      <bottom style="thin">
        <color rgb="FF0000FF"/>
      </bottom>
      <diagonal/>
    </border>
    <border>
      <left/>
      <right style="thin">
        <color rgb="FF0000FF"/>
      </right>
      <top/>
      <bottom style="thin">
        <color rgb="FF0000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96118"/>
      </left>
      <right/>
      <top style="thin">
        <color rgb="FF096118"/>
      </top>
      <bottom style="thin">
        <color rgb="FF096118"/>
      </bottom>
      <diagonal/>
    </border>
    <border>
      <left/>
      <right/>
      <top style="thin">
        <color rgb="FF096118"/>
      </top>
      <bottom style="thin">
        <color rgb="FF096118"/>
      </bottom>
      <diagonal/>
    </border>
    <border>
      <left/>
      <right style="thin">
        <color rgb="FF096118"/>
      </right>
      <top style="thin">
        <color rgb="FF096118"/>
      </top>
      <bottom style="thin">
        <color rgb="FF096118"/>
      </bottom>
      <diagonal/>
    </border>
    <border>
      <left style="thin">
        <color rgb="FF096118"/>
      </left>
      <right style="thin">
        <color rgb="FF096118"/>
      </right>
      <top style="thin">
        <color rgb="FF096118"/>
      </top>
      <bottom/>
      <diagonal/>
    </border>
    <border>
      <left/>
      <right/>
      <top/>
      <bottom style="thin">
        <color rgb="FFD3D3D3"/>
      </bottom>
      <diagonal/>
    </border>
    <border>
      <left style="thin">
        <color rgb="FF096118"/>
      </left>
      <right style="thin">
        <color rgb="FF096118"/>
      </right>
      <top/>
      <bottom/>
      <diagonal/>
    </border>
    <border>
      <left style="thin">
        <color rgb="FF096118"/>
      </left>
      <right style="thin">
        <color rgb="FF096118"/>
      </right>
      <top/>
      <bottom style="thin">
        <color rgb="FF096118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185">
    <xf numFmtId="0" fontId="0" fillId="0" borderId="0" xfId="0"/>
    <xf numFmtId="0" fontId="2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5" fillId="3" borderId="0" xfId="0" applyFont="1" applyFill="1" applyAlignment="1" applyProtection="1">
      <alignment horizontal="center" vertical="center"/>
    </xf>
    <xf numFmtId="0" fontId="2" fillId="3" borderId="4" xfId="0" applyFont="1" applyFill="1" applyBorder="1" applyAlignment="1" applyProtection="1">
      <alignment horizontal="right" vertical="center"/>
    </xf>
    <xf numFmtId="0" fontId="8" fillId="3" borderId="5" xfId="0" applyFont="1" applyFill="1" applyBorder="1" applyAlignment="1" applyProtection="1">
      <alignment horizontal="right" vertical="center"/>
    </xf>
    <xf numFmtId="0" fontId="8" fillId="3" borderId="6" xfId="0" applyFont="1" applyFill="1" applyBorder="1" applyAlignment="1" applyProtection="1">
      <alignment horizontal="right" vertical="center"/>
    </xf>
    <xf numFmtId="0" fontId="2" fillId="2" borderId="7" xfId="0" applyFont="1" applyFill="1" applyBorder="1" applyAlignment="1" applyProtection="1">
      <alignment horizontal="left" vertical="center" indent="1"/>
    </xf>
    <xf numFmtId="0" fontId="2" fillId="2" borderId="0" xfId="0" applyFont="1" applyFill="1" applyAlignment="1" applyProtection="1">
      <alignment horizontal="right" vertical="center"/>
    </xf>
    <xf numFmtId="164" fontId="2" fillId="2" borderId="7" xfId="0" applyNumberFormat="1" applyFont="1" applyFill="1" applyBorder="1" applyAlignment="1" applyProtection="1">
      <alignment horizontal="right" vertical="center"/>
    </xf>
    <xf numFmtId="0" fontId="8" fillId="2" borderId="0" xfId="0" applyFont="1" applyFill="1" applyAlignment="1" applyProtection="1">
      <alignment horizontal="right" vertical="center"/>
    </xf>
    <xf numFmtId="0" fontId="8" fillId="2" borderId="8" xfId="0" applyFont="1" applyFill="1" applyBorder="1" applyAlignment="1" applyProtection="1">
      <alignment horizontal="right" vertical="center"/>
    </xf>
    <xf numFmtId="0" fontId="2" fillId="3" borderId="7" xfId="0" applyFont="1" applyFill="1" applyBorder="1" applyAlignment="1" applyProtection="1">
      <alignment horizontal="left" vertical="center" indent="1"/>
    </xf>
    <xf numFmtId="0" fontId="2" fillId="3" borderId="0" xfId="0" applyFont="1" applyFill="1" applyAlignment="1" applyProtection="1">
      <alignment horizontal="right" vertical="center"/>
    </xf>
    <xf numFmtId="164" fontId="2" fillId="3" borderId="7" xfId="0" applyNumberFormat="1" applyFont="1" applyFill="1" applyBorder="1" applyAlignment="1" applyProtection="1">
      <alignment horizontal="right" vertical="center"/>
    </xf>
    <xf numFmtId="0" fontId="8" fillId="3" borderId="0" xfId="0" applyFont="1" applyFill="1" applyAlignment="1" applyProtection="1">
      <alignment horizontal="right" vertical="center"/>
    </xf>
    <xf numFmtId="0" fontId="8" fillId="3" borderId="8" xfId="0" applyFont="1" applyFill="1" applyBorder="1" applyAlignment="1" applyProtection="1">
      <alignment horizontal="right" vertical="center"/>
    </xf>
    <xf numFmtId="0" fontId="7" fillId="2" borderId="4" xfId="0" applyFont="1" applyFill="1" applyBorder="1" applyAlignment="1" applyProtection="1">
      <alignment horizontal="left" vertical="center"/>
    </xf>
    <xf numFmtId="0" fontId="2" fillId="2" borderId="5" xfId="0" applyFont="1" applyFill="1" applyBorder="1" applyAlignment="1" applyProtection="1">
      <alignment horizontal="right" vertical="center"/>
    </xf>
    <xf numFmtId="164" fontId="2" fillId="2" borderId="4" xfId="0" applyNumberFormat="1" applyFont="1" applyFill="1" applyBorder="1" applyAlignment="1" applyProtection="1">
      <alignment horizontal="right" vertical="center"/>
    </xf>
    <xf numFmtId="0" fontId="8" fillId="2" borderId="5" xfId="0" applyFont="1" applyFill="1" applyBorder="1" applyAlignment="1" applyProtection="1">
      <alignment horizontal="right" vertical="center"/>
    </xf>
    <xf numFmtId="0" fontId="8" fillId="2" borderId="6" xfId="0" applyFont="1" applyFill="1" applyBorder="1" applyAlignment="1" applyProtection="1">
      <alignment horizontal="right" vertical="center"/>
    </xf>
    <xf numFmtId="0" fontId="7" fillId="2" borderId="7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left" vertical="center"/>
    </xf>
    <xf numFmtId="0" fontId="2" fillId="2" borderId="10" xfId="0" applyFont="1" applyFill="1" applyBorder="1" applyAlignment="1" applyProtection="1">
      <alignment horizontal="right" vertical="center"/>
    </xf>
    <xf numFmtId="164" fontId="2" fillId="2" borderId="9" xfId="0" applyNumberFormat="1" applyFont="1" applyFill="1" applyBorder="1" applyAlignment="1" applyProtection="1">
      <alignment horizontal="right" vertical="center"/>
    </xf>
    <xf numFmtId="0" fontId="8" fillId="2" borderId="10" xfId="0" applyFont="1" applyFill="1" applyBorder="1" applyAlignment="1" applyProtection="1">
      <alignment horizontal="right" vertical="center"/>
    </xf>
    <xf numFmtId="0" fontId="8" fillId="2" borderId="11" xfId="0" applyFont="1" applyFill="1" applyBorder="1" applyAlignment="1" applyProtection="1">
      <alignment horizontal="right" vertical="center"/>
    </xf>
    <xf numFmtId="0" fontId="9" fillId="3" borderId="12" xfId="0" applyFont="1" applyFill="1" applyBorder="1" applyAlignment="1" applyProtection="1">
      <alignment horizontal="left" vertical="center"/>
    </xf>
    <xf numFmtId="0" fontId="9" fillId="3" borderId="13" xfId="0" applyFont="1" applyFill="1" applyBorder="1" applyAlignment="1" applyProtection="1">
      <alignment horizontal="right" vertical="center"/>
    </xf>
    <xf numFmtId="164" fontId="2" fillId="3" borderId="12" xfId="0" applyNumberFormat="1" applyFont="1" applyFill="1" applyBorder="1" applyAlignment="1" applyProtection="1">
      <alignment horizontal="right" vertical="center"/>
    </xf>
    <xf numFmtId="0" fontId="8" fillId="3" borderId="13" xfId="0" applyFont="1" applyFill="1" applyBorder="1" applyAlignment="1" applyProtection="1">
      <alignment horizontal="right" vertical="center"/>
    </xf>
    <xf numFmtId="0" fontId="8" fillId="3" borderId="14" xfId="0" applyFont="1" applyFill="1" applyBorder="1" applyAlignment="1" applyProtection="1">
      <alignment horizontal="right" vertical="center"/>
    </xf>
    <xf numFmtId="0" fontId="9" fillId="3" borderId="15" xfId="0" applyFont="1" applyFill="1" applyBorder="1" applyAlignment="1" applyProtection="1">
      <alignment horizontal="left" vertical="center"/>
    </xf>
    <xf numFmtId="0" fontId="9" fillId="3" borderId="0" xfId="0" applyFont="1" applyFill="1" applyAlignment="1" applyProtection="1">
      <alignment horizontal="right" vertical="center"/>
    </xf>
    <xf numFmtId="164" fontId="2" fillId="3" borderId="15" xfId="0" applyNumberFormat="1" applyFont="1" applyFill="1" applyBorder="1" applyAlignment="1" applyProtection="1">
      <alignment horizontal="right" vertical="center"/>
    </xf>
    <xf numFmtId="0" fontId="8" fillId="3" borderId="0" xfId="0" applyFont="1" applyFill="1" applyAlignment="1" applyProtection="1">
      <alignment horizontal="right" vertical="center"/>
    </xf>
    <xf numFmtId="0" fontId="8" fillId="3" borderId="16" xfId="0" applyFont="1" applyFill="1" applyBorder="1" applyAlignment="1" applyProtection="1">
      <alignment horizontal="right" vertical="center"/>
    </xf>
    <xf numFmtId="0" fontId="9" fillId="3" borderId="17" xfId="0" applyFont="1" applyFill="1" applyBorder="1" applyAlignment="1" applyProtection="1">
      <alignment horizontal="left" vertical="center"/>
    </xf>
    <xf numFmtId="0" fontId="9" fillId="3" borderId="18" xfId="0" applyFont="1" applyFill="1" applyBorder="1" applyAlignment="1" applyProtection="1">
      <alignment horizontal="right" vertical="center"/>
    </xf>
    <xf numFmtId="164" fontId="2" fillId="3" borderId="17" xfId="0" applyNumberFormat="1" applyFont="1" applyFill="1" applyBorder="1" applyAlignment="1" applyProtection="1">
      <alignment horizontal="right" vertical="center"/>
    </xf>
    <xf numFmtId="0" fontId="8" fillId="3" borderId="18" xfId="0" applyFont="1" applyFill="1" applyBorder="1" applyAlignment="1" applyProtection="1">
      <alignment horizontal="right" vertical="center"/>
    </xf>
    <xf numFmtId="0" fontId="8" fillId="3" borderId="19" xfId="0" applyFont="1" applyFill="1" applyBorder="1" applyAlignment="1" applyProtection="1">
      <alignment horizontal="right" vertical="center"/>
    </xf>
    <xf numFmtId="0" fontId="9" fillId="3" borderId="20" xfId="0" applyFont="1" applyFill="1" applyBorder="1" applyAlignment="1" applyProtection="1">
      <alignment horizontal="left" vertical="center"/>
    </xf>
    <xf numFmtId="0" fontId="9" fillId="3" borderId="21" xfId="0" applyFont="1" applyFill="1" applyBorder="1" applyAlignment="1" applyProtection="1">
      <alignment horizontal="right" vertical="center"/>
    </xf>
    <xf numFmtId="164" fontId="2" fillId="3" borderId="20" xfId="0" applyNumberFormat="1" applyFont="1" applyFill="1" applyBorder="1" applyAlignment="1" applyProtection="1">
      <alignment horizontal="right" vertical="center"/>
    </xf>
    <xf numFmtId="0" fontId="8" fillId="3" borderId="21" xfId="0" applyFont="1" applyFill="1" applyBorder="1" applyAlignment="1" applyProtection="1">
      <alignment horizontal="right" vertical="center"/>
    </xf>
    <xf numFmtId="0" fontId="8" fillId="3" borderId="22" xfId="0" applyFont="1" applyFill="1" applyBorder="1" applyAlignment="1" applyProtection="1">
      <alignment horizontal="right" vertical="center"/>
    </xf>
    <xf numFmtId="0" fontId="9" fillId="3" borderId="23" xfId="0" applyFont="1" applyFill="1" applyBorder="1" applyAlignment="1" applyProtection="1">
      <alignment horizontal="left" vertical="center"/>
    </xf>
    <xf numFmtId="0" fontId="9" fillId="3" borderId="0" xfId="0" applyFont="1" applyFill="1" applyAlignment="1" applyProtection="1">
      <alignment horizontal="right" vertical="center"/>
    </xf>
    <xf numFmtId="164" fontId="2" fillId="3" borderId="23" xfId="0" applyNumberFormat="1" applyFont="1" applyFill="1" applyBorder="1" applyAlignment="1" applyProtection="1">
      <alignment horizontal="right" vertical="center"/>
    </xf>
    <xf numFmtId="0" fontId="8" fillId="3" borderId="0" xfId="0" applyFont="1" applyFill="1" applyAlignment="1" applyProtection="1">
      <alignment horizontal="right" vertical="center"/>
    </xf>
    <xf numFmtId="0" fontId="8" fillId="3" borderId="24" xfId="0" applyFont="1" applyFill="1" applyBorder="1" applyAlignment="1" applyProtection="1">
      <alignment horizontal="right" vertical="center"/>
    </xf>
    <xf numFmtId="0" fontId="9" fillId="3" borderId="25" xfId="0" applyFont="1" applyFill="1" applyBorder="1" applyAlignment="1" applyProtection="1">
      <alignment horizontal="left" vertical="center"/>
    </xf>
    <xf numFmtId="0" fontId="9" fillId="3" borderId="26" xfId="0" applyFont="1" applyFill="1" applyBorder="1" applyAlignment="1" applyProtection="1">
      <alignment horizontal="right" vertical="center"/>
    </xf>
    <xf numFmtId="164" fontId="2" fillId="3" borderId="25" xfId="0" applyNumberFormat="1" applyFont="1" applyFill="1" applyBorder="1" applyAlignment="1" applyProtection="1">
      <alignment horizontal="right" vertical="center"/>
    </xf>
    <xf numFmtId="0" fontId="8" fillId="3" borderId="26" xfId="0" applyFont="1" applyFill="1" applyBorder="1" applyAlignment="1" applyProtection="1">
      <alignment horizontal="right" vertical="center"/>
    </xf>
    <xf numFmtId="0" fontId="8" fillId="3" borderId="27" xfId="0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10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left" vertical="center"/>
    </xf>
    <xf numFmtId="0" fontId="10" fillId="3" borderId="6" xfId="0" applyFont="1" applyFill="1" applyBorder="1" applyAlignment="1" applyProtection="1">
      <alignment horizontal="left" vertical="center" indent="1"/>
    </xf>
    <xf numFmtId="0" fontId="11" fillId="3" borderId="5" xfId="0" applyFont="1" applyFill="1" applyBorder="1" applyAlignment="1" applyProtection="1">
      <alignment horizontal="left" vertical="top"/>
    </xf>
    <xf numFmtId="0" fontId="10" fillId="3" borderId="6" xfId="0" applyFont="1" applyFill="1" applyBorder="1" applyAlignment="1" applyProtection="1">
      <alignment horizontal="left" vertical="top"/>
    </xf>
    <xf numFmtId="0" fontId="11" fillId="3" borderId="0" xfId="0" applyFont="1" applyFill="1" applyAlignment="1" applyProtection="1">
      <alignment horizontal="left" vertical="top"/>
    </xf>
    <xf numFmtId="0" fontId="11" fillId="3" borderId="8" xfId="0" applyFont="1" applyFill="1" applyBorder="1" applyAlignment="1" applyProtection="1">
      <alignment horizontal="left" vertical="center" indent="2"/>
    </xf>
    <xf numFmtId="164" fontId="11" fillId="3" borderId="0" xfId="0" applyNumberFormat="1" applyFont="1" applyFill="1" applyAlignment="1" applyProtection="1">
      <alignment horizontal="right" vertical="center"/>
    </xf>
    <xf numFmtId="164" fontId="10" fillId="3" borderId="8" xfId="0" applyNumberFormat="1" applyFont="1" applyFill="1" applyBorder="1" applyAlignment="1" applyProtection="1">
      <alignment horizontal="right" vertical="center"/>
    </xf>
    <xf numFmtId="0" fontId="11" fillId="2" borderId="8" xfId="0" applyFont="1" applyFill="1" applyBorder="1" applyAlignment="1" applyProtection="1">
      <alignment horizontal="left" vertical="center" indent="2"/>
    </xf>
    <xf numFmtId="164" fontId="11" fillId="2" borderId="0" xfId="0" applyNumberFormat="1" applyFont="1" applyFill="1" applyAlignment="1" applyProtection="1">
      <alignment horizontal="right" vertical="center"/>
    </xf>
    <xf numFmtId="164" fontId="10" fillId="2" borderId="8" xfId="0" applyNumberFormat="1" applyFont="1" applyFill="1" applyBorder="1" applyAlignment="1" applyProtection="1">
      <alignment horizontal="right" vertical="center"/>
    </xf>
    <xf numFmtId="0" fontId="11" fillId="2" borderId="2" xfId="0" applyFont="1" applyFill="1" applyBorder="1" applyAlignment="1" applyProtection="1">
      <alignment horizontal="left" vertical="center" indent="1"/>
    </xf>
    <xf numFmtId="164" fontId="10" fillId="2" borderId="28" xfId="0" applyNumberFormat="1" applyFont="1" applyFill="1" applyBorder="1" applyAlignment="1" applyProtection="1">
      <alignment horizontal="right" vertical="center"/>
    </xf>
    <xf numFmtId="164" fontId="10" fillId="2" borderId="2" xfId="0" applyNumberFormat="1" applyFont="1" applyFill="1" applyBorder="1" applyAlignment="1" applyProtection="1">
      <alignment horizontal="right" vertical="center"/>
    </xf>
    <xf numFmtId="0" fontId="9" fillId="3" borderId="29" xfId="0" applyFont="1" applyFill="1" applyBorder="1" applyAlignment="1" applyProtection="1">
      <alignment horizontal="left" vertical="center" indent="1"/>
    </xf>
    <xf numFmtId="164" fontId="10" fillId="3" borderId="30" xfId="0" applyNumberFormat="1" applyFont="1" applyFill="1" applyBorder="1" applyAlignment="1" applyProtection="1">
      <alignment horizontal="right" vertical="center"/>
    </xf>
    <xf numFmtId="164" fontId="10" fillId="3" borderId="31" xfId="0" applyNumberFormat="1" applyFont="1" applyFill="1" applyBorder="1" applyAlignment="1" applyProtection="1">
      <alignment horizontal="right" vertical="center"/>
    </xf>
    <xf numFmtId="0" fontId="12" fillId="2" borderId="0" xfId="0" applyFont="1" applyFill="1" applyAlignment="1" applyProtection="1">
      <alignment horizontal="right" vertical="center" indent="1"/>
    </xf>
    <xf numFmtId="164" fontId="12" fillId="2" borderId="0" xfId="0" applyNumberFormat="1" applyFont="1" applyFill="1" applyAlignment="1" applyProtection="1">
      <alignment horizontal="right" vertical="center" indent="1"/>
    </xf>
    <xf numFmtId="0" fontId="13" fillId="2" borderId="32" xfId="0" applyFont="1" applyFill="1" applyBorder="1" applyAlignment="1" applyProtection="1">
      <alignment horizontal="center" vertical="center"/>
    </xf>
    <xf numFmtId="165" fontId="13" fillId="3" borderId="35" xfId="0" applyNumberFormat="1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10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left" vertical="center"/>
    </xf>
    <xf numFmtId="0" fontId="10" fillId="3" borderId="6" xfId="0" applyFont="1" applyFill="1" applyBorder="1" applyAlignment="1" applyProtection="1">
      <alignment horizontal="left" vertical="center" indent="1"/>
    </xf>
    <xf numFmtId="0" fontId="11" fillId="3" borderId="5" xfId="0" applyFont="1" applyFill="1" applyBorder="1" applyAlignment="1" applyProtection="1">
      <alignment horizontal="left" vertical="top"/>
    </xf>
    <xf numFmtId="0" fontId="10" fillId="3" borderId="6" xfId="0" applyFont="1" applyFill="1" applyBorder="1" applyAlignment="1" applyProtection="1">
      <alignment horizontal="left" vertical="top"/>
    </xf>
    <xf numFmtId="0" fontId="11" fillId="3" borderId="0" xfId="0" applyFont="1" applyFill="1" applyAlignment="1" applyProtection="1">
      <alignment horizontal="left" vertical="top"/>
    </xf>
    <xf numFmtId="0" fontId="11" fillId="3" borderId="8" xfId="0" applyFont="1" applyFill="1" applyBorder="1" applyAlignment="1" applyProtection="1">
      <alignment horizontal="left" vertical="center" indent="2"/>
    </xf>
    <xf numFmtId="164" fontId="11" fillId="3" borderId="0" xfId="0" applyNumberFormat="1" applyFont="1" applyFill="1" applyAlignment="1" applyProtection="1">
      <alignment horizontal="right" vertical="center"/>
    </xf>
    <xf numFmtId="164" fontId="10" fillId="3" borderId="8" xfId="0" applyNumberFormat="1" applyFont="1" applyFill="1" applyBorder="1" applyAlignment="1" applyProtection="1">
      <alignment horizontal="right" vertical="center"/>
    </xf>
    <xf numFmtId="0" fontId="11" fillId="2" borderId="8" xfId="0" applyFont="1" applyFill="1" applyBorder="1" applyAlignment="1" applyProtection="1">
      <alignment horizontal="left" vertical="center" indent="2"/>
    </xf>
    <xf numFmtId="164" fontId="11" fillId="2" borderId="0" xfId="0" applyNumberFormat="1" applyFont="1" applyFill="1" applyAlignment="1" applyProtection="1">
      <alignment horizontal="right" vertical="center"/>
    </xf>
    <xf numFmtId="164" fontId="10" fillId="2" borderId="8" xfId="0" applyNumberFormat="1" applyFont="1" applyFill="1" applyBorder="1" applyAlignment="1" applyProtection="1">
      <alignment horizontal="right" vertical="center"/>
    </xf>
    <xf numFmtId="0" fontId="11" fillId="2" borderId="2" xfId="0" applyFont="1" applyFill="1" applyBorder="1" applyAlignment="1" applyProtection="1">
      <alignment horizontal="left" vertical="center" indent="1"/>
    </xf>
    <xf numFmtId="164" fontId="10" fillId="2" borderId="28" xfId="0" applyNumberFormat="1" applyFont="1" applyFill="1" applyBorder="1" applyAlignment="1" applyProtection="1">
      <alignment horizontal="right" vertical="center"/>
    </xf>
    <xf numFmtId="164" fontId="10" fillId="2" borderId="2" xfId="0" applyNumberFormat="1" applyFont="1" applyFill="1" applyBorder="1" applyAlignment="1" applyProtection="1">
      <alignment horizontal="right" vertical="center"/>
    </xf>
    <xf numFmtId="0" fontId="9" fillId="3" borderId="29" xfId="0" applyFont="1" applyFill="1" applyBorder="1" applyAlignment="1" applyProtection="1">
      <alignment horizontal="left" vertical="center" indent="1"/>
    </xf>
    <xf numFmtId="164" fontId="10" fillId="3" borderId="30" xfId="0" applyNumberFormat="1" applyFont="1" applyFill="1" applyBorder="1" applyAlignment="1" applyProtection="1">
      <alignment horizontal="right" vertical="center"/>
    </xf>
    <xf numFmtId="164" fontId="10" fillId="3" borderId="31" xfId="0" applyNumberFormat="1" applyFont="1" applyFill="1" applyBorder="1" applyAlignment="1" applyProtection="1">
      <alignment horizontal="right" vertical="center"/>
    </xf>
    <xf numFmtId="0" fontId="12" fillId="2" borderId="0" xfId="0" applyFont="1" applyFill="1" applyAlignment="1" applyProtection="1">
      <alignment horizontal="right" vertical="center" indent="1"/>
    </xf>
    <xf numFmtId="164" fontId="12" fillId="2" borderId="0" xfId="0" applyNumberFormat="1" applyFont="1" applyFill="1" applyAlignment="1" applyProtection="1">
      <alignment horizontal="right" vertical="center" indent="1"/>
    </xf>
    <xf numFmtId="0" fontId="13" fillId="2" borderId="32" xfId="0" applyFont="1" applyFill="1" applyBorder="1" applyAlignment="1" applyProtection="1">
      <alignment horizontal="center" vertical="center"/>
    </xf>
    <xf numFmtId="165" fontId="13" fillId="3" borderId="35" xfId="0" applyNumberFormat="1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10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left" vertical="center"/>
    </xf>
    <xf numFmtId="0" fontId="10" fillId="3" borderId="6" xfId="0" applyFont="1" applyFill="1" applyBorder="1" applyAlignment="1" applyProtection="1">
      <alignment horizontal="left" vertical="center" indent="1"/>
    </xf>
    <xf numFmtId="0" fontId="11" fillId="3" borderId="5" xfId="0" applyFont="1" applyFill="1" applyBorder="1" applyAlignment="1" applyProtection="1">
      <alignment horizontal="left" vertical="top"/>
    </xf>
    <xf numFmtId="0" fontId="10" fillId="3" borderId="6" xfId="0" applyFont="1" applyFill="1" applyBorder="1" applyAlignment="1" applyProtection="1">
      <alignment horizontal="left" vertical="top"/>
    </xf>
    <xf numFmtId="0" fontId="11" fillId="3" borderId="0" xfId="0" applyFont="1" applyFill="1" applyAlignment="1" applyProtection="1">
      <alignment horizontal="left" vertical="top"/>
    </xf>
    <xf numFmtId="0" fontId="11" fillId="3" borderId="8" xfId="0" applyFont="1" applyFill="1" applyBorder="1" applyAlignment="1" applyProtection="1">
      <alignment horizontal="left" vertical="center" indent="2"/>
    </xf>
    <xf numFmtId="164" fontId="11" fillId="3" borderId="0" xfId="0" applyNumberFormat="1" applyFont="1" applyFill="1" applyAlignment="1" applyProtection="1">
      <alignment horizontal="right" vertical="center"/>
    </xf>
    <xf numFmtId="164" fontId="10" fillId="3" borderId="8" xfId="0" applyNumberFormat="1" applyFont="1" applyFill="1" applyBorder="1" applyAlignment="1" applyProtection="1">
      <alignment horizontal="right" vertical="center"/>
    </xf>
    <xf numFmtId="0" fontId="11" fillId="2" borderId="8" xfId="0" applyFont="1" applyFill="1" applyBorder="1" applyAlignment="1" applyProtection="1">
      <alignment horizontal="left" vertical="center" indent="2"/>
    </xf>
    <xf numFmtId="164" fontId="11" fillId="2" borderId="0" xfId="0" applyNumberFormat="1" applyFont="1" applyFill="1" applyAlignment="1" applyProtection="1">
      <alignment horizontal="right" vertical="center"/>
    </xf>
    <xf numFmtId="164" fontId="10" fillId="2" borderId="8" xfId="0" applyNumberFormat="1" applyFont="1" applyFill="1" applyBorder="1" applyAlignment="1" applyProtection="1">
      <alignment horizontal="right" vertical="center"/>
    </xf>
    <xf numFmtId="0" fontId="11" fillId="2" borderId="2" xfId="0" applyFont="1" applyFill="1" applyBorder="1" applyAlignment="1" applyProtection="1">
      <alignment horizontal="left" vertical="center" indent="1"/>
    </xf>
    <xf numFmtId="164" fontId="10" fillId="2" borderId="28" xfId="0" applyNumberFormat="1" applyFont="1" applyFill="1" applyBorder="1" applyAlignment="1" applyProtection="1">
      <alignment horizontal="right" vertical="center"/>
    </xf>
    <xf numFmtId="164" fontId="10" fillId="2" borderId="2" xfId="0" applyNumberFormat="1" applyFont="1" applyFill="1" applyBorder="1" applyAlignment="1" applyProtection="1">
      <alignment horizontal="right" vertical="center"/>
    </xf>
    <xf numFmtId="0" fontId="9" fillId="3" borderId="29" xfId="0" applyFont="1" applyFill="1" applyBorder="1" applyAlignment="1" applyProtection="1">
      <alignment horizontal="left" vertical="center" indent="1"/>
    </xf>
    <xf numFmtId="164" fontId="10" fillId="3" borderId="30" xfId="0" applyNumberFormat="1" applyFont="1" applyFill="1" applyBorder="1" applyAlignment="1" applyProtection="1">
      <alignment horizontal="right" vertical="center"/>
    </xf>
    <xf numFmtId="164" fontId="10" fillId="3" borderId="31" xfId="0" applyNumberFormat="1" applyFont="1" applyFill="1" applyBorder="1" applyAlignment="1" applyProtection="1">
      <alignment horizontal="right" vertical="center"/>
    </xf>
    <xf numFmtId="0" fontId="12" fillId="2" borderId="0" xfId="0" applyFont="1" applyFill="1" applyAlignment="1" applyProtection="1">
      <alignment horizontal="right" vertical="center" indent="1"/>
    </xf>
    <xf numFmtId="164" fontId="12" fillId="2" borderId="0" xfId="0" applyNumberFormat="1" applyFont="1" applyFill="1" applyAlignment="1" applyProtection="1">
      <alignment horizontal="right" vertical="center" indent="1"/>
    </xf>
    <xf numFmtId="0" fontId="13" fillId="2" borderId="32" xfId="0" applyFont="1" applyFill="1" applyBorder="1" applyAlignment="1" applyProtection="1">
      <alignment horizontal="center" vertical="center"/>
    </xf>
    <xf numFmtId="164" fontId="12" fillId="3" borderId="33" xfId="0" applyNumberFormat="1" applyFont="1" applyFill="1" applyBorder="1" applyAlignment="1" applyProtection="1">
      <alignment horizontal="right" vertical="center" indent="1"/>
    </xf>
    <xf numFmtId="164" fontId="12" fillId="3" borderId="0" xfId="0" applyNumberFormat="1" applyFont="1" applyFill="1" applyAlignment="1" applyProtection="1">
      <alignment horizontal="right" vertical="center" indent="1"/>
    </xf>
    <xf numFmtId="0" fontId="13" fillId="2" borderId="34" xfId="0" applyFont="1" applyFill="1" applyBorder="1" applyAlignment="1" applyProtection="1">
      <alignment horizontal="center" vertical="center"/>
    </xf>
    <xf numFmtId="165" fontId="13" fillId="3" borderId="35" xfId="0" applyNumberFormat="1" applyFont="1" applyFill="1" applyBorder="1" applyAlignment="1" applyProtection="1">
      <alignment horizontal="center" vertical="center"/>
    </xf>
    <xf numFmtId="0" fontId="12" fillId="3" borderId="0" xfId="0" applyFont="1" applyFill="1" applyAlignment="1" applyProtection="1">
      <alignment horizontal="right" vertical="center" indent="1"/>
    </xf>
    <xf numFmtId="0" fontId="2" fillId="2" borderId="0" xfId="0" applyFont="1" applyFill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10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left" vertical="center"/>
    </xf>
    <xf numFmtId="0" fontId="10" fillId="3" borderId="6" xfId="0" applyFont="1" applyFill="1" applyBorder="1" applyAlignment="1" applyProtection="1">
      <alignment horizontal="left" vertical="center" indent="1"/>
    </xf>
    <xf numFmtId="0" fontId="11" fillId="3" borderId="5" xfId="0" applyFont="1" applyFill="1" applyBorder="1" applyAlignment="1" applyProtection="1">
      <alignment horizontal="left" vertical="top"/>
    </xf>
    <xf numFmtId="0" fontId="10" fillId="3" borderId="6" xfId="0" applyFont="1" applyFill="1" applyBorder="1" applyAlignment="1" applyProtection="1">
      <alignment horizontal="left" vertical="top"/>
    </xf>
    <xf numFmtId="0" fontId="11" fillId="3" borderId="0" xfId="0" applyFont="1" applyFill="1" applyAlignment="1" applyProtection="1">
      <alignment horizontal="left" vertical="top"/>
    </xf>
    <xf numFmtId="0" fontId="11" fillId="3" borderId="8" xfId="0" applyFont="1" applyFill="1" applyBorder="1" applyAlignment="1" applyProtection="1">
      <alignment horizontal="left" vertical="center" indent="2"/>
    </xf>
    <xf numFmtId="164" fontId="11" fillId="3" borderId="0" xfId="0" applyNumberFormat="1" applyFont="1" applyFill="1" applyAlignment="1" applyProtection="1">
      <alignment horizontal="right" vertical="center"/>
    </xf>
    <xf numFmtId="164" fontId="10" fillId="3" borderId="8" xfId="0" applyNumberFormat="1" applyFont="1" applyFill="1" applyBorder="1" applyAlignment="1" applyProtection="1">
      <alignment horizontal="right" vertical="center"/>
    </xf>
    <xf numFmtId="0" fontId="11" fillId="2" borderId="8" xfId="0" applyFont="1" applyFill="1" applyBorder="1" applyAlignment="1" applyProtection="1">
      <alignment horizontal="left" vertical="center" indent="2"/>
    </xf>
    <xf numFmtId="164" fontId="11" fillId="2" borderId="0" xfId="0" applyNumberFormat="1" applyFont="1" applyFill="1" applyAlignment="1" applyProtection="1">
      <alignment horizontal="right" vertical="center"/>
    </xf>
    <xf numFmtId="164" fontId="10" fillId="2" borderId="8" xfId="0" applyNumberFormat="1" applyFont="1" applyFill="1" applyBorder="1" applyAlignment="1" applyProtection="1">
      <alignment horizontal="right" vertical="center"/>
    </xf>
    <xf numFmtId="0" fontId="11" fillId="2" borderId="2" xfId="0" applyFont="1" applyFill="1" applyBorder="1" applyAlignment="1" applyProtection="1">
      <alignment horizontal="left" vertical="center" indent="1"/>
    </xf>
    <xf numFmtId="164" fontId="10" fillId="2" borderId="28" xfId="0" applyNumberFormat="1" applyFont="1" applyFill="1" applyBorder="1" applyAlignment="1" applyProtection="1">
      <alignment horizontal="right" vertical="center"/>
    </xf>
    <xf numFmtId="164" fontId="10" fillId="2" borderId="2" xfId="0" applyNumberFormat="1" applyFont="1" applyFill="1" applyBorder="1" applyAlignment="1" applyProtection="1">
      <alignment horizontal="right" vertical="center"/>
    </xf>
    <xf numFmtId="0" fontId="9" fillId="3" borderId="29" xfId="0" applyFont="1" applyFill="1" applyBorder="1" applyAlignment="1" applyProtection="1">
      <alignment horizontal="left" vertical="center" indent="1"/>
    </xf>
    <xf numFmtId="164" fontId="10" fillId="3" borderId="30" xfId="0" applyNumberFormat="1" applyFont="1" applyFill="1" applyBorder="1" applyAlignment="1" applyProtection="1">
      <alignment horizontal="right" vertical="center"/>
    </xf>
    <xf numFmtId="164" fontId="10" fillId="3" borderId="31" xfId="0" applyNumberFormat="1" applyFont="1" applyFill="1" applyBorder="1" applyAlignment="1" applyProtection="1">
      <alignment horizontal="right" vertical="center"/>
    </xf>
    <xf numFmtId="0" fontId="12" fillId="2" borderId="0" xfId="0" applyFont="1" applyFill="1" applyAlignment="1" applyProtection="1">
      <alignment horizontal="right" vertical="center" indent="1"/>
    </xf>
    <xf numFmtId="164" fontId="12" fillId="2" borderId="0" xfId="0" applyNumberFormat="1" applyFont="1" applyFill="1" applyAlignment="1" applyProtection="1">
      <alignment horizontal="right" vertical="center" indent="1"/>
    </xf>
    <xf numFmtId="0" fontId="13" fillId="2" borderId="32" xfId="0" applyFont="1" applyFill="1" applyBorder="1" applyAlignment="1" applyProtection="1">
      <alignment horizontal="center" vertical="center"/>
    </xf>
    <xf numFmtId="164" fontId="12" fillId="3" borderId="33" xfId="0" applyNumberFormat="1" applyFont="1" applyFill="1" applyBorder="1" applyAlignment="1" applyProtection="1">
      <alignment horizontal="right" vertical="center" indent="1"/>
    </xf>
    <xf numFmtId="164" fontId="12" fillId="3" borderId="0" xfId="0" applyNumberFormat="1" applyFont="1" applyFill="1" applyAlignment="1" applyProtection="1">
      <alignment horizontal="right" vertical="center" indent="1"/>
    </xf>
    <xf numFmtId="0" fontId="13" fillId="2" borderId="34" xfId="0" applyFont="1" applyFill="1" applyBorder="1" applyAlignment="1" applyProtection="1">
      <alignment horizontal="center" vertical="center"/>
    </xf>
    <xf numFmtId="165" fontId="13" fillId="3" borderId="35" xfId="0" applyNumberFormat="1" applyFont="1" applyFill="1" applyBorder="1" applyAlignment="1" applyProtection="1">
      <alignment horizontal="center" vertical="center"/>
    </xf>
    <xf numFmtId="0" fontId="12" fillId="3" borderId="0" xfId="0" applyFont="1" applyFill="1" applyAlignment="1" applyProtection="1">
      <alignment horizontal="right" vertical="center" indent="1"/>
    </xf>
    <xf numFmtId="0" fontId="1" fillId="2" borderId="0" xfId="0" applyFont="1" applyFill="1" applyAlignment="1" applyProtection="1">
      <alignment horizontal="center" vertical="center"/>
    </xf>
    <xf numFmtId="0" fontId="0" fillId="0" borderId="0" xfId="0" applyProtection="1"/>
    <xf numFmtId="0" fontId="3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2" xfId="0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 applyProtection="1">
      <alignment horizontal="left" vertical="center"/>
    </xf>
    <xf numFmtId="0" fontId="2" fillId="3" borderId="0" xfId="0" applyFont="1" applyFill="1" applyAlignment="1" applyProtection="1">
      <alignment horizontal="center" textRotation="90" wrapText="1"/>
    </xf>
    <xf numFmtId="0" fontId="2" fillId="3" borderId="0" xfId="0" applyFont="1" applyFill="1" applyAlignment="1" applyProtection="1">
      <alignment horizontal="center" textRotation="80" wrapText="1"/>
    </xf>
    <xf numFmtId="0" fontId="10" fillId="3" borderId="0" xfId="0" applyFont="1" applyFill="1" applyAlignment="1" applyProtection="1">
      <alignment horizontal="center"/>
    </xf>
    <xf numFmtId="0" fontId="11" fillId="3" borderId="5" xfId="0" applyFont="1" applyFill="1" applyBorder="1" applyAlignment="1" applyProtection="1">
      <alignment horizontal="left" vertical="top"/>
    </xf>
    <xf numFmtId="0" fontId="11" fillId="3" borderId="0" xfId="0" applyFont="1" applyFill="1" applyAlignment="1" applyProtection="1">
      <alignment horizontal="left" vertical="top"/>
    </xf>
    <xf numFmtId="0" fontId="11" fillId="2" borderId="0" xfId="0" applyFont="1" applyFill="1" applyAlignment="1" applyProtection="1">
      <alignment horizontal="left" vertical="top"/>
    </xf>
    <xf numFmtId="0" fontId="11" fillId="2" borderId="28" xfId="0" applyFont="1" applyFill="1" applyBorder="1" applyAlignment="1" applyProtection="1">
      <alignment horizontal="left" vertical="top"/>
    </xf>
    <xf numFmtId="0" fontId="11" fillId="3" borderId="30" xfId="0" applyFont="1" applyFill="1" applyBorder="1" applyAlignment="1" applyProtection="1">
      <alignment horizontal="left" vertical="center"/>
    </xf>
    <xf numFmtId="0" fontId="12" fillId="2" borderId="0" xfId="0" applyFont="1" applyFill="1" applyAlignment="1" applyProtection="1">
      <alignment horizontal="right" vertical="center" indent="1"/>
    </xf>
    <xf numFmtId="0" fontId="12" fillId="3" borderId="0" xfId="0" applyFont="1" applyFill="1" applyAlignment="1" applyProtection="1">
      <alignment horizontal="right" vertical="center" indent="1"/>
    </xf>
    <xf numFmtId="9" fontId="12" fillId="3" borderId="33" xfId="1" applyFont="1" applyFill="1" applyBorder="1" applyAlignment="1" applyProtection="1">
      <alignment horizontal="right" vertical="center" indent="1"/>
    </xf>
    <xf numFmtId="9" fontId="12" fillId="3" borderId="0" xfId="1" applyFont="1" applyFill="1" applyAlignment="1" applyProtection="1">
      <alignment horizontal="right" vertical="center" indent="1"/>
    </xf>
    <xf numFmtId="9" fontId="0" fillId="0" borderId="0" xfId="1" applyFont="1" applyProtection="1"/>
    <xf numFmtId="9" fontId="12" fillId="3" borderId="0" xfId="1" applyFont="1" applyFill="1" applyAlignment="1" applyProtection="1">
      <alignment horizontal="right" vertical="center" indent="1"/>
    </xf>
    <xf numFmtId="9" fontId="0" fillId="0" borderId="0" xfId="1" applyFont="1"/>
    <xf numFmtId="9" fontId="13" fillId="2" borderId="34" xfId="1" applyFont="1" applyFill="1" applyBorder="1" applyAlignment="1" applyProtection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4"/>
  <sheetViews>
    <sheetView workbookViewId="0">
      <selection activeCell="AG1" sqref="AG1"/>
    </sheetView>
  </sheetViews>
  <sheetFormatPr baseColWidth="10" defaultColWidth="9.140625" defaultRowHeight="15" x14ac:dyDescent="0.25"/>
  <cols>
    <col min="1" max="1" width="16.5703125" customWidth="1"/>
    <col min="2" max="2" width="12.5703125" customWidth="1"/>
    <col min="3" max="3" width="8.5703125" customWidth="1"/>
    <col min="4" max="4" width="2" customWidth="1"/>
    <col min="5" max="5" width="8.5703125" customWidth="1"/>
    <col min="6" max="6" width="2" customWidth="1"/>
    <col min="7" max="7" width="8.5703125" customWidth="1"/>
    <col min="8" max="8" width="2" customWidth="1"/>
    <col min="9" max="9" width="7.5703125" customWidth="1"/>
    <col min="10" max="10" width="2" customWidth="1"/>
    <col min="11" max="11" width="0.42578125" customWidth="1"/>
    <col min="12" max="12" width="8.5703125" customWidth="1"/>
    <col min="13" max="13" width="2" customWidth="1"/>
    <col min="14" max="14" width="8.5703125" customWidth="1"/>
    <col min="15" max="15" width="2" customWidth="1"/>
    <col min="16" max="16" width="7.5703125" customWidth="1"/>
    <col min="17" max="17" width="2" customWidth="1"/>
    <col min="18" max="18" width="0.42578125" customWidth="1"/>
    <col min="19" max="19" width="7.5703125" customWidth="1"/>
    <col min="20" max="20" width="1" customWidth="1"/>
    <col min="21" max="21" width="7.5703125" customWidth="1"/>
    <col min="22" max="22" width="2" customWidth="1"/>
    <col min="23" max="23" width="7.5703125" customWidth="1"/>
    <col min="24" max="24" width="2" customWidth="1"/>
    <col min="25" max="25" width="0.42578125" customWidth="1"/>
    <col min="26" max="26" width="7.5703125" customWidth="1"/>
    <col min="27" max="27" width="2" customWidth="1"/>
    <col min="28" max="28" width="7.5703125" customWidth="1"/>
    <col min="29" max="29" width="2" customWidth="1"/>
    <col min="30" max="30" width="7.5703125" customWidth="1"/>
    <col min="31" max="31" width="2" customWidth="1"/>
    <col min="32" max="32" width="7.5703125" customWidth="1"/>
    <col min="33" max="33" width="2.140625" customWidth="1"/>
  </cols>
  <sheetData>
    <row r="1" spans="1:33" ht="23.25" x14ac:dyDescent="0.25">
      <c r="A1" s="162" t="s">
        <v>0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8" t="s">
        <v>1</v>
      </c>
    </row>
    <row r="2" spans="1:33" ht="18" x14ac:dyDescent="0.25">
      <c r="A2" s="164">
        <v>2014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  <c r="AG2" s="1"/>
    </row>
    <row r="3" spans="1:33" ht="18" x14ac:dyDescent="0.25">
      <c r="A3" s="164" t="s">
        <v>2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163"/>
      <c r="AC3" s="163"/>
      <c r="AD3" s="163"/>
      <c r="AE3" s="163"/>
      <c r="AF3" s="163"/>
      <c r="AG3" s="1"/>
    </row>
    <row r="5" spans="1:33" ht="18.75" x14ac:dyDescent="0.25">
      <c r="A5" s="2"/>
      <c r="B5" s="2"/>
      <c r="C5" s="165" t="s">
        <v>3</v>
      </c>
      <c r="D5" s="163"/>
      <c r="E5" s="163"/>
      <c r="F5" s="163"/>
      <c r="G5" s="163"/>
      <c r="H5" s="163"/>
      <c r="I5" s="163"/>
      <c r="J5" s="163"/>
      <c r="K5" s="2"/>
      <c r="L5" s="165" t="s">
        <v>4</v>
      </c>
      <c r="M5" s="163"/>
      <c r="N5" s="163"/>
      <c r="O5" s="163"/>
      <c r="P5" s="163"/>
      <c r="Q5" s="163"/>
      <c r="R5" s="2"/>
      <c r="S5" s="165" t="s">
        <v>5</v>
      </c>
      <c r="T5" s="163"/>
      <c r="U5" s="163"/>
      <c r="V5" s="163"/>
      <c r="W5" s="163"/>
      <c r="X5" s="163"/>
      <c r="Y5" s="2"/>
      <c r="Z5" s="165" t="s">
        <v>6</v>
      </c>
      <c r="AA5" s="163"/>
      <c r="AB5" s="163"/>
      <c r="AC5" s="163"/>
      <c r="AD5" s="163"/>
      <c r="AE5" s="163"/>
      <c r="AF5" s="163"/>
      <c r="AG5" s="163"/>
    </row>
    <row r="6" spans="1:33" ht="33.950000000000003" customHeight="1" x14ac:dyDescent="0.25">
      <c r="A6" s="3">
        <v>2014</v>
      </c>
      <c r="C6" s="166" t="s">
        <v>7</v>
      </c>
      <c r="D6" s="167"/>
      <c r="E6" s="167" t="s">
        <v>8</v>
      </c>
      <c r="F6" s="167"/>
      <c r="G6" s="167" t="s">
        <v>9</v>
      </c>
      <c r="H6" s="167"/>
      <c r="I6" s="167" t="s">
        <v>10</v>
      </c>
      <c r="J6" s="167"/>
      <c r="L6" s="166" t="s">
        <v>8</v>
      </c>
      <c r="M6" s="167"/>
      <c r="N6" s="167" t="s">
        <v>9</v>
      </c>
      <c r="O6" s="167"/>
      <c r="P6" s="167" t="s">
        <v>10</v>
      </c>
      <c r="Q6" s="167"/>
      <c r="S6" s="166" t="s">
        <v>8</v>
      </c>
      <c r="T6" s="167"/>
      <c r="U6" s="167" t="s">
        <v>9</v>
      </c>
      <c r="V6" s="167"/>
      <c r="W6" s="167" t="s">
        <v>10</v>
      </c>
      <c r="X6" s="167"/>
      <c r="Z6" s="166" t="s">
        <v>7</v>
      </c>
      <c r="AA6" s="167"/>
      <c r="AB6" s="167" t="s">
        <v>8</v>
      </c>
      <c r="AC6" s="167"/>
      <c r="AD6" s="167" t="s">
        <v>9</v>
      </c>
      <c r="AE6" s="167"/>
      <c r="AF6" s="167" t="s">
        <v>10</v>
      </c>
      <c r="AG6" s="167"/>
    </row>
    <row r="7" spans="1:33" x14ac:dyDescent="0.25">
      <c r="A7" s="168" t="s">
        <v>11</v>
      </c>
      <c r="B7" s="163"/>
      <c r="C7" s="4"/>
      <c r="D7" s="5"/>
      <c r="E7" s="4"/>
      <c r="F7" s="5"/>
      <c r="G7" s="4"/>
      <c r="H7" s="5"/>
      <c r="I7" s="4"/>
      <c r="J7" s="6"/>
      <c r="L7" s="4"/>
      <c r="M7" s="5"/>
      <c r="N7" s="4"/>
      <c r="O7" s="5"/>
      <c r="P7" s="4"/>
      <c r="Q7" s="6"/>
      <c r="S7" s="4"/>
      <c r="T7" s="5"/>
      <c r="U7" s="4"/>
      <c r="V7" s="5"/>
      <c r="W7" s="4"/>
      <c r="X7" s="6"/>
      <c r="Z7" s="4"/>
      <c r="AA7" s="5"/>
      <c r="AB7" s="4"/>
      <c r="AC7" s="5"/>
      <c r="AD7" s="4"/>
      <c r="AE7" s="5"/>
      <c r="AF7" s="4"/>
      <c r="AG7" s="6"/>
    </row>
    <row r="8" spans="1:33" x14ac:dyDescent="0.25">
      <c r="A8" s="7" t="s">
        <v>12</v>
      </c>
      <c r="B8" s="8">
        <v>2014</v>
      </c>
      <c r="C8" s="9">
        <v>145</v>
      </c>
      <c r="D8" s="10"/>
      <c r="E8" s="9">
        <v>24</v>
      </c>
      <c r="F8" s="10"/>
      <c r="G8" s="9">
        <v>10</v>
      </c>
      <c r="H8" s="10"/>
      <c r="I8" s="9">
        <v>4</v>
      </c>
      <c r="J8" s="11"/>
      <c r="L8" s="9">
        <v>24</v>
      </c>
      <c r="M8" s="10"/>
      <c r="N8" s="9">
        <v>8.3000000000000007</v>
      </c>
      <c r="O8" s="10"/>
      <c r="P8" s="9">
        <v>0.8</v>
      </c>
      <c r="Q8" s="11"/>
      <c r="S8" s="9">
        <v>3</v>
      </c>
      <c r="T8" s="10"/>
      <c r="U8" s="9">
        <v>0</v>
      </c>
      <c r="V8" s="10"/>
      <c r="W8" s="9">
        <v>0.3</v>
      </c>
      <c r="X8" s="11"/>
      <c r="Z8" s="9">
        <v>20</v>
      </c>
      <c r="AA8" s="10"/>
      <c r="AB8" s="9">
        <v>21</v>
      </c>
      <c r="AC8" s="10"/>
      <c r="AD8" s="9">
        <v>8.3000000000000007</v>
      </c>
      <c r="AE8" s="10"/>
      <c r="AF8" s="9">
        <v>0.5</v>
      </c>
      <c r="AG8" s="11"/>
    </row>
    <row r="9" spans="1:33" x14ac:dyDescent="0.25">
      <c r="A9" s="7"/>
      <c r="B9" s="8">
        <v>2013</v>
      </c>
      <c r="C9" s="9">
        <v>138</v>
      </c>
      <c r="D9" s="10"/>
      <c r="E9" s="9">
        <v>25</v>
      </c>
      <c r="F9" s="10"/>
      <c r="G9" s="9">
        <v>10</v>
      </c>
      <c r="H9" s="10"/>
      <c r="I9" s="9">
        <v>3</v>
      </c>
      <c r="J9" s="11"/>
      <c r="L9" s="9">
        <v>25</v>
      </c>
      <c r="M9" s="10"/>
      <c r="N9" s="9">
        <v>8.94</v>
      </c>
      <c r="O9" s="10"/>
      <c r="P9" s="9">
        <v>0.8</v>
      </c>
      <c r="Q9" s="11"/>
      <c r="S9" s="9">
        <v>3</v>
      </c>
      <c r="T9" s="10"/>
      <c r="U9" s="9">
        <v>0.24</v>
      </c>
      <c r="V9" s="10"/>
      <c r="W9" s="9">
        <v>0</v>
      </c>
      <c r="X9" s="11"/>
      <c r="Z9" s="9">
        <v>11</v>
      </c>
      <c r="AA9" s="10"/>
      <c r="AB9" s="9">
        <v>22</v>
      </c>
      <c r="AC9" s="10"/>
      <c r="AD9" s="9">
        <v>8.6999999999999993</v>
      </c>
      <c r="AE9" s="10"/>
      <c r="AF9" s="9">
        <v>0.8</v>
      </c>
      <c r="AG9" s="11"/>
    </row>
    <row r="10" spans="1:33" x14ac:dyDescent="0.25">
      <c r="A10" s="7"/>
      <c r="B10" s="8">
        <v>2012</v>
      </c>
      <c r="C10" s="9">
        <v>135</v>
      </c>
      <c r="D10" s="10"/>
      <c r="E10" s="9">
        <v>30</v>
      </c>
      <c r="F10" s="10"/>
      <c r="G10" s="9">
        <v>10</v>
      </c>
      <c r="H10" s="10"/>
      <c r="I10" s="9">
        <v>5</v>
      </c>
      <c r="J10" s="11"/>
      <c r="L10" s="9">
        <v>24</v>
      </c>
      <c r="M10" s="10"/>
      <c r="N10" s="9">
        <v>7.6</v>
      </c>
      <c r="O10" s="10"/>
      <c r="P10" s="9">
        <v>1.1299999999999999</v>
      </c>
      <c r="Q10" s="11"/>
      <c r="S10" s="9">
        <v>1.8</v>
      </c>
      <c r="T10" s="10"/>
      <c r="U10" s="9">
        <v>0.3</v>
      </c>
      <c r="V10" s="10"/>
      <c r="W10" s="9">
        <v>0</v>
      </c>
      <c r="X10" s="11"/>
      <c r="Z10" s="9">
        <v>15.1</v>
      </c>
      <c r="AA10" s="10"/>
      <c r="AB10" s="9">
        <v>22.2</v>
      </c>
      <c r="AC10" s="10"/>
      <c r="AD10" s="9">
        <v>7.3</v>
      </c>
      <c r="AE10" s="10"/>
      <c r="AF10" s="9">
        <v>1.1299999999999999</v>
      </c>
      <c r="AG10" s="11"/>
    </row>
    <row r="11" spans="1:33" x14ac:dyDescent="0.25">
      <c r="A11" s="12" t="s">
        <v>13</v>
      </c>
      <c r="B11" s="13">
        <v>2014</v>
      </c>
      <c r="C11" s="14">
        <v>270.2</v>
      </c>
      <c r="D11" s="15"/>
      <c r="E11" s="14">
        <v>0</v>
      </c>
      <c r="F11" s="15"/>
      <c r="G11" s="14">
        <v>0</v>
      </c>
      <c r="H11" s="15"/>
      <c r="I11" s="14">
        <v>0</v>
      </c>
      <c r="J11" s="16"/>
      <c r="L11" s="14">
        <v>0</v>
      </c>
      <c r="M11" s="15"/>
      <c r="N11" s="14">
        <v>0</v>
      </c>
      <c r="O11" s="15"/>
      <c r="P11" s="14">
        <v>0</v>
      </c>
      <c r="Q11" s="16"/>
      <c r="S11" s="14">
        <v>0</v>
      </c>
      <c r="T11" s="15"/>
      <c r="U11" s="14">
        <v>0</v>
      </c>
      <c r="V11" s="15"/>
      <c r="W11" s="14">
        <v>0</v>
      </c>
      <c r="X11" s="16"/>
      <c r="Z11" s="14">
        <v>67.8</v>
      </c>
      <c r="AA11" s="15"/>
      <c r="AB11" s="14">
        <v>0</v>
      </c>
      <c r="AC11" s="15"/>
      <c r="AD11" s="14">
        <v>0</v>
      </c>
      <c r="AE11" s="15"/>
      <c r="AF11" s="14">
        <v>0</v>
      </c>
      <c r="AG11" s="16"/>
    </row>
    <row r="12" spans="1:33" x14ac:dyDescent="0.25">
      <c r="A12" s="12"/>
      <c r="B12" s="13">
        <v>2013</v>
      </c>
      <c r="C12" s="14">
        <v>267.7</v>
      </c>
      <c r="D12" s="15"/>
      <c r="E12" s="14">
        <v>0</v>
      </c>
      <c r="F12" s="15"/>
      <c r="G12" s="14">
        <v>0</v>
      </c>
      <c r="H12" s="15"/>
      <c r="I12" s="14">
        <v>0</v>
      </c>
      <c r="J12" s="16"/>
      <c r="L12" s="14">
        <v>0</v>
      </c>
      <c r="M12" s="15"/>
      <c r="N12" s="14">
        <v>0</v>
      </c>
      <c r="O12" s="15"/>
      <c r="P12" s="14">
        <v>0</v>
      </c>
      <c r="Q12" s="16"/>
      <c r="S12" s="14">
        <v>0</v>
      </c>
      <c r="T12" s="15"/>
      <c r="U12" s="14">
        <v>0</v>
      </c>
      <c r="V12" s="15"/>
      <c r="W12" s="14">
        <v>0</v>
      </c>
      <c r="X12" s="16"/>
      <c r="Z12" s="14">
        <v>48.1</v>
      </c>
      <c r="AA12" s="15"/>
      <c r="AB12" s="14">
        <v>0</v>
      </c>
      <c r="AC12" s="15"/>
      <c r="AD12" s="14">
        <v>0</v>
      </c>
      <c r="AE12" s="15"/>
      <c r="AF12" s="14">
        <v>0</v>
      </c>
      <c r="AG12" s="16"/>
    </row>
    <row r="13" spans="1:33" x14ac:dyDescent="0.25">
      <c r="A13" s="12"/>
      <c r="B13" s="13">
        <v>2012</v>
      </c>
      <c r="C13" s="14">
        <v>262.2</v>
      </c>
      <c r="D13" s="15"/>
      <c r="E13" s="14">
        <v>0</v>
      </c>
      <c r="F13" s="15"/>
      <c r="G13" s="14">
        <v>0</v>
      </c>
      <c r="H13" s="15"/>
      <c r="I13" s="14">
        <v>0</v>
      </c>
      <c r="J13" s="16"/>
      <c r="L13" s="14">
        <v>0</v>
      </c>
      <c r="M13" s="15"/>
      <c r="N13" s="14">
        <v>0</v>
      </c>
      <c r="O13" s="15"/>
      <c r="P13" s="14">
        <v>0</v>
      </c>
      <c r="Q13" s="16"/>
      <c r="S13" s="14">
        <v>0</v>
      </c>
      <c r="T13" s="15"/>
      <c r="U13" s="14">
        <v>0</v>
      </c>
      <c r="V13" s="15"/>
      <c r="W13" s="14">
        <v>0</v>
      </c>
      <c r="X13" s="16"/>
      <c r="Z13" s="14">
        <v>80.5</v>
      </c>
      <c r="AA13" s="15"/>
      <c r="AB13" s="14">
        <v>0</v>
      </c>
      <c r="AC13" s="15"/>
      <c r="AD13" s="14">
        <v>0</v>
      </c>
      <c r="AE13" s="15"/>
      <c r="AF13" s="14">
        <v>0</v>
      </c>
      <c r="AG13" s="16"/>
    </row>
    <row r="14" spans="1:33" x14ac:dyDescent="0.25">
      <c r="A14" s="7" t="s">
        <v>14</v>
      </c>
      <c r="B14" s="8">
        <v>2014</v>
      </c>
      <c r="C14" s="9">
        <v>42.631999999999998</v>
      </c>
      <c r="D14" s="10"/>
      <c r="E14" s="9">
        <v>0</v>
      </c>
      <c r="F14" s="10"/>
      <c r="G14" s="9">
        <v>0</v>
      </c>
      <c r="H14" s="10"/>
      <c r="I14" s="9">
        <v>0</v>
      </c>
      <c r="J14" s="11"/>
      <c r="L14" s="9">
        <v>0</v>
      </c>
      <c r="M14" s="10"/>
      <c r="N14" s="9">
        <v>0</v>
      </c>
      <c r="O14" s="10"/>
      <c r="P14" s="9">
        <v>0</v>
      </c>
      <c r="Q14" s="11"/>
      <c r="S14" s="9">
        <v>0</v>
      </c>
      <c r="T14" s="10"/>
      <c r="U14" s="9">
        <v>0</v>
      </c>
      <c r="V14" s="10"/>
      <c r="W14" s="9">
        <v>0</v>
      </c>
      <c r="X14" s="11"/>
      <c r="Z14" s="9">
        <v>0</v>
      </c>
      <c r="AA14" s="10"/>
      <c r="AB14" s="9">
        <v>0</v>
      </c>
      <c r="AC14" s="10"/>
      <c r="AD14" s="9">
        <v>0</v>
      </c>
      <c r="AE14" s="10"/>
      <c r="AF14" s="9">
        <v>0</v>
      </c>
      <c r="AG14" s="11"/>
    </row>
    <row r="15" spans="1:33" x14ac:dyDescent="0.25">
      <c r="A15" s="7"/>
      <c r="B15" s="8">
        <v>2013</v>
      </c>
      <c r="C15" s="9">
        <v>36.761000000000003</v>
      </c>
      <c r="D15" s="10"/>
      <c r="E15" s="9">
        <v>0</v>
      </c>
      <c r="F15" s="10"/>
      <c r="G15" s="9">
        <v>0</v>
      </c>
      <c r="H15" s="10"/>
      <c r="I15" s="9">
        <v>0</v>
      </c>
      <c r="J15" s="11"/>
      <c r="L15" s="9">
        <v>0</v>
      </c>
      <c r="M15" s="10"/>
      <c r="N15" s="9">
        <v>0</v>
      </c>
      <c r="O15" s="10"/>
      <c r="P15" s="9">
        <v>0</v>
      </c>
      <c r="Q15" s="11"/>
      <c r="S15" s="9">
        <v>0</v>
      </c>
      <c r="T15" s="10"/>
      <c r="U15" s="9">
        <v>0</v>
      </c>
      <c r="V15" s="10"/>
      <c r="W15" s="9">
        <v>0</v>
      </c>
      <c r="X15" s="11"/>
      <c r="Z15" s="9">
        <v>0</v>
      </c>
      <c r="AA15" s="10"/>
      <c r="AB15" s="9">
        <v>0</v>
      </c>
      <c r="AC15" s="10"/>
      <c r="AD15" s="9">
        <v>0</v>
      </c>
      <c r="AE15" s="10"/>
      <c r="AF15" s="9">
        <v>0</v>
      </c>
      <c r="AG15" s="11"/>
    </row>
    <row r="16" spans="1:33" x14ac:dyDescent="0.25">
      <c r="A16" s="7"/>
      <c r="B16" s="8">
        <v>2012</v>
      </c>
      <c r="C16" s="9">
        <v>30.388999999999999</v>
      </c>
      <c r="D16" s="10"/>
      <c r="E16" s="9">
        <v>0</v>
      </c>
      <c r="F16" s="10"/>
      <c r="G16" s="9">
        <v>0</v>
      </c>
      <c r="H16" s="10"/>
      <c r="I16" s="9">
        <v>0</v>
      </c>
      <c r="J16" s="11"/>
      <c r="L16" s="9">
        <v>0</v>
      </c>
      <c r="M16" s="10"/>
      <c r="N16" s="9">
        <v>0</v>
      </c>
      <c r="O16" s="10"/>
      <c r="P16" s="9">
        <v>0</v>
      </c>
      <c r="Q16" s="11"/>
      <c r="S16" s="9">
        <v>0</v>
      </c>
      <c r="T16" s="10"/>
      <c r="U16" s="9">
        <v>0</v>
      </c>
      <c r="V16" s="10"/>
      <c r="W16" s="9">
        <v>0</v>
      </c>
      <c r="X16" s="11"/>
      <c r="Z16" s="9">
        <v>0</v>
      </c>
      <c r="AA16" s="10"/>
      <c r="AB16" s="9">
        <v>0</v>
      </c>
      <c r="AC16" s="10"/>
      <c r="AD16" s="9">
        <v>0</v>
      </c>
      <c r="AE16" s="10"/>
      <c r="AF16" s="9">
        <v>0</v>
      </c>
      <c r="AG16" s="11"/>
    </row>
    <row r="17" spans="1:33" x14ac:dyDescent="0.25">
      <c r="A17" s="12" t="s">
        <v>15</v>
      </c>
      <c r="B17" s="13">
        <v>2014</v>
      </c>
      <c r="C17" s="14">
        <v>0</v>
      </c>
      <c r="D17" s="15"/>
      <c r="E17" s="14">
        <v>0</v>
      </c>
      <c r="F17" s="15"/>
      <c r="G17" s="14">
        <v>0</v>
      </c>
      <c r="H17" s="15"/>
      <c r="I17" s="14">
        <v>0</v>
      </c>
      <c r="J17" s="16"/>
      <c r="L17" s="14">
        <v>0</v>
      </c>
      <c r="M17" s="15"/>
      <c r="N17" s="14">
        <v>0</v>
      </c>
      <c r="O17" s="15"/>
      <c r="P17" s="14">
        <v>0</v>
      </c>
      <c r="Q17" s="16"/>
      <c r="S17" s="14">
        <v>0</v>
      </c>
      <c r="T17" s="15"/>
      <c r="U17" s="14">
        <v>0</v>
      </c>
      <c r="V17" s="15"/>
      <c r="W17" s="14">
        <v>0</v>
      </c>
      <c r="X17" s="16"/>
      <c r="Z17" s="14">
        <v>0</v>
      </c>
      <c r="AA17" s="15"/>
      <c r="AB17" s="14">
        <v>0</v>
      </c>
      <c r="AC17" s="15"/>
      <c r="AD17" s="14">
        <v>0</v>
      </c>
      <c r="AE17" s="15"/>
      <c r="AF17" s="14">
        <v>0</v>
      </c>
      <c r="AG17" s="16"/>
    </row>
    <row r="18" spans="1:33" x14ac:dyDescent="0.25">
      <c r="A18" s="12"/>
      <c r="B18" s="13">
        <v>2013</v>
      </c>
      <c r="C18" s="14">
        <v>0</v>
      </c>
      <c r="D18" s="15"/>
      <c r="E18" s="14">
        <v>12.210800000000001</v>
      </c>
      <c r="F18" s="15"/>
      <c r="G18" s="14">
        <v>52.703119999999998</v>
      </c>
      <c r="H18" s="15"/>
      <c r="I18" s="14">
        <v>0</v>
      </c>
      <c r="J18" s="16"/>
      <c r="L18" s="14">
        <v>13.28152</v>
      </c>
      <c r="M18" s="15"/>
      <c r="N18" s="14">
        <v>67.265799999999999</v>
      </c>
      <c r="O18" s="15"/>
      <c r="P18" s="14">
        <v>0</v>
      </c>
      <c r="Q18" s="16"/>
      <c r="S18" s="14">
        <v>10.1668</v>
      </c>
      <c r="T18" s="15"/>
      <c r="U18" s="14">
        <v>59.427399999999999</v>
      </c>
      <c r="V18" s="15"/>
      <c r="W18" s="14">
        <v>0</v>
      </c>
      <c r="X18" s="16"/>
      <c r="Z18" s="14">
        <v>0</v>
      </c>
      <c r="AA18" s="15"/>
      <c r="AB18" s="14">
        <v>3.1147200000000002</v>
      </c>
      <c r="AC18" s="15"/>
      <c r="AD18" s="14">
        <v>7.8384</v>
      </c>
      <c r="AE18" s="15"/>
      <c r="AF18" s="14">
        <v>0</v>
      </c>
      <c r="AG18" s="16"/>
    </row>
    <row r="19" spans="1:33" x14ac:dyDescent="0.25">
      <c r="A19" s="12"/>
      <c r="B19" s="13">
        <v>2012</v>
      </c>
      <c r="C19" s="14">
        <v>0</v>
      </c>
      <c r="D19" s="15"/>
      <c r="E19" s="14">
        <v>10.255280000000001</v>
      </c>
      <c r="F19" s="15"/>
      <c r="G19" s="14">
        <v>90.751099999999994</v>
      </c>
      <c r="H19" s="15"/>
      <c r="I19" s="14">
        <v>0</v>
      </c>
      <c r="J19" s="16"/>
      <c r="L19" s="14">
        <v>9.3609600000000004</v>
      </c>
      <c r="M19" s="15"/>
      <c r="N19" s="14">
        <v>73.769279999999995</v>
      </c>
      <c r="O19" s="15"/>
      <c r="P19" s="14">
        <v>0</v>
      </c>
      <c r="Q19" s="16"/>
      <c r="S19" s="14">
        <v>6.6673600000000004</v>
      </c>
      <c r="T19" s="15"/>
      <c r="U19" s="14">
        <v>53.883020000000002</v>
      </c>
      <c r="V19" s="15"/>
      <c r="W19" s="14">
        <v>0</v>
      </c>
      <c r="X19" s="16"/>
      <c r="Z19" s="14">
        <v>0</v>
      </c>
      <c r="AA19" s="15"/>
      <c r="AB19" s="14">
        <v>2.6936</v>
      </c>
      <c r="AC19" s="15"/>
      <c r="AD19" s="14">
        <v>19.88626</v>
      </c>
      <c r="AE19" s="15"/>
      <c r="AF19" s="14">
        <v>0</v>
      </c>
      <c r="AG19" s="16"/>
    </row>
    <row r="20" spans="1:33" x14ac:dyDescent="0.25">
      <c r="A20" s="17" t="s">
        <v>16</v>
      </c>
      <c r="B20" s="18">
        <v>2014</v>
      </c>
      <c r="C20" s="19">
        <f>C8+C11+C14+C17</f>
        <v>457.83199999999999</v>
      </c>
      <c r="D20" s="20"/>
      <c r="E20" s="19">
        <f>E8+E11+E14+E17</f>
        <v>24</v>
      </c>
      <c r="F20" s="20"/>
      <c r="G20" s="19">
        <f>G8+G11+G14+G17</f>
        <v>10</v>
      </c>
      <c r="H20" s="20"/>
      <c r="I20" s="19">
        <f>I8+I11+I14+I17</f>
        <v>4</v>
      </c>
      <c r="J20" s="21"/>
      <c r="L20" s="19">
        <f>L8+L11+L14+L17</f>
        <v>24</v>
      </c>
      <c r="M20" s="20"/>
      <c r="N20" s="19">
        <f>N8+N11+N14+N17</f>
        <v>8.3000000000000007</v>
      </c>
      <c r="O20" s="20"/>
      <c r="P20" s="19">
        <f>P8+P11+P14+P17</f>
        <v>0.8</v>
      </c>
      <c r="Q20" s="21"/>
      <c r="S20" s="19">
        <f>S8+S11+S14+S17</f>
        <v>3</v>
      </c>
      <c r="T20" s="20"/>
      <c r="U20" s="19">
        <f>U8+U11+U14+U17</f>
        <v>0</v>
      </c>
      <c r="V20" s="20"/>
      <c r="W20" s="19">
        <f>W8+W11+W14+W17</f>
        <v>0.3</v>
      </c>
      <c r="X20" s="21"/>
      <c r="Z20" s="19">
        <f>Z8+Z11+Z14+Z17</f>
        <v>87.8</v>
      </c>
      <c r="AA20" s="20"/>
      <c r="AB20" s="19">
        <f>AB8+AB11+AB14+AB17</f>
        <v>21</v>
      </c>
      <c r="AC20" s="20"/>
      <c r="AD20" s="19">
        <f>AD8+AD11+AD14+AD17</f>
        <v>8.3000000000000007</v>
      </c>
      <c r="AE20" s="20"/>
      <c r="AF20" s="19">
        <f>AF8+AF11+AF14+AF17</f>
        <v>0.5</v>
      </c>
      <c r="AG20" s="21"/>
    </row>
    <row r="21" spans="1:33" x14ac:dyDescent="0.25">
      <c r="A21" s="22"/>
      <c r="B21" s="8">
        <v>2013</v>
      </c>
      <c r="C21" s="9">
        <f>C9+C12+C15+C18</f>
        <v>442.46100000000001</v>
      </c>
      <c r="D21" s="10"/>
      <c r="E21" s="9">
        <f>E9+E12+E15+E18</f>
        <v>37.210799999999999</v>
      </c>
      <c r="F21" s="10"/>
      <c r="G21" s="9">
        <f>G9+G12+G15+G18</f>
        <v>62.703119999999998</v>
      </c>
      <c r="H21" s="10"/>
      <c r="I21" s="9">
        <f>I9+I12+I15+I18</f>
        <v>3</v>
      </c>
      <c r="J21" s="11"/>
      <c r="L21" s="9">
        <f>L9+L12+L15+L18</f>
        <v>38.28152</v>
      </c>
      <c r="M21" s="10"/>
      <c r="N21" s="9">
        <f>N9+N12+N15+N18</f>
        <v>76.205799999999996</v>
      </c>
      <c r="O21" s="10"/>
      <c r="P21" s="9">
        <f>P9+P12+P15+P18</f>
        <v>0.8</v>
      </c>
      <c r="Q21" s="11"/>
      <c r="S21" s="9">
        <f>S9+S12+S15+S18</f>
        <v>13.1668</v>
      </c>
      <c r="T21" s="10"/>
      <c r="U21" s="9">
        <f>U9+U12+U15+U18</f>
        <v>59.667400000000001</v>
      </c>
      <c r="V21" s="10"/>
      <c r="W21" s="9">
        <f>W9+W12+W15+W18</f>
        <v>0</v>
      </c>
      <c r="X21" s="11"/>
      <c r="Z21" s="9">
        <f>Z9+Z12+Z15+Z18</f>
        <v>59.1</v>
      </c>
      <c r="AA21" s="10"/>
      <c r="AB21" s="9">
        <f>AB9+AB12+AB15+AB18</f>
        <v>25.114719999999998</v>
      </c>
      <c r="AC21" s="10"/>
      <c r="AD21" s="9">
        <f>AD9+AD12+AD15+AD18</f>
        <v>16.538399999999999</v>
      </c>
      <c r="AE21" s="10"/>
      <c r="AF21" s="9">
        <f>AF9+AF12+AF15+AF18</f>
        <v>0.8</v>
      </c>
      <c r="AG21" s="11"/>
    </row>
    <row r="22" spans="1:33" x14ac:dyDescent="0.25">
      <c r="A22" s="23"/>
      <c r="B22" s="24">
        <v>2012</v>
      </c>
      <c r="C22" s="25">
        <f>C10+C13+C16+C19</f>
        <v>427.589</v>
      </c>
      <c r="D22" s="26"/>
      <c r="E22" s="25">
        <f>E10+E13+E16+E19</f>
        <v>40.255279999999999</v>
      </c>
      <c r="F22" s="26"/>
      <c r="G22" s="25">
        <f>G10+G13+G16+G19</f>
        <v>100.75109999999999</v>
      </c>
      <c r="H22" s="26"/>
      <c r="I22" s="25">
        <f>I10+I13+I16+I19</f>
        <v>5</v>
      </c>
      <c r="J22" s="27"/>
      <c r="L22" s="25">
        <f>L10+L13+L16+L19</f>
        <v>33.360959999999999</v>
      </c>
      <c r="M22" s="26"/>
      <c r="N22" s="25">
        <f>N10+N13+N16+N19</f>
        <v>81.369279999999989</v>
      </c>
      <c r="O22" s="26"/>
      <c r="P22" s="25">
        <f>P10+P13+P16+P19</f>
        <v>1.1299999999999999</v>
      </c>
      <c r="Q22" s="27"/>
      <c r="S22" s="25">
        <f>S10+S13+S16+S19</f>
        <v>8.4673600000000011</v>
      </c>
      <c r="T22" s="26"/>
      <c r="U22" s="25">
        <f>U10+U13+U16+U19</f>
        <v>54.183019999999999</v>
      </c>
      <c r="V22" s="26"/>
      <c r="W22" s="25">
        <f>W10+W13+W16+W19</f>
        <v>0</v>
      </c>
      <c r="X22" s="27"/>
      <c r="Z22" s="25">
        <f>Z10+Z13+Z16+Z19</f>
        <v>95.6</v>
      </c>
      <c r="AA22" s="26"/>
      <c r="AB22" s="25">
        <f>AB10+AB13+AB16+AB19</f>
        <v>24.893599999999999</v>
      </c>
      <c r="AC22" s="26"/>
      <c r="AD22" s="25">
        <f>AD10+AD13+AD16+AD19</f>
        <v>27.186260000000001</v>
      </c>
      <c r="AE22" s="26"/>
      <c r="AF22" s="25">
        <f>AF10+AF13+AF16+AF19</f>
        <v>1.1299999999999999</v>
      </c>
      <c r="AG22" s="27"/>
    </row>
    <row r="24" spans="1:33" x14ac:dyDescent="0.25">
      <c r="A24" s="168" t="s">
        <v>17</v>
      </c>
      <c r="B24" s="163"/>
      <c r="C24" s="4"/>
      <c r="D24" s="5"/>
      <c r="E24" s="4"/>
      <c r="F24" s="5"/>
      <c r="G24" s="4"/>
      <c r="H24" s="5"/>
      <c r="I24" s="4"/>
      <c r="J24" s="6"/>
      <c r="L24" s="4"/>
      <c r="M24" s="5"/>
      <c r="N24" s="4"/>
      <c r="O24" s="5"/>
      <c r="P24" s="4"/>
      <c r="Q24" s="6"/>
      <c r="S24" s="4"/>
      <c r="T24" s="5"/>
      <c r="U24" s="4"/>
      <c r="V24" s="5"/>
      <c r="W24" s="4"/>
      <c r="X24" s="6"/>
      <c r="Z24" s="4"/>
      <c r="AA24" s="5"/>
      <c r="AB24" s="4"/>
      <c r="AC24" s="5"/>
      <c r="AD24" s="4"/>
      <c r="AE24" s="5"/>
      <c r="AF24" s="4"/>
      <c r="AG24" s="6"/>
    </row>
    <row r="25" spans="1:33" x14ac:dyDescent="0.25">
      <c r="A25" s="7" t="s">
        <v>18</v>
      </c>
      <c r="B25" s="8">
        <v>2014</v>
      </c>
      <c r="C25" s="9">
        <v>106.98</v>
      </c>
      <c r="D25" s="10"/>
      <c r="E25" s="9">
        <v>0</v>
      </c>
      <c r="F25" s="10"/>
      <c r="G25" s="9">
        <v>0</v>
      </c>
      <c r="H25" s="10"/>
      <c r="I25" s="9">
        <v>140.02699999999999</v>
      </c>
      <c r="J25" s="11"/>
      <c r="L25" s="9">
        <v>0.57399999999999995</v>
      </c>
      <c r="M25" s="10"/>
      <c r="N25" s="9">
        <v>0</v>
      </c>
      <c r="O25" s="10"/>
      <c r="P25" s="9">
        <v>122.104</v>
      </c>
      <c r="Q25" s="11"/>
      <c r="S25" s="9">
        <v>2.3E-2</v>
      </c>
      <c r="T25" s="10"/>
      <c r="U25" s="9">
        <v>0</v>
      </c>
      <c r="V25" s="10"/>
      <c r="W25" s="9">
        <v>21.734999999999999</v>
      </c>
      <c r="X25" s="11"/>
      <c r="Z25" s="9">
        <v>0</v>
      </c>
      <c r="AA25" s="10"/>
      <c r="AB25" s="9">
        <v>0.55100000000000005</v>
      </c>
      <c r="AC25" s="10"/>
      <c r="AD25" s="9">
        <v>0</v>
      </c>
      <c r="AE25" s="10"/>
      <c r="AF25" s="9">
        <v>100.369</v>
      </c>
      <c r="AG25" s="11"/>
    </row>
    <row r="26" spans="1:33" x14ac:dyDescent="0.25">
      <c r="A26" s="7"/>
      <c r="B26" s="8">
        <v>2013</v>
      </c>
      <c r="C26" s="9">
        <v>91.894000000000005</v>
      </c>
      <c r="D26" s="10"/>
      <c r="E26" s="9">
        <v>18.974</v>
      </c>
      <c r="F26" s="10"/>
      <c r="G26" s="9">
        <v>0</v>
      </c>
      <c r="H26" s="10"/>
      <c r="I26" s="9">
        <v>93.209000000000003</v>
      </c>
      <c r="J26" s="11"/>
      <c r="L26" s="9">
        <v>22.251000000000001</v>
      </c>
      <c r="M26" s="10"/>
      <c r="N26" s="9">
        <v>0</v>
      </c>
      <c r="O26" s="10"/>
      <c r="P26" s="9">
        <v>105.336</v>
      </c>
      <c r="Q26" s="11"/>
      <c r="S26" s="9">
        <v>11.861000000000001</v>
      </c>
      <c r="T26" s="10"/>
      <c r="U26" s="9">
        <v>0</v>
      </c>
      <c r="V26" s="10"/>
      <c r="W26" s="9">
        <v>18.539000000000001</v>
      </c>
      <c r="X26" s="11"/>
      <c r="Z26" s="9">
        <v>0</v>
      </c>
      <c r="AA26" s="10"/>
      <c r="AB26" s="9">
        <v>10.39</v>
      </c>
      <c r="AC26" s="10"/>
      <c r="AD26" s="9">
        <v>0</v>
      </c>
      <c r="AE26" s="10"/>
      <c r="AF26" s="9">
        <v>86.796999999999997</v>
      </c>
      <c r="AG26" s="11"/>
    </row>
    <row r="27" spans="1:33" x14ac:dyDescent="0.25">
      <c r="A27" s="7"/>
      <c r="B27" s="8">
        <v>2012</v>
      </c>
      <c r="C27" s="9">
        <v>109.34099999999999</v>
      </c>
      <c r="D27" s="10"/>
      <c r="E27" s="9">
        <v>21.521000000000001</v>
      </c>
      <c r="F27" s="10"/>
      <c r="G27" s="9">
        <v>3.218</v>
      </c>
      <c r="H27" s="10"/>
      <c r="I27" s="9">
        <v>114.152</v>
      </c>
      <c r="J27" s="11"/>
      <c r="L27" s="9">
        <v>17.859000000000002</v>
      </c>
      <c r="M27" s="10"/>
      <c r="N27" s="9">
        <v>3.5550000000000002</v>
      </c>
      <c r="O27" s="10"/>
      <c r="P27" s="9">
        <v>115.53100000000001</v>
      </c>
      <c r="Q27" s="11"/>
      <c r="S27" s="9">
        <v>8.7469999999999999</v>
      </c>
      <c r="T27" s="10"/>
      <c r="U27" s="9">
        <v>0.88400000000000001</v>
      </c>
      <c r="V27" s="10"/>
      <c r="W27" s="9">
        <v>29.146999999999998</v>
      </c>
      <c r="X27" s="11"/>
      <c r="Z27" s="9">
        <v>0</v>
      </c>
      <c r="AA27" s="10"/>
      <c r="AB27" s="9">
        <v>9.1120000000000001</v>
      </c>
      <c r="AC27" s="10"/>
      <c r="AD27" s="9">
        <v>2.6709999999999998</v>
      </c>
      <c r="AE27" s="10"/>
      <c r="AF27" s="9">
        <v>86.384</v>
      </c>
      <c r="AG27" s="11"/>
    </row>
    <row r="28" spans="1:33" x14ac:dyDescent="0.25">
      <c r="A28" s="12" t="s">
        <v>19</v>
      </c>
      <c r="B28" s="13">
        <v>2014</v>
      </c>
      <c r="C28" s="14">
        <v>217.50200000000001</v>
      </c>
      <c r="D28" s="15"/>
      <c r="E28" s="14">
        <v>48.155000000000001</v>
      </c>
      <c r="F28" s="15" t="s">
        <v>20</v>
      </c>
      <c r="G28" s="14">
        <v>72.933000000000007</v>
      </c>
      <c r="H28" s="15"/>
      <c r="I28" s="14">
        <v>0</v>
      </c>
      <c r="J28" s="16"/>
      <c r="L28" s="14">
        <v>48.155000000000001</v>
      </c>
      <c r="M28" s="15"/>
      <c r="N28" s="14">
        <v>73.159000000000006</v>
      </c>
      <c r="O28" s="15"/>
      <c r="P28" s="14">
        <v>0</v>
      </c>
      <c r="Q28" s="16"/>
      <c r="S28" s="14">
        <v>48.155000000000001</v>
      </c>
      <c r="T28" s="15"/>
      <c r="U28" s="14">
        <v>49.359000000000002</v>
      </c>
      <c r="V28" s="15"/>
      <c r="W28" s="14">
        <v>0</v>
      </c>
      <c r="X28" s="16"/>
      <c r="Z28" s="14">
        <v>0</v>
      </c>
      <c r="AA28" s="15"/>
      <c r="AB28" s="14">
        <v>0</v>
      </c>
      <c r="AC28" s="15"/>
      <c r="AD28" s="14">
        <v>23.8</v>
      </c>
      <c r="AE28" s="15" t="s">
        <v>21</v>
      </c>
      <c r="AF28" s="14">
        <v>0</v>
      </c>
      <c r="AG28" s="16"/>
    </row>
    <row r="29" spans="1:33" x14ac:dyDescent="0.25">
      <c r="A29" s="12"/>
      <c r="B29" s="13">
        <v>2013</v>
      </c>
      <c r="C29" s="14">
        <v>181.46</v>
      </c>
      <c r="D29" s="15"/>
      <c r="E29" s="14">
        <v>48.956000000000003</v>
      </c>
      <c r="F29" s="15" t="s">
        <v>20</v>
      </c>
      <c r="G29" s="14">
        <v>47.365000000000002</v>
      </c>
      <c r="H29" s="15"/>
      <c r="I29" s="14">
        <v>0</v>
      </c>
      <c r="J29" s="16"/>
      <c r="L29" s="14">
        <v>48.956000000000003</v>
      </c>
      <c r="M29" s="15"/>
      <c r="N29" s="14">
        <v>46.097999999999999</v>
      </c>
      <c r="O29" s="15"/>
      <c r="P29" s="14">
        <v>0</v>
      </c>
      <c r="Q29" s="16"/>
      <c r="S29" s="14">
        <v>48.956000000000003</v>
      </c>
      <c r="T29" s="15"/>
      <c r="U29" s="14">
        <v>38.783000000000001</v>
      </c>
      <c r="V29" s="15"/>
      <c r="W29" s="14">
        <v>0</v>
      </c>
      <c r="X29" s="16"/>
      <c r="Z29" s="14">
        <v>0</v>
      </c>
      <c r="AA29" s="15"/>
      <c r="AB29" s="14">
        <v>0</v>
      </c>
      <c r="AC29" s="15"/>
      <c r="AD29" s="14">
        <v>7.3150000000000004</v>
      </c>
      <c r="AE29" s="15"/>
      <c r="AF29" s="14">
        <v>0</v>
      </c>
      <c r="AG29" s="16"/>
    </row>
    <row r="30" spans="1:33" x14ac:dyDescent="0.25">
      <c r="A30" s="12"/>
      <c r="B30" s="13">
        <v>2012</v>
      </c>
      <c r="C30" s="14">
        <v>270.00900000000001</v>
      </c>
      <c r="D30" s="15"/>
      <c r="E30" s="14">
        <v>66.507000000000005</v>
      </c>
      <c r="F30" s="15" t="s">
        <v>20</v>
      </c>
      <c r="G30" s="14">
        <v>120.024</v>
      </c>
      <c r="H30" s="15"/>
      <c r="I30" s="14">
        <v>35</v>
      </c>
      <c r="J30" s="16"/>
      <c r="L30" s="14">
        <v>66.539000000000001</v>
      </c>
      <c r="M30" s="15"/>
      <c r="N30" s="14">
        <v>120</v>
      </c>
      <c r="O30" s="15"/>
      <c r="P30" s="14">
        <v>35</v>
      </c>
      <c r="Q30" s="16"/>
      <c r="S30" s="14">
        <v>66.539000000000001</v>
      </c>
      <c r="T30" s="15"/>
      <c r="U30" s="14">
        <v>67.959999999999994</v>
      </c>
      <c r="V30" s="15"/>
      <c r="W30" s="14">
        <v>30</v>
      </c>
      <c r="X30" s="16"/>
      <c r="Z30" s="14">
        <v>0</v>
      </c>
      <c r="AA30" s="15"/>
      <c r="AB30" s="14">
        <v>0</v>
      </c>
      <c r="AC30" s="15"/>
      <c r="AD30" s="14">
        <v>52.04</v>
      </c>
      <c r="AE30" s="15"/>
      <c r="AF30" s="14">
        <v>5</v>
      </c>
      <c r="AG30" s="16"/>
    </row>
    <row r="31" spans="1:33" x14ac:dyDescent="0.25">
      <c r="A31" s="17" t="s">
        <v>16</v>
      </c>
      <c r="B31" s="18">
        <v>2014</v>
      </c>
      <c r="C31" s="19">
        <f>C25+C28</f>
        <v>324.48200000000003</v>
      </c>
      <c r="D31" s="20"/>
      <c r="E31" s="19">
        <f>E25+E28</f>
        <v>48.155000000000001</v>
      </c>
      <c r="F31" s="20"/>
      <c r="G31" s="19">
        <f>G25+G28</f>
        <v>72.933000000000007</v>
      </c>
      <c r="H31" s="20"/>
      <c r="I31" s="19">
        <f>I25+I28</f>
        <v>140.02699999999999</v>
      </c>
      <c r="J31" s="21"/>
      <c r="L31" s="19">
        <f>L25+L28</f>
        <v>48.728999999999999</v>
      </c>
      <c r="M31" s="20"/>
      <c r="N31" s="19">
        <f>N25+N28</f>
        <v>73.159000000000006</v>
      </c>
      <c r="O31" s="20"/>
      <c r="P31" s="19">
        <f>P25+P28</f>
        <v>122.104</v>
      </c>
      <c r="Q31" s="21"/>
      <c r="S31" s="19">
        <f>S25+S28</f>
        <v>48.178000000000004</v>
      </c>
      <c r="T31" s="20"/>
      <c r="U31" s="19">
        <f>U25+U28</f>
        <v>49.359000000000002</v>
      </c>
      <c r="V31" s="20"/>
      <c r="W31" s="19">
        <f>W25+W28</f>
        <v>21.734999999999999</v>
      </c>
      <c r="X31" s="21"/>
      <c r="Z31" s="19">
        <f>Z25+Z28</f>
        <v>0</v>
      </c>
      <c r="AA31" s="20"/>
      <c r="AB31" s="19">
        <f>AB25+AB28</f>
        <v>0.55100000000000005</v>
      </c>
      <c r="AC31" s="20"/>
      <c r="AD31" s="19">
        <f>AD25+AD28</f>
        <v>23.8</v>
      </c>
      <c r="AE31" s="20"/>
      <c r="AF31" s="19">
        <f>AF25+AF28</f>
        <v>100.369</v>
      </c>
      <c r="AG31" s="21"/>
    </row>
    <row r="32" spans="1:33" x14ac:dyDescent="0.25">
      <c r="A32" s="22"/>
      <c r="B32" s="8">
        <v>2013</v>
      </c>
      <c r="C32" s="9">
        <f>C26+C29</f>
        <v>273.35400000000004</v>
      </c>
      <c r="D32" s="10"/>
      <c r="E32" s="9">
        <f>E26+E29</f>
        <v>67.930000000000007</v>
      </c>
      <c r="F32" s="10"/>
      <c r="G32" s="9">
        <f>G26+G29</f>
        <v>47.365000000000002</v>
      </c>
      <c r="H32" s="10"/>
      <c r="I32" s="9">
        <f>I26+I29</f>
        <v>93.209000000000003</v>
      </c>
      <c r="J32" s="11"/>
      <c r="L32" s="9">
        <f>L26+L29</f>
        <v>71.207000000000008</v>
      </c>
      <c r="M32" s="10"/>
      <c r="N32" s="9">
        <f>N26+N29</f>
        <v>46.097999999999999</v>
      </c>
      <c r="O32" s="10"/>
      <c r="P32" s="9">
        <f>P26+P29</f>
        <v>105.336</v>
      </c>
      <c r="Q32" s="11"/>
      <c r="S32" s="9">
        <f>S26+S29</f>
        <v>60.817000000000007</v>
      </c>
      <c r="T32" s="10"/>
      <c r="U32" s="9">
        <f>U26+U29</f>
        <v>38.783000000000001</v>
      </c>
      <c r="V32" s="10"/>
      <c r="W32" s="9">
        <f>W26+W29</f>
        <v>18.539000000000001</v>
      </c>
      <c r="X32" s="11"/>
      <c r="Z32" s="9">
        <f>Z26+Z29</f>
        <v>0</v>
      </c>
      <c r="AA32" s="10"/>
      <c r="AB32" s="9">
        <f>AB26+AB29</f>
        <v>10.39</v>
      </c>
      <c r="AC32" s="10"/>
      <c r="AD32" s="9">
        <f>AD26+AD29</f>
        <v>7.3150000000000004</v>
      </c>
      <c r="AE32" s="10"/>
      <c r="AF32" s="9">
        <f>AF26+AF29</f>
        <v>86.796999999999997</v>
      </c>
      <c r="AG32" s="11"/>
    </row>
    <row r="33" spans="1:33" x14ac:dyDescent="0.25">
      <c r="A33" s="23"/>
      <c r="B33" s="24">
        <v>2012</v>
      </c>
      <c r="C33" s="25">
        <f>C27+C30</f>
        <v>379.35</v>
      </c>
      <c r="D33" s="26"/>
      <c r="E33" s="25">
        <f>E27+E30</f>
        <v>88.028000000000006</v>
      </c>
      <c r="F33" s="26"/>
      <c r="G33" s="25">
        <f>G27+G30</f>
        <v>123.242</v>
      </c>
      <c r="H33" s="26"/>
      <c r="I33" s="25">
        <f>I27+I30</f>
        <v>149.15199999999999</v>
      </c>
      <c r="J33" s="27"/>
      <c r="L33" s="25">
        <f>L27+L30</f>
        <v>84.397999999999996</v>
      </c>
      <c r="M33" s="26"/>
      <c r="N33" s="25">
        <f>N27+N30</f>
        <v>123.55500000000001</v>
      </c>
      <c r="O33" s="26"/>
      <c r="P33" s="25">
        <f>P27+P30</f>
        <v>150.53100000000001</v>
      </c>
      <c r="Q33" s="27"/>
      <c r="S33" s="25">
        <f>S27+S30</f>
        <v>75.286000000000001</v>
      </c>
      <c r="T33" s="26"/>
      <c r="U33" s="25">
        <f>U27+U30</f>
        <v>68.843999999999994</v>
      </c>
      <c r="V33" s="26"/>
      <c r="W33" s="25">
        <f>W27+W30</f>
        <v>59.146999999999998</v>
      </c>
      <c r="X33" s="27"/>
      <c r="Z33" s="25">
        <f>Z27+Z30</f>
        <v>0</v>
      </c>
      <c r="AA33" s="26"/>
      <c r="AB33" s="25">
        <f>AB27+AB30</f>
        <v>9.1120000000000001</v>
      </c>
      <c r="AC33" s="26"/>
      <c r="AD33" s="25">
        <f>AD27+AD30</f>
        <v>54.710999999999999</v>
      </c>
      <c r="AE33" s="26"/>
      <c r="AF33" s="25">
        <f>AF27+AF30</f>
        <v>91.384</v>
      </c>
      <c r="AG33" s="27"/>
    </row>
    <row r="35" spans="1:33" x14ac:dyDescent="0.25">
      <c r="A35" s="168" t="s">
        <v>22</v>
      </c>
      <c r="B35" s="163"/>
      <c r="C35" s="4"/>
      <c r="D35" s="5"/>
      <c r="E35" s="4"/>
      <c r="F35" s="5"/>
      <c r="G35" s="4"/>
      <c r="H35" s="5"/>
      <c r="I35" s="4"/>
      <c r="J35" s="6"/>
      <c r="L35" s="4"/>
      <c r="M35" s="5"/>
      <c r="N35" s="4"/>
      <c r="O35" s="5"/>
      <c r="P35" s="4"/>
      <c r="Q35" s="6"/>
      <c r="S35" s="4"/>
      <c r="T35" s="5"/>
      <c r="U35" s="4"/>
      <c r="V35" s="5"/>
      <c r="W35" s="4"/>
      <c r="X35" s="6"/>
      <c r="Z35" s="4"/>
      <c r="AA35" s="5"/>
      <c r="AB35" s="4"/>
      <c r="AC35" s="5"/>
      <c r="AD35" s="4"/>
      <c r="AE35" s="5"/>
      <c r="AF35" s="4"/>
      <c r="AG35" s="6"/>
    </row>
    <row r="36" spans="1:33" x14ac:dyDescent="0.25">
      <c r="A36" s="7" t="s">
        <v>23</v>
      </c>
      <c r="B36" s="8">
        <v>2014</v>
      </c>
      <c r="C36" s="9">
        <v>225</v>
      </c>
      <c r="D36" s="10"/>
      <c r="E36" s="9">
        <v>28.8</v>
      </c>
      <c r="F36" s="10"/>
      <c r="G36" s="9">
        <v>0</v>
      </c>
      <c r="H36" s="10"/>
      <c r="I36" s="9">
        <v>106.6</v>
      </c>
      <c r="J36" s="11" t="s">
        <v>24</v>
      </c>
      <c r="L36" s="9">
        <v>28.8</v>
      </c>
      <c r="M36" s="10"/>
      <c r="N36" s="9">
        <v>0</v>
      </c>
      <c r="O36" s="10"/>
      <c r="P36" s="9">
        <v>106.6</v>
      </c>
      <c r="Q36" s="11"/>
      <c r="S36" s="9">
        <v>28.8</v>
      </c>
      <c r="T36" s="10"/>
      <c r="U36" s="9">
        <v>0</v>
      </c>
      <c r="V36" s="10"/>
      <c r="W36" s="9">
        <v>106.6</v>
      </c>
      <c r="X36" s="11"/>
      <c r="Z36" s="9">
        <v>0</v>
      </c>
      <c r="AA36" s="10"/>
      <c r="AB36" s="9">
        <v>0</v>
      </c>
      <c r="AC36" s="10"/>
      <c r="AD36" s="9">
        <v>0</v>
      </c>
      <c r="AE36" s="10"/>
      <c r="AF36" s="9">
        <v>0</v>
      </c>
      <c r="AG36" s="11"/>
    </row>
    <row r="37" spans="1:33" x14ac:dyDescent="0.25">
      <c r="A37" s="7"/>
      <c r="B37" s="8">
        <v>2013</v>
      </c>
      <c r="C37" s="9">
        <v>117.8</v>
      </c>
      <c r="D37" s="10"/>
      <c r="E37" s="9">
        <v>38</v>
      </c>
      <c r="F37" s="10"/>
      <c r="G37" s="9">
        <v>0</v>
      </c>
      <c r="H37" s="10"/>
      <c r="I37" s="9">
        <v>104.6</v>
      </c>
      <c r="J37" s="11" t="s">
        <v>24</v>
      </c>
      <c r="L37" s="9">
        <v>33.4</v>
      </c>
      <c r="M37" s="10"/>
      <c r="N37" s="9">
        <v>0</v>
      </c>
      <c r="O37" s="10"/>
      <c r="P37" s="9">
        <v>87.9</v>
      </c>
      <c r="Q37" s="11"/>
      <c r="S37" s="9">
        <v>33.4</v>
      </c>
      <c r="T37" s="10"/>
      <c r="U37" s="9">
        <v>0</v>
      </c>
      <c r="V37" s="10"/>
      <c r="W37" s="9">
        <v>87.9</v>
      </c>
      <c r="X37" s="11"/>
      <c r="Z37" s="9">
        <v>0</v>
      </c>
      <c r="AA37" s="10"/>
      <c r="AB37" s="9">
        <v>0</v>
      </c>
      <c r="AC37" s="10"/>
      <c r="AD37" s="9">
        <v>0</v>
      </c>
      <c r="AE37" s="10"/>
      <c r="AF37" s="9">
        <v>0</v>
      </c>
      <c r="AG37" s="11"/>
    </row>
    <row r="38" spans="1:33" x14ac:dyDescent="0.25">
      <c r="A38" s="7"/>
      <c r="B38" s="8">
        <v>2012</v>
      </c>
      <c r="C38" s="9">
        <v>142.5</v>
      </c>
      <c r="D38" s="10"/>
      <c r="E38" s="9">
        <v>62.02</v>
      </c>
      <c r="F38" s="10"/>
      <c r="G38" s="9">
        <v>0</v>
      </c>
      <c r="H38" s="10"/>
      <c r="I38" s="9">
        <v>90.2</v>
      </c>
      <c r="J38" s="11" t="s">
        <v>24</v>
      </c>
      <c r="L38" s="9">
        <v>62.4</v>
      </c>
      <c r="M38" s="10"/>
      <c r="N38" s="9">
        <v>0</v>
      </c>
      <c r="O38" s="10"/>
      <c r="P38" s="9">
        <v>89.9</v>
      </c>
      <c r="Q38" s="11"/>
      <c r="S38" s="9">
        <v>62.4</v>
      </c>
      <c r="T38" s="10"/>
      <c r="U38" s="9">
        <v>0</v>
      </c>
      <c r="V38" s="10"/>
      <c r="W38" s="9">
        <v>89.9</v>
      </c>
      <c r="X38" s="11"/>
      <c r="Z38" s="9">
        <v>0</v>
      </c>
      <c r="AA38" s="10"/>
      <c r="AB38" s="9">
        <v>0</v>
      </c>
      <c r="AC38" s="10"/>
      <c r="AD38" s="9">
        <v>0</v>
      </c>
      <c r="AE38" s="10"/>
      <c r="AF38" s="9">
        <v>0</v>
      </c>
      <c r="AG38" s="11"/>
    </row>
    <row r="39" spans="1:33" x14ac:dyDescent="0.25">
      <c r="A39" s="12" t="s">
        <v>25</v>
      </c>
      <c r="B39" s="13">
        <v>2014</v>
      </c>
      <c r="C39" s="14">
        <v>80</v>
      </c>
      <c r="D39" s="15"/>
      <c r="E39" s="14">
        <v>75.846999999999994</v>
      </c>
      <c r="F39" s="15" t="s">
        <v>26</v>
      </c>
      <c r="G39" s="14">
        <v>0</v>
      </c>
      <c r="H39" s="15"/>
      <c r="I39" s="14">
        <v>0</v>
      </c>
      <c r="J39" s="16"/>
      <c r="L39" s="14">
        <v>75.847999999999999</v>
      </c>
      <c r="M39" s="15"/>
      <c r="N39" s="14">
        <v>0</v>
      </c>
      <c r="O39" s="15"/>
      <c r="P39" s="14">
        <v>0</v>
      </c>
      <c r="Q39" s="16"/>
      <c r="S39" s="14">
        <v>36.396999999999998</v>
      </c>
      <c r="T39" s="15"/>
      <c r="U39" s="14">
        <v>0</v>
      </c>
      <c r="V39" s="15"/>
      <c r="W39" s="14">
        <v>0</v>
      </c>
      <c r="X39" s="16"/>
      <c r="Z39" s="14">
        <v>0</v>
      </c>
      <c r="AA39" s="15"/>
      <c r="AB39" s="14">
        <v>39.451000000000001</v>
      </c>
      <c r="AC39" s="15"/>
      <c r="AD39" s="14">
        <v>0</v>
      </c>
      <c r="AE39" s="15"/>
      <c r="AF39" s="14">
        <v>0</v>
      </c>
      <c r="AG39" s="16"/>
    </row>
    <row r="40" spans="1:33" x14ac:dyDescent="0.25">
      <c r="A40" s="12"/>
      <c r="B40" s="13">
        <v>2013</v>
      </c>
      <c r="C40" s="14">
        <v>55</v>
      </c>
      <c r="D40" s="15"/>
      <c r="E40" s="14">
        <v>50.991999999999997</v>
      </c>
      <c r="F40" s="15" t="s">
        <v>26</v>
      </c>
      <c r="G40" s="14">
        <v>0</v>
      </c>
      <c r="H40" s="15"/>
      <c r="I40" s="14">
        <v>0</v>
      </c>
      <c r="J40" s="16"/>
      <c r="L40" s="14">
        <v>50.991999999999997</v>
      </c>
      <c r="M40" s="15"/>
      <c r="N40" s="14">
        <v>0</v>
      </c>
      <c r="O40" s="15"/>
      <c r="P40" s="14">
        <v>0</v>
      </c>
      <c r="Q40" s="16"/>
      <c r="S40" s="14">
        <v>27.882999999999999</v>
      </c>
      <c r="T40" s="15"/>
      <c r="U40" s="14">
        <v>0</v>
      </c>
      <c r="V40" s="15"/>
      <c r="W40" s="14">
        <v>0</v>
      </c>
      <c r="X40" s="16"/>
      <c r="Z40" s="14">
        <v>0</v>
      </c>
      <c r="AA40" s="15"/>
      <c r="AB40" s="14">
        <v>23.109000000000002</v>
      </c>
      <c r="AC40" s="15"/>
      <c r="AD40" s="14">
        <v>0</v>
      </c>
      <c r="AE40" s="15"/>
      <c r="AF40" s="14">
        <v>0</v>
      </c>
      <c r="AG40" s="16"/>
    </row>
    <row r="41" spans="1:33" x14ac:dyDescent="0.25">
      <c r="A41" s="12"/>
      <c r="B41" s="13">
        <v>2012</v>
      </c>
      <c r="C41" s="14">
        <v>60</v>
      </c>
      <c r="D41" s="15"/>
      <c r="E41" s="14">
        <v>57.061</v>
      </c>
      <c r="F41" s="15" t="s">
        <v>26</v>
      </c>
      <c r="G41" s="14">
        <v>0</v>
      </c>
      <c r="H41" s="15"/>
      <c r="I41" s="14">
        <v>0</v>
      </c>
      <c r="J41" s="16"/>
      <c r="L41" s="14">
        <v>57.061</v>
      </c>
      <c r="M41" s="15"/>
      <c r="N41" s="14">
        <v>0</v>
      </c>
      <c r="O41" s="15"/>
      <c r="P41" s="14">
        <v>0</v>
      </c>
      <c r="Q41" s="16"/>
      <c r="S41" s="14">
        <v>25.1</v>
      </c>
      <c r="T41" s="15"/>
      <c r="U41" s="14">
        <v>0</v>
      </c>
      <c r="V41" s="15"/>
      <c r="W41" s="14">
        <v>0</v>
      </c>
      <c r="X41" s="16"/>
      <c r="Z41" s="14">
        <v>0</v>
      </c>
      <c r="AA41" s="15"/>
      <c r="AB41" s="14">
        <v>31.960999999999999</v>
      </c>
      <c r="AC41" s="15"/>
      <c r="AD41" s="14">
        <v>0</v>
      </c>
      <c r="AE41" s="15"/>
      <c r="AF41" s="14">
        <v>0</v>
      </c>
      <c r="AG41" s="16"/>
    </row>
    <row r="42" spans="1:33" x14ac:dyDescent="0.25">
      <c r="A42" s="7" t="s">
        <v>27</v>
      </c>
      <c r="B42" s="8">
        <v>2014</v>
      </c>
      <c r="C42" s="9">
        <v>453.649</v>
      </c>
      <c r="D42" s="10"/>
      <c r="E42" s="9">
        <v>0</v>
      </c>
      <c r="F42" s="10"/>
      <c r="G42" s="9">
        <v>364.56932</v>
      </c>
      <c r="H42" s="10"/>
      <c r="I42" s="9">
        <v>0</v>
      </c>
      <c r="J42" s="11"/>
      <c r="L42" s="9">
        <v>0</v>
      </c>
      <c r="M42" s="10"/>
      <c r="N42" s="9">
        <v>336.69101999999998</v>
      </c>
      <c r="O42" s="10"/>
      <c r="P42" s="9">
        <v>0</v>
      </c>
      <c r="Q42" s="11"/>
      <c r="S42" s="9">
        <v>0</v>
      </c>
      <c r="T42" s="10"/>
      <c r="U42" s="9">
        <v>15.261419999999999</v>
      </c>
      <c r="V42" s="10"/>
      <c r="W42" s="9">
        <v>0</v>
      </c>
      <c r="X42" s="11"/>
      <c r="Z42" s="9">
        <v>0</v>
      </c>
      <c r="AA42" s="10"/>
      <c r="AB42" s="9">
        <v>0</v>
      </c>
      <c r="AC42" s="10"/>
      <c r="AD42" s="9">
        <v>321.42959999999999</v>
      </c>
      <c r="AE42" s="10"/>
      <c r="AF42" s="9">
        <v>0</v>
      </c>
      <c r="AG42" s="11"/>
    </row>
    <row r="43" spans="1:33" x14ac:dyDescent="0.25">
      <c r="A43" s="7"/>
      <c r="B43" s="8">
        <v>2013</v>
      </c>
      <c r="C43" s="9">
        <v>446.58300000000003</v>
      </c>
      <c r="D43" s="10"/>
      <c r="E43" s="9">
        <v>0</v>
      </c>
      <c r="F43" s="10"/>
      <c r="G43" s="9">
        <v>363.23164000000003</v>
      </c>
      <c r="H43" s="10"/>
      <c r="I43" s="9">
        <v>0</v>
      </c>
      <c r="J43" s="11"/>
      <c r="L43" s="9">
        <v>0</v>
      </c>
      <c r="M43" s="10"/>
      <c r="N43" s="9">
        <v>381.57965999999999</v>
      </c>
      <c r="O43" s="10"/>
      <c r="P43" s="9">
        <v>0</v>
      </c>
      <c r="Q43" s="11"/>
      <c r="S43" s="9">
        <v>0</v>
      </c>
      <c r="T43" s="10"/>
      <c r="U43" s="9">
        <v>8.9980600000000006</v>
      </c>
      <c r="V43" s="10"/>
      <c r="W43" s="9">
        <v>0</v>
      </c>
      <c r="X43" s="11"/>
      <c r="Z43" s="9">
        <v>0</v>
      </c>
      <c r="AA43" s="10"/>
      <c r="AB43" s="9">
        <v>0</v>
      </c>
      <c r="AC43" s="10"/>
      <c r="AD43" s="9">
        <v>372.58159999999998</v>
      </c>
      <c r="AE43" s="10"/>
      <c r="AF43" s="9">
        <v>0</v>
      </c>
      <c r="AG43" s="11"/>
    </row>
    <row r="44" spans="1:33" x14ac:dyDescent="0.25">
      <c r="A44" s="7"/>
      <c r="B44" s="8">
        <v>2012</v>
      </c>
      <c r="C44" s="9">
        <v>428.96899999999999</v>
      </c>
      <c r="D44" s="10"/>
      <c r="E44" s="9">
        <v>0</v>
      </c>
      <c r="F44" s="10"/>
      <c r="G44" s="9">
        <v>349.70717999999999</v>
      </c>
      <c r="H44" s="10"/>
      <c r="I44" s="9">
        <v>0</v>
      </c>
      <c r="J44" s="11"/>
      <c r="L44" s="9">
        <v>0</v>
      </c>
      <c r="M44" s="10"/>
      <c r="N44" s="9">
        <v>352.95294000000001</v>
      </c>
      <c r="O44" s="10"/>
      <c r="P44" s="9">
        <v>0</v>
      </c>
      <c r="Q44" s="11"/>
      <c r="S44" s="9">
        <v>0</v>
      </c>
      <c r="T44" s="10"/>
      <c r="U44" s="9">
        <v>12.783860000000001</v>
      </c>
      <c r="V44" s="10"/>
      <c r="W44" s="9">
        <v>0</v>
      </c>
      <c r="X44" s="11"/>
      <c r="Z44" s="9">
        <v>0</v>
      </c>
      <c r="AA44" s="10"/>
      <c r="AB44" s="9">
        <v>0</v>
      </c>
      <c r="AC44" s="10"/>
      <c r="AD44" s="9">
        <v>340.16908000000001</v>
      </c>
      <c r="AE44" s="10"/>
      <c r="AF44" s="9">
        <v>0</v>
      </c>
      <c r="AG44" s="11"/>
    </row>
    <row r="45" spans="1:33" x14ac:dyDescent="0.25">
      <c r="A45" s="12" t="s">
        <v>28</v>
      </c>
      <c r="B45" s="13">
        <v>2014</v>
      </c>
      <c r="C45" s="14">
        <v>2556.328</v>
      </c>
      <c r="D45" s="15"/>
      <c r="E45" s="14">
        <v>1442.9640400000001</v>
      </c>
      <c r="F45" s="15"/>
      <c r="G45" s="14">
        <v>357.99903999999998</v>
      </c>
      <c r="H45" s="15"/>
      <c r="I45" s="14">
        <v>0</v>
      </c>
      <c r="J45" s="16"/>
      <c r="L45" s="14">
        <v>1442.5727999999999</v>
      </c>
      <c r="M45" s="15"/>
      <c r="N45" s="14">
        <v>338.38994000000002</v>
      </c>
      <c r="O45" s="15"/>
      <c r="P45" s="14">
        <v>0</v>
      </c>
      <c r="Q45" s="16"/>
      <c r="S45" s="14">
        <v>333.27659999999997</v>
      </c>
      <c r="T45" s="15"/>
      <c r="U45" s="14">
        <v>15</v>
      </c>
      <c r="V45" s="15"/>
      <c r="W45" s="14">
        <v>0</v>
      </c>
      <c r="X45" s="16"/>
      <c r="Z45" s="14">
        <v>0</v>
      </c>
      <c r="AA45" s="15"/>
      <c r="AB45" s="14">
        <v>1109.2962</v>
      </c>
      <c r="AC45" s="15"/>
      <c r="AD45" s="14">
        <v>323.38994000000002</v>
      </c>
      <c r="AE45" s="15"/>
      <c r="AF45" s="14">
        <v>0</v>
      </c>
      <c r="AG45" s="16"/>
    </row>
    <row r="46" spans="1:33" x14ac:dyDescent="0.25">
      <c r="A46" s="12"/>
      <c r="B46" s="13">
        <v>2013</v>
      </c>
      <c r="C46" s="14">
        <v>2528.7719999999999</v>
      </c>
      <c r="D46" s="15"/>
      <c r="E46" s="14">
        <v>1452.3046400000001</v>
      </c>
      <c r="F46" s="15"/>
      <c r="G46" s="14">
        <v>415.51873999999998</v>
      </c>
      <c r="H46" s="15"/>
      <c r="I46" s="14">
        <v>0</v>
      </c>
      <c r="J46" s="16"/>
      <c r="L46" s="14">
        <v>1424.6297199999999</v>
      </c>
      <c r="M46" s="15"/>
      <c r="N46" s="14">
        <v>435.98813999999999</v>
      </c>
      <c r="O46" s="15"/>
      <c r="P46" s="14">
        <v>0</v>
      </c>
      <c r="Q46" s="16"/>
      <c r="S46" s="14">
        <v>384.80739999999997</v>
      </c>
      <c r="T46" s="15"/>
      <c r="U46" s="14">
        <v>27.092680000000001</v>
      </c>
      <c r="V46" s="15"/>
      <c r="W46" s="14">
        <v>0</v>
      </c>
      <c r="X46" s="16"/>
      <c r="Z46" s="14">
        <v>0</v>
      </c>
      <c r="AA46" s="15"/>
      <c r="AB46" s="14">
        <v>1039.82232</v>
      </c>
      <c r="AC46" s="15"/>
      <c r="AD46" s="14">
        <v>408.89546000000001</v>
      </c>
      <c r="AE46" s="15"/>
      <c r="AF46" s="14">
        <v>0</v>
      </c>
      <c r="AG46" s="16"/>
    </row>
    <row r="47" spans="1:33" x14ac:dyDescent="0.25">
      <c r="A47" s="12"/>
      <c r="B47" s="13">
        <v>2012</v>
      </c>
      <c r="C47" s="14">
        <v>2553.8490000000002</v>
      </c>
      <c r="D47" s="15"/>
      <c r="E47" s="14">
        <v>1254.97864</v>
      </c>
      <c r="F47" s="15"/>
      <c r="G47" s="14">
        <v>585.00612000000001</v>
      </c>
      <c r="H47" s="15"/>
      <c r="I47" s="14">
        <v>0</v>
      </c>
      <c r="J47" s="16"/>
      <c r="L47" s="14">
        <v>1198.55828</v>
      </c>
      <c r="M47" s="15"/>
      <c r="N47" s="14">
        <v>569.64625999999998</v>
      </c>
      <c r="O47" s="15"/>
      <c r="P47" s="14">
        <v>0</v>
      </c>
      <c r="Q47" s="16"/>
      <c r="S47" s="14">
        <v>330.67716000000001</v>
      </c>
      <c r="T47" s="15"/>
      <c r="U47" s="14">
        <v>11.676360000000001</v>
      </c>
      <c r="V47" s="15"/>
      <c r="W47" s="14">
        <v>0</v>
      </c>
      <c r="X47" s="16"/>
      <c r="Z47" s="14">
        <v>0</v>
      </c>
      <c r="AA47" s="15"/>
      <c r="AB47" s="14">
        <v>867.88112000000001</v>
      </c>
      <c r="AC47" s="15"/>
      <c r="AD47" s="14">
        <v>557.96990000000005</v>
      </c>
      <c r="AE47" s="15"/>
      <c r="AF47" s="14">
        <v>0</v>
      </c>
      <c r="AG47" s="16"/>
    </row>
    <row r="48" spans="1:33" x14ac:dyDescent="0.25">
      <c r="A48" s="7" t="s">
        <v>29</v>
      </c>
      <c r="B48" s="8">
        <v>2014</v>
      </c>
      <c r="C48" s="9">
        <v>15</v>
      </c>
      <c r="D48" s="10"/>
      <c r="E48" s="9">
        <v>11.2</v>
      </c>
      <c r="F48" s="10"/>
      <c r="G48" s="9">
        <v>0.23</v>
      </c>
      <c r="H48" s="10"/>
      <c r="I48" s="9">
        <v>0</v>
      </c>
      <c r="J48" s="11"/>
      <c r="L48" s="9">
        <v>11.2</v>
      </c>
      <c r="M48" s="10"/>
      <c r="N48" s="9">
        <v>0.23</v>
      </c>
      <c r="O48" s="10"/>
      <c r="P48" s="9">
        <v>0</v>
      </c>
      <c r="Q48" s="11"/>
      <c r="S48" s="9">
        <v>5.3</v>
      </c>
      <c r="T48" s="10"/>
      <c r="U48" s="9">
        <v>4.5999999999999999E-2</v>
      </c>
      <c r="V48" s="10"/>
      <c r="W48" s="9">
        <v>0</v>
      </c>
      <c r="X48" s="11"/>
      <c r="Z48" s="9">
        <v>0</v>
      </c>
      <c r="AA48" s="10"/>
      <c r="AB48" s="9">
        <v>5.9</v>
      </c>
      <c r="AC48" s="10" t="s">
        <v>21</v>
      </c>
      <c r="AD48" s="9">
        <v>0.184</v>
      </c>
      <c r="AE48" s="10" t="s">
        <v>21</v>
      </c>
      <c r="AF48" s="9">
        <v>0</v>
      </c>
      <c r="AG48" s="11"/>
    </row>
    <row r="49" spans="1:33" x14ac:dyDescent="0.25">
      <c r="A49" s="7"/>
      <c r="B49" s="8">
        <v>2013</v>
      </c>
      <c r="C49" s="9">
        <v>25</v>
      </c>
      <c r="D49" s="10"/>
      <c r="E49" s="9">
        <v>24.2</v>
      </c>
      <c r="F49" s="10"/>
      <c r="G49" s="9">
        <v>0</v>
      </c>
      <c r="H49" s="10"/>
      <c r="I49" s="9">
        <v>0</v>
      </c>
      <c r="J49" s="11"/>
      <c r="L49" s="9">
        <v>24.2</v>
      </c>
      <c r="M49" s="10"/>
      <c r="N49" s="9">
        <v>0</v>
      </c>
      <c r="O49" s="10"/>
      <c r="P49" s="9">
        <v>0</v>
      </c>
      <c r="Q49" s="11"/>
      <c r="S49" s="9">
        <v>21.1</v>
      </c>
      <c r="T49" s="10"/>
      <c r="U49" s="9">
        <v>0</v>
      </c>
      <c r="V49" s="10"/>
      <c r="W49" s="9">
        <v>0</v>
      </c>
      <c r="X49" s="11"/>
      <c r="Z49" s="9">
        <v>0</v>
      </c>
      <c r="AA49" s="10"/>
      <c r="AB49" s="9">
        <v>3.1</v>
      </c>
      <c r="AC49" s="10" t="s">
        <v>21</v>
      </c>
      <c r="AD49" s="9">
        <v>0</v>
      </c>
      <c r="AE49" s="10"/>
      <c r="AF49" s="9">
        <v>0</v>
      </c>
      <c r="AG49" s="11"/>
    </row>
    <row r="50" spans="1:33" x14ac:dyDescent="0.25">
      <c r="A50" s="7"/>
      <c r="B50" s="8">
        <v>2012</v>
      </c>
      <c r="C50" s="9">
        <v>40</v>
      </c>
      <c r="D50" s="10"/>
      <c r="E50" s="9">
        <v>40.299999999999997</v>
      </c>
      <c r="F50" s="10"/>
      <c r="G50" s="9">
        <v>0</v>
      </c>
      <c r="H50" s="10"/>
      <c r="I50" s="9">
        <v>0</v>
      </c>
      <c r="J50" s="11"/>
      <c r="L50" s="9">
        <v>40.299999999999997</v>
      </c>
      <c r="M50" s="10"/>
      <c r="N50" s="9">
        <v>0</v>
      </c>
      <c r="O50" s="10"/>
      <c r="P50" s="9">
        <v>0</v>
      </c>
      <c r="Q50" s="11"/>
      <c r="S50" s="9">
        <v>34.787999999999997</v>
      </c>
      <c r="T50" s="10"/>
      <c r="U50" s="9">
        <v>0</v>
      </c>
      <c r="V50" s="10"/>
      <c r="W50" s="9">
        <v>0</v>
      </c>
      <c r="X50" s="11"/>
      <c r="Z50" s="9">
        <v>0</v>
      </c>
      <c r="AA50" s="10"/>
      <c r="AB50" s="9">
        <v>5.5119999999999996</v>
      </c>
      <c r="AC50" s="10" t="s">
        <v>21</v>
      </c>
      <c r="AD50" s="9">
        <v>0</v>
      </c>
      <c r="AE50" s="10"/>
      <c r="AF50" s="9">
        <v>0</v>
      </c>
      <c r="AG50" s="11"/>
    </row>
    <row r="51" spans="1:33" x14ac:dyDescent="0.25">
      <c r="A51" s="12" t="s">
        <v>30</v>
      </c>
      <c r="B51" s="13">
        <v>2014</v>
      </c>
      <c r="C51" s="14">
        <v>100</v>
      </c>
      <c r="D51" s="15" t="s">
        <v>31</v>
      </c>
      <c r="E51" s="14">
        <v>16.8</v>
      </c>
      <c r="F51" s="15" t="s">
        <v>26</v>
      </c>
      <c r="G51" s="14">
        <v>0</v>
      </c>
      <c r="H51" s="15"/>
      <c r="I51" s="14">
        <v>0</v>
      </c>
      <c r="J51" s="16"/>
      <c r="L51" s="14">
        <v>18</v>
      </c>
      <c r="M51" s="15"/>
      <c r="N51" s="14">
        <v>0</v>
      </c>
      <c r="O51" s="15"/>
      <c r="P51" s="14">
        <v>0</v>
      </c>
      <c r="Q51" s="16"/>
      <c r="S51" s="14">
        <v>12.8</v>
      </c>
      <c r="T51" s="15"/>
      <c r="U51" s="14">
        <v>0</v>
      </c>
      <c r="V51" s="15"/>
      <c r="W51" s="14">
        <v>0</v>
      </c>
      <c r="X51" s="16"/>
      <c r="Z51" s="14">
        <v>0</v>
      </c>
      <c r="AA51" s="15"/>
      <c r="AB51" s="14">
        <v>5.2</v>
      </c>
      <c r="AC51" s="15"/>
      <c r="AD51" s="14">
        <v>0</v>
      </c>
      <c r="AE51" s="15"/>
      <c r="AF51" s="14">
        <v>0</v>
      </c>
      <c r="AG51" s="16"/>
    </row>
    <row r="52" spans="1:33" x14ac:dyDescent="0.25">
      <c r="A52" s="12"/>
      <c r="B52" s="13">
        <v>2013</v>
      </c>
      <c r="C52" s="14">
        <v>140.69999999999999</v>
      </c>
      <c r="D52" s="15"/>
      <c r="E52" s="14">
        <v>33.1</v>
      </c>
      <c r="F52" s="15" t="s">
        <v>26</v>
      </c>
      <c r="G52" s="14">
        <v>0</v>
      </c>
      <c r="H52" s="15"/>
      <c r="I52" s="14">
        <v>0</v>
      </c>
      <c r="J52" s="16"/>
      <c r="L52" s="14">
        <v>39.4</v>
      </c>
      <c r="M52" s="15"/>
      <c r="N52" s="14">
        <v>0</v>
      </c>
      <c r="O52" s="15"/>
      <c r="P52" s="14">
        <v>0</v>
      </c>
      <c r="Q52" s="16"/>
      <c r="S52" s="14">
        <v>23.6</v>
      </c>
      <c r="T52" s="15"/>
      <c r="U52" s="14">
        <v>0</v>
      </c>
      <c r="V52" s="15"/>
      <c r="W52" s="14">
        <v>0</v>
      </c>
      <c r="X52" s="16"/>
      <c r="Z52" s="14">
        <v>0</v>
      </c>
      <c r="AA52" s="15"/>
      <c r="AB52" s="14">
        <v>15.8</v>
      </c>
      <c r="AC52" s="15"/>
      <c r="AD52" s="14">
        <v>0</v>
      </c>
      <c r="AE52" s="15"/>
      <c r="AF52" s="14">
        <v>0</v>
      </c>
      <c r="AG52" s="16"/>
    </row>
    <row r="53" spans="1:33" x14ac:dyDescent="0.25">
      <c r="A53" s="12"/>
      <c r="B53" s="13">
        <v>2012</v>
      </c>
      <c r="C53" s="14">
        <v>129.30000000000001</v>
      </c>
      <c r="D53" s="15"/>
      <c r="E53" s="14">
        <v>70.3</v>
      </c>
      <c r="F53" s="15" t="s">
        <v>26</v>
      </c>
      <c r="G53" s="14">
        <v>0</v>
      </c>
      <c r="H53" s="15"/>
      <c r="I53" s="14">
        <v>0</v>
      </c>
      <c r="J53" s="16"/>
      <c r="L53" s="14">
        <v>70.2</v>
      </c>
      <c r="M53" s="15"/>
      <c r="N53" s="14">
        <v>0</v>
      </c>
      <c r="O53" s="15"/>
      <c r="P53" s="14">
        <v>0</v>
      </c>
      <c r="Q53" s="16"/>
      <c r="S53" s="14">
        <v>46.8</v>
      </c>
      <c r="T53" s="15"/>
      <c r="U53" s="14">
        <v>0</v>
      </c>
      <c r="V53" s="15"/>
      <c r="W53" s="14">
        <v>0</v>
      </c>
      <c r="X53" s="16"/>
      <c r="Z53" s="14">
        <v>0</v>
      </c>
      <c r="AA53" s="15"/>
      <c r="AB53" s="14">
        <v>23.4</v>
      </c>
      <c r="AC53" s="15"/>
      <c r="AD53" s="14">
        <v>0</v>
      </c>
      <c r="AE53" s="15"/>
      <c r="AF53" s="14">
        <v>0</v>
      </c>
      <c r="AG53" s="16"/>
    </row>
    <row r="54" spans="1:33" x14ac:dyDescent="0.25">
      <c r="A54" s="17" t="s">
        <v>16</v>
      </c>
      <c r="B54" s="18">
        <v>2014</v>
      </c>
      <c r="C54" s="19">
        <f>C36+C39+C42+C45+C48+C51</f>
        <v>3429.9769999999999</v>
      </c>
      <c r="D54" s="20"/>
      <c r="E54" s="19">
        <f>E36+E39+E42+E45+E48+E51</f>
        <v>1575.61104</v>
      </c>
      <c r="F54" s="20"/>
      <c r="G54" s="19">
        <f>G36+G39+G42+G45+G48+G51</f>
        <v>722.79836</v>
      </c>
      <c r="H54" s="20"/>
      <c r="I54" s="19">
        <f>I36+I39+I42+I45+I48+I51</f>
        <v>106.6</v>
      </c>
      <c r="J54" s="21"/>
      <c r="L54" s="19">
        <f>L36+L39+L42+L45+L48+L51</f>
        <v>1576.4207999999999</v>
      </c>
      <c r="M54" s="20"/>
      <c r="N54" s="19">
        <f>N36+N39+N42+N45+N48+N51</f>
        <v>675.31096000000002</v>
      </c>
      <c r="O54" s="20"/>
      <c r="P54" s="19">
        <f>P36+P39+P42+P45+P48+P51</f>
        <v>106.6</v>
      </c>
      <c r="Q54" s="21"/>
      <c r="S54" s="19">
        <f>S36+S39+S42+S45+S48+S51</f>
        <v>416.5736</v>
      </c>
      <c r="T54" s="20"/>
      <c r="U54" s="19">
        <f>U36+U39+U42+U45+U48+U51</f>
        <v>30.30742</v>
      </c>
      <c r="V54" s="20"/>
      <c r="W54" s="19">
        <f>W36+W39+W42+W45+W48+W51</f>
        <v>106.6</v>
      </c>
      <c r="X54" s="21"/>
      <c r="Z54" s="19">
        <f>Z36+Z39+Z42+Z45+Z48+Z51</f>
        <v>0</v>
      </c>
      <c r="AA54" s="20"/>
      <c r="AB54" s="19">
        <f>AB36+AB39+AB42+AB45+AB48+AB51</f>
        <v>1159.8472000000002</v>
      </c>
      <c r="AC54" s="20"/>
      <c r="AD54" s="19">
        <f>AD36+AD39+AD42+AD45+AD48+AD51</f>
        <v>645.00353999999993</v>
      </c>
      <c r="AE54" s="20"/>
      <c r="AF54" s="19">
        <f>AF36+AF39+AF42+AF45+AF48+AF51</f>
        <v>0</v>
      </c>
      <c r="AG54" s="21"/>
    </row>
    <row r="55" spans="1:33" x14ac:dyDescent="0.25">
      <c r="A55" s="22"/>
      <c r="B55" s="8">
        <v>2013</v>
      </c>
      <c r="C55" s="9">
        <f>C37+C40+C43+C46+C49+C52</f>
        <v>3313.8549999999996</v>
      </c>
      <c r="D55" s="10"/>
      <c r="E55" s="9">
        <f>E37+E40+E43+E46+E49+E52</f>
        <v>1598.59664</v>
      </c>
      <c r="F55" s="10"/>
      <c r="G55" s="9">
        <f>G37+G40+G43+G46+G49+G52</f>
        <v>778.75037999999995</v>
      </c>
      <c r="H55" s="10"/>
      <c r="I55" s="9">
        <f>I37+I40+I43+I46+I49+I52</f>
        <v>104.6</v>
      </c>
      <c r="J55" s="11"/>
      <c r="L55" s="9">
        <f>L37+L40+L43+L46+L49+L52</f>
        <v>1572.6217200000001</v>
      </c>
      <c r="M55" s="10"/>
      <c r="N55" s="9">
        <f>N37+N40+N43+N46+N49+N52</f>
        <v>817.56780000000003</v>
      </c>
      <c r="O55" s="10"/>
      <c r="P55" s="9">
        <f>P37+P40+P43+P46+P49+P52</f>
        <v>87.9</v>
      </c>
      <c r="Q55" s="11"/>
      <c r="S55" s="9">
        <f>S37+S40+S43+S46+S49+S52</f>
        <v>490.79040000000003</v>
      </c>
      <c r="T55" s="10"/>
      <c r="U55" s="9">
        <f>U37+U40+U43+U46+U49+U52</f>
        <v>36.090740000000004</v>
      </c>
      <c r="V55" s="10"/>
      <c r="W55" s="9">
        <f>W37+W40+W43+W46+W49+W52</f>
        <v>87.9</v>
      </c>
      <c r="X55" s="11"/>
      <c r="Z55" s="9">
        <f>Z37+Z40+Z43+Z46+Z49+Z52</f>
        <v>0</v>
      </c>
      <c r="AA55" s="10"/>
      <c r="AB55" s="9">
        <f>AB37+AB40+AB43+AB46+AB49+AB52</f>
        <v>1081.8313199999998</v>
      </c>
      <c r="AC55" s="10"/>
      <c r="AD55" s="9">
        <f>AD37+AD40+AD43+AD46+AD49+AD52</f>
        <v>781.47705999999994</v>
      </c>
      <c r="AE55" s="10"/>
      <c r="AF55" s="9">
        <f>AF37+AF40+AF43+AF46+AF49+AF52</f>
        <v>0</v>
      </c>
      <c r="AG55" s="11"/>
    </row>
    <row r="56" spans="1:33" x14ac:dyDescent="0.25">
      <c r="A56" s="23"/>
      <c r="B56" s="24">
        <v>2012</v>
      </c>
      <c r="C56" s="25">
        <f>C38+C41+C44+C47+C50+C53</f>
        <v>3354.6180000000004</v>
      </c>
      <c r="D56" s="26"/>
      <c r="E56" s="25">
        <f>E38+E41+E44+E47+E50+E53</f>
        <v>1484.6596399999999</v>
      </c>
      <c r="F56" s="26"/>
      <c r="G56" s="25">
        <f>G38+G41+G44+G47+G50+G53</f>
        <v>934.7133</v>
      </c>
      <c r="H56" s="26"/>
      <c r="I56" s="25">
        <f>I38+I41+I44+I47+I50+I53</f>
        <v>90.2</v>
      </c>
      <c r="J56" s="27"/>
      <c r="L56" s="25">
        <f>L38+L41+L44+L47+L50+L53</f>
        <v>1428.51928</v>
      </c>
      <c r="M56" s="26"/>
      <c r="N56" s="25">
        <f>N38+N41+N44+N47+N50+N53</f>
        <v>922.5992</v>
      </c>
      <c r="O56" s="26"/>
      <c r="P56" s="25">
        <f>P38+P41+P44+P47+P50+P53</f>
        <v>89.9</v>
      </c>
      <c r="Q56" s="27"/>
      <c r="S56" s="25">
        <f>S38+S41+S44+S47+S50+S53</f>
        <v>499.76516000000004</v>
      </c>
      <c r="T56" s="26"/>
      <c r="U56" s="25">
        <f>U38+U41+U44+U47+U50+U53</f>
        <v>24.46022</v>
      </c>
      <c r="V56" s="26"/>
      <c r="W56" s="25">
        <f>W38+W41+W44+W47+W50+W53</f>
        <v>89.9</v>
      </c>
      <c r="X56" s="27"/>
      <c r="Z56" s="25">
        <f>Z38+Z41+Z44+Z47+Z50+Z53</f>
        <v>0</v>
      </c>
      <c r="AA56" s="26"/>
      <c r="AB56" s="25">
        <f>AB38+AB41+AB44+AB47+AB50+AB53</f>
        <v>928.75411999999994</v>
      </c>
      <c r="AC56" s="26"/>
      <c r="AD56" s="25">
        <f>AD38+AD41+AD44+AD47+AD50+AD53</f>
        <v>898.13898000000006</v>
      </c>
      <c r="AE56" s="26"/>
      <c r="AF56" s="25">
        <f>AF38+AF41+AF44+AF47+AF50+AF53</f>
        <v>0</v>
      </c>
      <c r="AG56" s="27"/>
    </row>
    <row r="58" spans="1:33" x14ac:dyDescent="0.25">
      <c r="A58" s="168" t="s">
        <v>32</v>
      </c>
      <c r="B58" s="163"/>
      <c r="C58" s="4"/>
      <c r="D58" s="5"/>
      <c r="E58" s="4"/>
      <c r="F58" s="5"/>
      <c r="G58" s="4"/>
      <c r="H58" s="5"/>
      <c r="I58" s="4"/>
      <c r="J58" s="6"/>
      <c r="L58" s="4"/>
      <c r="M58" s="5"/>
      <c r="N58" s="4"/>
      <c r="O58" s="5"/>
      <c r="P58" s="4"/>
      <c r="Q58" s="6"/>
      <c r="S58" s="4"/>
      <c r="T58" s="5"/>
      <c r="U58" s="4"/>
      <c r="V58" s="5"/>
      <c r="W58" s="4"/>
      <c r="X58" s="6"/>
      <c r="Z58" s="4"/>
      <c r="AA58" s="5"/>
      <c r="AB58" s="4"/>
      <c r="AC58" s="5"/>
      <c r="AD58" s="4"/>
      <c r="AE58" s="5"/>
      <c r="AF58" s="4"/>
      <c r="AG58" s="6"/>
    </row>
    <row r="59" spans="1:33" x14ac:dyDescent="0.25">
      <c r="A59" s="7" t="s">
        <v>33</v>
      </c>
      <c r="B59" s="8">
        <v>2014</v>
      </c>
      <c r="C59" s="9">
        <v>305.94</v>
      </c>
      <c r="D59" s="10"/>
      <c r="E59" s="9">
        <v>303.58999999999997</v>
      </c>
      <c r="F59" s="10"/>
      <c r="G59" s="9">
        <v>0</v>
      </c>
      <c r="H59" s="10"/>
      <c r="I59" s="9">
        <v>0</v>
      </c>
      <c r="J59" s="11"/>
      <c r="L59" s="9">
        <v>325.13499999999999</v>
      </c>
      <c r="M59" s="10"/>
      <c r="N59" s="9">
        <v>0</v>
      </c>
      <c r="O59" s="10"/>
      <c r="P59" s="9">
        <v>0</v>
      </c>
      <c r="Q59" s="11"/>
      <c r="S59" s="9">
        <v>324.76</v>
      </c>
      <c r="T59" s="10"/>
      <c r="U59" s="9">
        <v>0</v>
      </c>
      <c r="V59" s="10"/>
      <c r="W59" s="9">
        <v>0</v>
      </c>
      <c r="X59" s="11"/>
      <c r="Z59" s="9">
        <v>0</v>
      </c>
      <c r="AA59" s="10"/>
      <c r="AB59" s="9">
        <v>0.375</v>
      </c>
      <c r="AC59" s="10"/>
      <c r="AD59" s="9">
        <v>0</v>
      </c>
      <c r="AE59" s="10"/>
      <c r="AF59" s="9">
        <v>0</v>
      </c>
      <c r="AG59" s="11"/>
    </row>
    <row r="60" spans="1:33" x14ac:dyDescent="0.25">
      <c r="A60" s="7"/>
      <c r="B60" s="8">
        <v>2013</v>
      </c>
      <c r="C60" s="9">
        <v>289.76</v>
      </c>
      <c r="D60" s="10"/>
      <c r="E60" s="9">
        <v>285.91899999999998</v>
      </c>
      <c r="F60" s="10"/>
      <c r="G60" s="9">
        <v>0</v>
      </c>
      <c r="H60" s="10"/>
      <c r="I60" s="9">
        <v>0</v>
      </c>
      <c r="J60" s="11"/>
      <c r="L60" s="9">
        <v>272.83999999999997</v>
      </c>
      <c r="M60" s="10"/>
      <c r="N60" s="9">
        <v>0</v>
      </c>
      <c r="O60" s="10"/>
      <c r="P60" s="9">
        <v>0</v>
      </c>
      <c r="Q60" s="11"/>
      <c r="S60" s="9">
        <v>266.78399999999999</v>
      </c>
      <c r="T60" s="10"/>
      <c r="U60" s="9">
        <v>0</v>
      </c>
      <c r="V60" s="10"/>
      <c r="W60" s="9">
        <v>0</v>
      </c>
      <c r="X60" s="11"/>
      <c r="Z60" s="9">
        <v>0</v>
      </c>
      <c r="AA60" s="10"/>
      <c r="AB60" s="9">
        <v>6.056</v>
      </c>
      <c r="AC60" s="10"/>
      <c r="AD60" s="9">
        <v>0</v>
      </c>
      <c r="AE60" s="10"/>
      <c r="AF60" s="9">
        <v>0</v>
      </c>
      <c r="AG60" s="11"/>
    </row>
    <row r="61" spans="1:33" x14ac:dyDescent="0.25">
      <c r="A61" s="7"/>
      <c r="B61" s="8">
        <v>2012</v>
      </c>
      <c r="C61" s="9">
        <v>265.84800000000001</v>
      </c>
      <c r="D61" s="10"/>
      <c r="E61" s="9">
        <v>261.81900000000002</v>
      </c>
      <c r="F61" s="10"/>
      <c r="G61" s="9">
        <v>0</v>
      </c>
      <c r="H61" s="10"/>
      <c r="I61" s="9">
        <v>0</v>
      </c>
      <c r="J61" s="11"/>
      <c r="L61" s="9">
        <v>290.41899999999998</v>
      </c>
      <c r="M61" s="10"/>
      <c r="N61" s="9">
        <v>0</v>
      </c>
      <c r="O61" s="10"/>
      <c r="P61" s="9">
        <v>0</v>
      </c>
      <c r="Q61" s="11"/>
      <c r="S61" s="9">
        <v>253.096</v>
      </c>
      <c r="T61" s="10"/>
      <c r="U61" s="9">
        <v>0</v>
      </c>
      <c r="V61" s="10"/>
      <c r="W61" s="9">
        <v>0</v>
      </c>
      <c r="X61" s="11"/>
      <c r="Z61" s="9">
        <v>0</v>
      </c>
      <c r="AA61" s="10"/>
      <c r="AB61" s="9">
        <v>37.323</v>
      </c>
      <c r="AC61" s="10"/>
      <c r="AD61" s="9">
        <v>0</v>
      </c>
      <c r="AE61" s="10"/>
      <c r="AF61" s="9">
        <v>0</v>
      </c>
      <c r="AG61" s="11"/>
    </row>
    <row r="62" spans="1:33" x14ac:dyDescent="0.25">
      <c r="A62" s="12" t="s">
        <v>34</v>
      </c>
      <c r="B62" s="13">
        <v>2014</v>
      </c>
      <c r="C62" s="14">
        <v>7621.1</v>
      </c>
      <c r="D62" s="15"/>
      <c r="E62" s="14">
        <v>2466.6999999999998</v>
      </c>
      <c r="F62" s="15"/>
      <c r="G62" s="14">
        <v>2082.9</v>
      </c>
      <c r="H62" s="15"/>
      <c r="I62" s="14">
        <v>0</v>
      </c>
      <c r="J62" s="16" t="s">
        <v>35</v>
      </c>
      <c r="L62" s="14">
        <v>2466.6860000000001</v>
      </c>
      <c r="M62" s="15"/>
      <c r="N62" s="14">
        <v>2033.624</v>
      </c>
      <c r="O62" s="15"/>
      <c r="P62" s="14">
        <v>0</v>
      </c>
      <c r="Q62" s="16" t="s">
        <v>35</v>
      </c>
      <c r="S62" s="14">
        <v>1465.617</v>
      </c>
      <c r="T62" s="15"/>
      <c r="U62" s="14">
        <v>955.43299999999999</v>
      </c>
      <c r="V62" s="15"/>
      <c r="W62" s="14">
        <v>0</v>
      </c>
      <c r="X62" s="16" t="s">
        <v>35</v>
      </c>
      <c r="Z62" s="14">
        <v>397.726</v>
      </c>
      <c r="AA62" s="15"/>
      <c r="AB62" s="14">
        <v>1001.069</v>
      </c>
      <c r="AC62" s="15"/>
      <c r="AD62" s="14">
        <v>1078.191</v>
      </c>
      <c r="AE62" s="15"/>
      <c r="AF62" s="14">
        <v>0</v>
      </c>
      <c r="AG62" s="16" t="s">
        <v>35</v>
      </c>
    </row>
    <row r="63" spans="1:33" x14ac:dyDescent="0.25">
      <c r="A63" s="12"/>
      <c r="B63" s="13">
        <v>2013</v>
      </c>
      <c r="C63" s="14">
        <v>8217.7999999999993</v>
      </c>
      <c r="D63" s="15"/>
      <c r="E63" s="14">
        <v>2360.6</v>
      </c>
      <c r="F63" s="15"/>
      <c r="G63" s="14">
        <v>2617.8000000000002</v>
      </c>
      <c r="H63" s="15"/>
      <c r="I63" s="14">
        <v>0</v>
      </c>
      <c r="J63" s="16" t="s">
        <v>35</v>
      </c>
      <c r="L63" s="14">
        <v>2306.8670000000002</v>
      </c>
      <c r="M63" s="15"/>
      <c r="N63" s="14">
        <v>2646.61</v>
      </c>
      <c r="O63" s="15"/>
      <c r="P63" s="14">
        <v>0</v>
      </c>
      <c r="Q63" s="16" t="s">
        <v>35</v>
      </c>
      <c r="S63" s="14">
        <v>1395.6</v>
      </c>
      <c r="T63" s="15"/>
      <c r="U63" s="14">
        <v>1296.5999999999999</v>
      </c>
      <c r="V63" s="15"/>
      <c r="W63" s="14">
        <v>0</v>
      </c>
      <c r="X63" s="16" t="s">
        <v>35</v>
      </c>
      <c r="Z63" s="14">
        <v>496.99400000000003</v>
      </c>
      <c r="AA63" s="15"/>
      <c r="AB63" s="14">
        <v>911.26700000000005</v>
      </c>
      <c r="AC63" s="15"/>
      <c r="AD63" s="14">
        <v>1350.01</v>
      </c>
      <c r="AE63" s="15"/>
      <c r="AF63" s="14">
        <v>0</v>
      </c>
      <c r="AG63" s="16" t="s">
        <v>35</v>
      </c>
    </row>
    <row r="64" spans="1:33" x14ac:dyDescent="0.25">
      <c r="A64" s="12"/>
      <c r="B64" s="13">
        <v>2012</v>
      </c>
      <c r="C64" s="14">
        <v>7960.8</v>
      </c>
      <c r="D64" s="15"/>
      <c r="E64" s="14">
        <v>2340.4999600000001</v>
      </c>
      <c r="F64" s="15"/>
      <c r="G64" s="14">
        <v>2846.20012</v>
      </c>
      <c r="H64" s="15"/>
      <c r="I64" s="14">
        <v>0</v>
      </c>
      <c r="J64" s="16" t="s">
        <v>35</v>
      </c>
      <c r="L64" s="14">
        <v>2358.3776800000001</v>
      </c>
      <c r="M64" s="15"/>
      <c r="N64" s="14">
        <v>2851.3460399999999</v>
      </c>
      <c r="O64" s="15"/>
      <c r="P64" s="14">
        <v>0</v>
      </c>
      <c r="Q64" s="16" t="s">
        <v>35</v>
      </c>
      <c r="S64" s="14">
        <v>1561.1002000000001</v>
      </c>
      <c r="T64" s="15"/>
      <c r="U64" s="14">
        <v>1440.1999000000001</v>
      </c>
      <c r="V64" s="15"/>
      <c r="W64" s="14">
        <v>0</v>
      </c>
      <c r="X64" s="16" t="s">
        <v>35</v>
      </c>
      <c r="Z64" s="14">
        <v>467.75599999999997</v>
      </c>
      <c r="AA64" s="15"/>
      <c r="AB64" s="14">
        <v>797.27747999999997</v>
      </c>
      <c r="AC64" s="15"/>
      <c r="AD64" s="14">
        <v>1411.1461400000001</v>
      </c>
      <c r="AE64" s="15"/>
      <c r="AF64" s="14">
        <v>0</v>
      </c>
      <c r="AG64" s="16" t="s">
        <v>35</v>
      </c>
    </row>
    <row r="65" spans="1:33" x14ac:dyDescent="0.25">
      <c r="A65" s="17" t="s">
        <v>16</v>
      </c>
      <c r="B65" s="18">
        <v>2014</v>
      </c>
      <c r="C65" s="19">
        <f>C59+C62</f>
        <v>7927.04</v>
      </c>
      <c r="D65" s="20"/>
      <c r="E65" s="19">
        <f>E59+E62</f>
        <v>2770.29</v>
      </c>
      <c r="F65" s="20"/>
      <c r="G65" s="19">
        <f>G59+G62</f>
        <v>2082.9</v>
      </c>
      <c r="H65" s="20"/>
      <c r="I65" s="19">
        <f>I59+I62</f>
        <v>0</v>
      </c>
      <c r="J65" s="21"/>
      <c r="L65" s="19">
        <f>L59+L62</f>
        <v>2791.8209999999999</v>
      </c>
      <c r="M65" s="20"/>
      <c r="N65" s="19">
        <f>N59+N62</f>
        <v>2033.624</v>
      </c>
      <c r="O65" s="20"/>
      <c r="P65" s="19">
        <f>P59+P62</f>
        <v>0</v>
      </c>
      <c r="Q65" s="21"/>
      <c r="S65" s="19">
        <f>S59+S62</f>
        <v>1790.377</v>
      </c>
      <c r="T65" s="20"/>
      <c r="U65" s="19">
        <f>U59+U62</f>
        <v>955.43299999999999</v>
      </c>
      <c r="V65" s="20"/>
      <c r="W65" s="19">
        <f>W59+W62</f>
        <v>0</v>
      </c>
      <c r="X65" s="21"/>
      <c r="Z65" s="19">
        <f>Z59+Z62</f>
        <v>397.726</v>
      </c>
      <c r="AA65" s="20"/>
      <c r="AB65" s="19">
        <f>AB59+AB62</f>
        <v>1001.444</v>
      </c>
      <c r="AC65" s="20"/>
      <c r="AD65" s="19">
        <f>AD59+AD62</f>
        <v>1078.191</v>
      </c>
      <c r="AE65" s="20"/>
      <c r="AF65" s="19">
        <f>AF59+AF62</f>
        <v>0</v>
      </c>
      <c r="AG65" s="21"/>
    </row>
    <row r="66" spans="1:33" x14ac:dyDescent="0.25">
      <c r="A66" s="22"/>
      <c r="B66" s="8">
        <v>2013</v>
      </c>
      <c r="C66" s="9">
        <f>C60+C63</f>
        <v>8507.56</v>
      </c>
      <c r="D66" s="10"/>
      <c r="E66" s="9">
        <f>E60+E63</f>
        <v>2646.5189999999998</v>
      </c>
      <c r="F66" s="10"/>
      <c r="G66" s="9">
        <f>G60+G63</f>
        <v>2617.8000000000002</v>
      </c>
      <c r="H66" s="10"/>
      <c r="I66" s="9">
        <f>I60+I63</f>
        <v>0</v>
      </c>
      <c r="J66" s="11"/>
      <c r="L66" s="9">
        <f>L60+L63</f>
        <v>2579.7070000000003</v>
      </c>
      <c r="M66" s="10"/>
      <c r="N66" s="9">
        <f>N60+N63</f>
        <v>2646.61</v>
      </c>
      <c r="O66" s="10"/>
      <c r="P66" s="9">
        <f>P60+P63</f>
        <v>0</v>
      </c>
      <c r="Q66" s="11"/>
      <c r="S66" s="9">
        <f>S60+S63</f>
        <v>1662.384</v>
      </c>
      <c r="T66" s="10"/>
      <c r="U66" s="9">
        <f>U60+U63</f>
        <v>1296.5999999999999</v>
      </c>
      <c r="V66" s="10"/>
      <c r="W66" s="9">
        <f>W60+W63</f>
        <v>0</v>
      </c>
      <c r="X66" s="11"/>
      <c r="Z66" s="9">
        <f>Z60+Z63</f>
        <v>496.99400000000003</v>
      </c>
      <c r="AA66" s="10"/>
      <c r="AB66" s="9">
        <f>AB60+AB63</f>
        <v>917.32300000000009</v>
      </c>
      <c r="AC66" s="10"/>
      <c r="AD66" s="9">
        <f>AD60+AD63</f>
        <v>1350.01</v>
      </c>
      <c r="AE66" s="10"/>
      <c r="AF66" s="9">
        <f>AF60+AF63</f>
        <v>0</v>
      </c>
      <c r="AG66" s="11"/>
    </row>
    <row r="67" spans="1:33" x14ac:dyDescent="0.25">
      <c r="A67" s="23"/>
      <c r="B67" s="24">
        <v>2012</v>
      </c>
      <c r="C67" s="25">
        <f>C61+C64</f>
        <v>8226.648000000001</v>
      </c>
      <c r="D67" s="26"/>
      <c r="E67" s="25">
        <f>E61+E64</f>
        <v>2602.3189600000001</v>
      </c>
      <c r="F67" s="26"/>
      <c r="G67" s="25">
        <f>G61+G64</f>
        <v>2846.20012</v>
      </c>
      <c r="H67" s="26"/>
      <c r="I67" s="25">
        <f>I61+I64</f>
        <v>0</v>
      </c>
      <c r="J67" s="27"/>
      <c r="L67" s="25">
        <f>L61+L64</f>
        <v>2648.7966799999999</v>
      </c>
      <c r="M67" s="26"/>
      <c r="N67" s="25">
        <f>N61+N64</f>
        <v>2851.3460399999999</v>
      </c>
      <c r="O67" s="26"/>
      <c r="P67" s="25">
        <f>P61+P64</f>
        <v>0</v>
      </c>
      <c r="Q67" s="27"/>
      <c r="S67" s="25">
        <f>S61+S64</f>
        <v>1814.1962000000001</v>
      </c>
      <c r="T67" s="26"/>
      <c r="U67" s="25">
        <f>U61+U64</f>
        <v>1440.1999000000001</v>
      </c>
      <c r="V67" s="26"/>
      <c r="W67" s="25">
        <f>W61+W64</f>
        <v>0</v>
      </c>
      <c r="X67" s="27"/>
      <c r="Z67" s="25">
        <f>Z61+Z64</f>
        <v>467.75599999999997</v>
      </c>
      <c r="AA67" s="26"/>
      <c r="AB67" s="25">
        <f>AB61+AB64</f>
        <v>834.60047999999995</v>
      </c>
      <c r="AC67" s="26"/>
      <c r="AD67" s="25">
        <f>AD61+AD64</f>
        <v>1411.1461400000001</v>
      </c>
      <c r="AE67" s="26"/>
      <c r="AF67" s="25">
        <f>AF61+AF64</f>
        <v>0</v>
      </c>
      <c r="AG67" s="27"/>
    </row>
    <row r="69" spans="1:33" x14ac:dyDescent="0.25">
      <c r="A69" s="168" t="s">
        <v>36</v>
      </c>
      <c r="B69" s="163"/>
      <c r="C69" s="4"/>
      <c r="D69" s="5"/>
      <c r="E69" s="4"/>
      <c r="F69" s="5"/>
      <c r="G69" s="4"/>
      <c r="H69" s="5"/>
      <c r="I69" s="4"/>
      <c r="J69" s="6"/>
      <c r="L69" s="4"/>
      <c r="M69" s="5"/>
      <c r="N69" s="4"/>
      <c r="O69" s="5"/>
      <c r="P69" s="4"/>
      <c r="Q69" s="6"/>
      <c r="S69" s="4"/>
      <c r="T69" s="5"/>
      <c r="U69" s="4"/>
      <c r="V69" s="5"/>
      <c r="W69" s="4"/>
      <c r="X69" s="6"/>
      <c r="Z69" s="4"/>
      <c r="AA69" s="5"/>
      <c r="AB69" s="4"/>
      <c r="AC69" s="5"/>
      <c r="AD69" s="4"/>
      <c r="AE69" s="5"/>
      <c r="AF69" s="4"/>
      <c r="AG69" s="6"/>
    </row>
    <row r="70" spans="1:33" x14ac:dyDescent="0.25">
      <c r="A70" s="7" t="s">
        <v>37</v>
      </c>
      <c r="B70" s="8">
        <v>2014</v>
      </c>
      <c r="C70" s="9">
        <v>1109.4000000000001</v>
      </c>
      <c r="D70" s="10"/>
      <c r="E70" s="9">
        <v>628.70000000000005</v>
      </c>
      <c r="F70" s="10"/>
      <c r="G70" s="9">
        <v>0</v>
      </c>
      <c r="H70" s="10"/>
      <c r="I70" s="9">
        <v>431.9</v>
      </c>
      <c r="J70" s="11"/>
      <c r="L70" s="9">
        <v>628.70000000000005</v>
      </c>
      <c r="M70" s="10"/>
      <c r="N70" s="9">
        <v>0</v>
      </c>
      <c r="O70" s="10"/>
      <c r="P70" s="9">
        <v>432.2</v>
      </c>
      <c r="Q70" s="11"/>
      <c r="S70" s="9">
        <v>628.70000000000005</v>
      </c>
      <c r="T70" s="10"/>
      <c r="U70" s="9">
        <v>0</v>
      </c>
      <c r="V70" s="10"/>
      <c r="W70" s="9">
        <v>431.9</v>
      </c>
      <c r="X70" s="11"/>
      <c r="Z70" s="9">
        <v>0</v>
      </c>
      <c r="AA70" s="10"/>
      <c r="AB70" s="9">
        <v>0</v>
      </c>
      <c r="AC70" s="10"/>
      <c r="AD70" s="9">
        <v>0</v>
      </c>
      <c r="AE70" s="10"/>
      <c r="AF70" s="9">
        <v>0.3</v>
      </c>
      <c r="AG70" s="11"/>
    </row>
    <row r="71" spans="1:33" x14ac:dyDescent="0.25">
      <c r="A71" s="7"/>
      <c r="B71" s="8">
        <v>2013</v>
      </c>
      <c r="C71" s="9">
        <v>1257.9000000000001</v>
      </c>
      <c r="D71" s="10"/>
      <c r="E71" s="9">
        <v>698.1</v>
      </c>
      <c r="F71" s="10"/>
      <c r="G71" s="9">
        <v>0</v>
      </c>
      <c r="H71" s="10"/>
      <c r="I71" s="9">
        <v>440.3</v>
      </c>
      <c r="J71" s="11"/>
      <c r="L71" s="9">
        <v>698.1</v>
      </c>
      <c r="M71" s="10"/>
      <c r="N71" s="9">
        <v>0</v>
      </c>
      <c r="O71" s="10"/>
      <c r="P71" s="9">
        <v>440.3</v>
      </c>
      <c r="Q71" s="11"/>
      <c r="S71" s="9">
        <v>698.1</v>
      </c>
      <c r="T71" s="10"/>
      <c r="U71" s="9">
        <v>0</v>
      </c>
      <c r="V71" s="10"/>
      <c r="W71" s="9">
        <v>440.3</v>
      </c>
      <c r="X71" s="11"/>
      <c r="Z71" s="9">
        <v>0</v>
      </c>
      <c r="AA71" s="10"/>
      <c r="AB71" s="9">
        <v>0</v>
      </c>
      <c r="AC71" s="10"/>
      <c r="AD71" s="9">
        <v>0</v>
      </c>
      <c r="AE71" s="10"/>
      <c r="AF71" s="9">
        <v>0</v>
      </c>
      <c r="AG71" s="11"/>
    </row>
    <row r="72" spans="1:33" x14ac:dyDescent="0.25">
      <c r="A72" s="7"/>
      <c r="B72" s="8">
        <v>2012</v>
      </c>
      <c r="C72" s="9">
        <v>1286.71</v>
      </c>
      <c r="D72" s="10"/>
      <c r="E72" s="9">
        <v>718.4</v>
      </c>
      <c r="F72" s="10"/>
      <c r="G72" s="9">
        <v>0</v>
      </c>
      <c r="H72" s="10"/>
      <c r="I72" s="9">
        <v>448.1</v>
      </c>
      <c r="J72" s="11"/>
      <c r="L72" s="9">
        <v>718.4</v>
      </c>
      <c r="M72" s="10"/>
      <c r="N72" s="9">
        <v>0</v>
      </c>
      <c r="O72" s="10"/>
      <c r="P72" s="9">
        <v>448.1</v>
      </c>
      <c r="Q72" s="11"/>
      <c r="S72" s="9">
        <v>718.4</v>
      </c>
      <c r="T72" s="10"/>
      <c r="U72" s="9">
        <v>0</v>
      </c>
      <c r="V72" s="10"/>
      <c r="W72" s="9">
        <v>444.3</v>
      </c>
      <c r="X72" s="11"/>
      <c r="Z72" s="9">
        <v>0</v>
      </c>
      <c r="AA72" s="10"/>
      <c r="AB72" s="9">
        <v>0</v>
      </c>
      <c r="AC72" s="10"/>
      <c r="AD72" s="9">
        <v>0</v>
      </c>
      <c r="AE72" s="10"/>
      <c r="AF72" s="9">
        <v>3.8</v>
      </c>
      <c r="AG72" s="11"/>
    </row>
    <row r="73" spans="1:33" x14ac:dyDescent="0.25">
      <c r="A73" s="12" t="s">
        <v>38</v>
      </c>
      <c r="B73" s="13">
        <v>2014</v>
      </c>
      <c r="C73" s="14">
        <v>509.78100000000001</v>
      </c>
      <c r="D73" s="15" t="s">
        <v>31</v>
      </c>
      <c r="E73" s="14">
        <v>227.43700000000001</v>
      </c>
      <c r="F73" s="15" t="s">
        <v>31</v>
      </c>
      <c r="G73" s="14">
        <v>111.253</v>
      </c>
      <c r="H73" s="15" t="s">
        <v>31</v>
      </c>
      <c r="I73" s="14">
        <v>117.286</v>
      </c>
      <c r="J73" s="16" t="s">
        <v>31</v>
      </c>
      <c r="L73" s="14">
        <v>225.994</v>
      </c>
      <c r="M73" s="15" t="s">
        <v>31</v>
      </c>
      <c r="N73" s="14">
        <v>127.136</v>
      </c>
      <c r="O73" s="15" t="s">
        <v>31</v>
      </c>
      <c r="P73" s="14">
        <v>115.468</v>
      </c>
      <c r="Q73" s="16" t="s">
        <v>31</v>
      </c>
      <c r="S73" s="14">
        <v>20.939</v>
      </c>
      <c r="T73" s="15"/>
      <c r="U73" s="14">
        <v>54.98</v>
      </c>
      <c r="V73" s="15"/>
      <c r="W73" s="14">
        <v>3.2480000000000002</v>
      </c>
      <c r="X73" s="16"/>
      <c r="Z73" s="14">
        <v>30</v>
      </c>
      <c r="AA73" s="15" t="s">
        <v>31</v>
      </c>
      <c r="AB73" s="14">
        <v>205.05500000000001</v>
      </c>
      <c r="AC73" s="15" t="s">
        <v>31</v>
      </c>
      <c r="AD73" s="14">
        <v>72.156000000000006</v>
      </c>
      <c r="AE73" s="15" t="s">
        <v>31</v>
      </c>
      <c r="AF73" s="14">
        <v>112.22</v>
      </c>
      <c r="AG73" s="16" t="s">
        <v>31</v>
      </c>
    </row>
    <row r="74" spans="1:33" x14ac:dyDescent="0.25">
      <c r="A74" s="12"/>
      <c r="B74" s="13">
        <v>2013</v>
      </c>
      <c r="C74" s="14">
        <v>574.64800000000002</v>
      </c>
      <c r="D74" s="15"/>
      <c r="E74" s="14">
        <v>248.50200000000001</v>
      </c>
      <c r="F74" s="15"/>
      <c r="G74" s="14">
        <v>145.529</v>
      </c>
      <c r="H74" s="15"/>
      <c r="I74" s="14">
        <v>81.05</v>
      </c>
      <c r="J74" s="16"/>
      <c r="L74" s="14">
        <v>268.69600000000003</v>
      </c>
      <c r="M74" s="15"/>
      <c r="N74" s="14">
        <v>150.5</v>
      </c>
      <c r="O74" s="15"/>
      <c r="P74" s="14">
        <v>79.759</v>
      </c>
      <c r="Q74" s="16"/>
      <c r="S74" s="14">
        <v>44.494</v>
      </c>
      <c r="T74" s="15"/>
      <c r="U74" s="14">
        <v>61.494</v>
      </c>
      <c r="V74" s="15"/>
      <c r="W74" s="14">
        <v>5.6559999999999997</v>
      </c>
      <c r="X74" s="16"/>
      <c r="Z74" s="14">
        <v>40</v>
      </c>
      <c r="AA74" s="15"/>
      <c r="AB74" s="14">
        <v>224.202</v>
      </c>
      <c r="AC74" s="15"/>
      <c r="AD74" s="14">
        <v>89.006</v>
      </c>
      <c r="AE74" s="15"/>
      <c r="AF74" s="14">
        <v>74.102999999999994</v>
      </c>
      <c r="AG74" s="16"/>
    </row>
    <row r="75" spans="1:33" x14ac:dyDescent="0.25">
      <c r="A75" s="12"/>
      <c r="B75" s="13">
        <v>2012</v>
      </c>
      <c r="C75" s="14">
        <v>622.053</v>
      </c>
      <c r="D75" s="15"/>
      <c r="E75" s="14">
        <v>267.09899999999999</v>
      </c>
      <c r="F75" s="15"/>
      <c r="G75" s="14">
        <v>153.73599999999999</v>
      </c>
      <c r="H75" s="15"/>
      <c r="I75" s="14">
        <v>91.953000000000003</v>
      </c>
      <c r="J75" s="16"/>
      <c r="L75" s="14">
        <v>234.69499999999999</v>
      </c>
      <c r="M75" s="15"/>
      <c r="N75" s="14">
        <v>166.81700000000001</v>
      </c>
      <c r="O75" s="15"/>
      <c r="P75" s="14">
        <v>93.09</v>
      </c>
      <c r="Q75" s="16"/>
      <c r="S75" s="14">
        <v>36.875999999999998</v>
      </c>
      <c r="T75" s="15"/>
      <c r="U75" s="14">
        <v>58.203000000000003</v>
      </c>
      <c r="V75" s="15"/>
      <c r="W75" s="14">
        <v>7.3079999999999998</v>
      </c>
      <c r="X75" s="16"/>
      <c r="Z75" s="14">
        <v>134.64599999999999</v>
      </c>
      <c r="AA75" s="15"/>
      <c r="AB75" s="14">
        <v>197.81899999999999</v>
      </c>
      <c r="AC75" s="15"/>
      <c r="AD75" s="14">
        <v>108.614</v>
      </c>
      <c r="AE75" s="15"/>
      <c r="AF75" s="14">
        <v>85.781999999999996</v>
      </c>
      <c r="AG75" s="16"/>
    </row>
    <row r="76" spans="1:33" x14ac:dyDescent="0.25">
      <c r="A76" s="7" t="s">
        <v>39</v>
      </c>
      <c r="B76" s="8"/>
      <c r="C76" s="9">
        <v>0</v>
      </c>
      <c r="D76" s="10"/>
      <c r="E76" s="9">
        <v>0</v>
      </c>
      <c r="F76" s="10"/>
      <c r="G76" s="9">
        <v>0</v>
      </c>
      <c r="H76" s="10"/>
      <c r="I76" s="9">
        <v>0</v>
      </c>
      <c r="J76" s="11"/>
      <c r="L76" s="9">
        <v>0</v>
      </c>
      <c r="M76" s="10"/>
      <c r="N76" s="9">
        <v>0</v>
      </c>
      <c r="O76" s="10"/>
      <c r="P76" s="9">
        <v>0</v>
      </c>
      <c r="Q76" s="11"/>
      <c r="S76" s="9">
        <v>0</v>
      </c>
      <c r="T76" s="10"/>
      <c r="U76" s="9">
        <v>0</v>
      </c>
      <c r="V76" s="10"/>
      <c r="W76" s="9">
        <v>0</v>
      </c>
      <c r="X76" s="11"/>
      <c r="Z76" s="9">
        <v>0</v>
      </c>
      <c r="AA76" s="10"/>
      <c r="AB76" s="9">
        <v>0</v>
      </c>
      <c r="AC76" s="10"/>
      <c r="AD76" s="9">
        <v>0</v>
      </c>
      <c r="AE76" s="10"/>
      <c r="AF76" s="9">
        <v>0</v>
      </c>
      <c r="AG76" s="11"/>
    </row>
    <row r="77" spans="1:33" x14ac:dyDescent="0.25">
      <c r="A77" s="7"/>
      <c r="B77" s="8">
        <v>2013</v>
      </c>
      <c r="C77" s="9">
        <v>16.116</v>
      </c>
      <c r="D77" s="10"/>
      <c r="E77" s="9">
        <v>0</v>
      </c>
      <c r="F77" s="10"/>
      <c r="G77" s="9">
        <v>0.94699999999999995</v>
      </c>
      <c r="H77" s="10"/>
      <c r="I77" s="9">
        <v>0</v>
      </c>
      <c r="J77" s="11"/>
      <c r="L77" s="9">
        <v>0</v>
      </c>
      <c r="M77" s="10"/>
      <c r="N77" s="9">
        <v>0.94699999999999995</v>
      </c>
      <c r="O77" s="10"/>
      <c r="P77" s="9">
        <v>0</v>
      </c>
      <c r="Q77" s="11"/>
      <c r="S77" s="9">
        <v>0</v>
      </c>
      <c r="T77" s="10"/>
      <c r="U77" s="9">
        <v>0.94699999999999995</v>
      </c>
      <c r="V77" s="10"/>
      <c r="W77" s="9">
        <v>0</v>
      </c>
      <c r="X77" s="11"/>
      <c r="Z77" s="9">
        <v>0</v>
      </c>
      <c r="AA77" s="10"/>
      <c r="AB77" s="9">
        <v>0</v>
      </c>
      <c r="AC77" s="10"/>
      <c r="AD77" s="9">
        <v>0</v>
      </c>
      <c r="AE77" s="10"/>
      <c r="AF77" s="9">
        <v>0</v>
      </c>
      <c r="AG77" s="11"/>
    </row>
    <row r="78" spans="1:33" x14ac:dyDescent="0.25">
      <c r="A78" s="7"/>
      <c r="B78" s="8">
        <v>2012</v>
      </c>
      <c r="C78" s="9">
        <v>41.860999999999997</v>
      </c>
      <c r="D78" s="10"/>
      <c r="E78" s="9">
        <v>0</v>
      </c>
      <c r="F78" s="10"/>
      <c r="G78" s="9">
        <v>3.9449999999999998</v>
      </c>
      <c r="H78" s="10"/>
      <c r="I78" s="9">
        <v>0</v>
      </c>
      <c r="J78" s="11"/>
      <c r="L78" s="9">
        <v>0</v>
      </c>
      <c r="M78" s="10"/>
      <c r="N78" s="9">
        <v>3.9449999999999998</v>
      </c>
      <c r="O78" s="10"/>
      <c r="P78" s="9">
        <v>0</v>
      </c>
      <c r="Q78" s="11"/>
      <c r="S78" s="9">
        <v>0</v>
      </c>
      <c r="T78" s="10"/>
      <c r="U78" s="9">
        <v>3.9449999999999998</v>
      </c>
      <c r="V78" s="10"/>
      <c r="W78" s="9">
        <v>0</v>
      </c>
      <c r="X78" s="11"/>
      <c r="Z78" s="9">
        <v>0</v>
      </c>
      <c r="AA78" s="10"/>
      <c r="AB78" s="9">
        <v>0</v>
      </c>
      <c r="AC78" s="10"/>
      <c r="AD78" s="9">
        <v>0</v>
      </c>
      <c r="AE78" s="10"/>
      <c r="AF78" s="9">
        <v>0</v>
      </c>
      <c r="AG78" s="11"/>
    </row>
    <row r="79" spans="1:33" x14ac:dyDescent="0.25">
      <c r="A79" s="17" t="s">
        <v>16</v>
      </c>
      <c r="B79" s="18">
        <v>2014</v>
      </c>
      <c r="C79" s="19">
        <f>C70+C73+C76</f>
        <v>1619.181</v>
      </c>
      <c r="D79" s="20"/>
      <c r="E79" s="19">
        <f>E70+E73+E76</f>
        <v>856.13700000000006</v>
      </c>
      <c r="F79" s="20"/>
      <c r="G79" s="19">
        <f>G70+G73+G76</f>
        <v>111.253</v>
      </c>
      <c r="H79" s="20"/>
      <c r="I79" s="19">
        <f>I70+I73+I76</f>
        <v>549.18599999999992</v>
      </c>
      <c r="J79" s="21"/>
      <c r="L79" s="19">
        <f>L70+L73+L76</f>
        <v>854.69400000000007</v>
      </c>
      <c r="M79" s="20"/>
      <c r="N79" s="19">
        <f>N70+N73+N76</f>
        <v>127.136</v>
      </c>
      <c r="O79" s="20"/>
      <c r="P79" s="19">
        <f>P70+P73+P76</f>
        <v>547.66800000000001</v>
      </c>
      <c r="Q79" s="21"/>
      <c r="S79" s="19">
        <f>S70+S73+S76</f>
        <v>649.63900000000001</v>
      </c>
      <c r="T79" s="20"/>
      <c r="U79" s="19">
        <f>U70+U73+U76</f>
        <v>54.98</v>
      </c>
      <c r="V79" s="20"/>
      <c r="W79" s="19">
        <f>W70+W73+W76</f>
        <v>435.14799999999997</v>
      </c>
      <c r="X79" s="21"/>
      <c r="Z79" s="19">
        <f>Z70+Z73+Z76</f>
        <v>30</v>
      </c>
      <c r="AA79" s="20"/>
      <c r="AB79" s="19">
        <f>AB70+AB73+AB76</f>
        <v>205.05500000000001</v>
      </c>
      <c r="AC79" s="20"/>
      <c r="AD79" s="19">
        <f>AD70+AD73+AD76</f>
        <v>72.156000000000006</v>
      </c>
      <c r="AE79" s="20"/>
      <c r="AF79" s="19">
        <f>AF70+AF73+AF76</f>
        <v>112.52</v>
      </c>
      <c r="AG79" s="21"/>
    </row>
    <row r="80" spans="1:33" x14ac:dyDescent="0.25">
      <c r="A80" s="22"/>
      <c r="B80" s="8">
        <v>2013</v>
      </c>
      <c r="C80" s="9">
        <f>C71+C74+C77</f>
        <v>1848.6640000000002</v>
      </c>
      <c r="D80" s="10"/>
      <c r="E80" s="9">
        <f>E71+E74+E77</f>
        <v>946.60200000000009</v>
      </c>
      <c r="F80" s="10"/>
      <c r="G80" s="9">
        <f>G71+G74+G77</f>
        <v>146.476</v>
      </c>
      <c r="H80" s="10"/>
      <c r="I80" s="9">
        <f>I71+I74+I77</f>
        <v>521.35</v>
      </c>
      <c r="J80" s="11"/>
      <c r="L80" s="9">
        <f>L71+L74+L77</f>
        <v>966.79600000000005</v>
      </c>
      <c r="M80" s="10"/>
      <c r="N80" s="9">
        <f>N71+N74+N77</f>
        <v>151.447</v>
      </c>
      <c r="O80" s="10"/>
      <c r="P80" s="9">
        <f>P71+P74+P77</f>
        <v>520.05899999999997</v>
      </c>
      <c r="Q80" s="11"/>
      <c r="S80" s="9">
        <f>S71+S74+S77</f>
        <v>742.59400000000005</v>
      </c>
      <c r="T80" s="10"/>
      <c r="U80" s="9">
        <f>U71+U74+U77</f>
        <v>62.441000000000003</v>
      </c>
      <c r="V80" s="10"/>
      <c r="W80" s="9">
        <f>W71+W74+W77</f>
        <v>445.95600000000002</v>
      </c>
      <c r="X80" s="11"/>
      <c r="Z80" s="9">
        <f>Z71+Z74+Z77</f>
        <v>40</v>
      </c>
      <c r="AA80" s="10"/>
      <c r="AB80" s="9">
        <f>AB71+AB74+AB77</f>
        <v>224.202</v>
      </c>
      <c r="AC80" s="10"/>
      <c r="AD80" s="9">
        <f>AD71+AD74+AD77</f>
        <v>89.006</v>
      </c>
      <c r="AE80" s="10"/>
      <c r="AF80" s="9">
        <f>AF71+AF74+AF77</f>
        <v>74.102999999999994</v>
      </c>
      <c r="AG80" s="11"/>
    </row>
    <row r="81" spans="1:33" x14ac:dyDescent="0.25">
      <c r="A81" s="23"/>
      <c r="B81" s="24">
        <v>2012</v>
      </c>
      <c r="C81" s="25">
        <f>C72+C75+C78</f>
        <v>1950.624</v>
      </c>
      <c r="D81" s="26"/>
      <c r="E81" s="25">
        <f>E72+E75+E78</f>
        <v>985.49900000000002</v>
      </c>
      <c r="F81" s="26"/>
      <c r="G81" s="25">
        <f>G72+G75+G78</f>
        <v>157.68099999999998</v>
      </c>
      <c r="H81" s="26"/>
      <c r="I81" s="25">
        <f>I72+I75+I78</f>
        <v>540.053</v>
      </c>
      <c r="J81" s="27"/>
      <c r="L81" s="25">
        <f>L72+L75+L78</f>
        <v>953.09500000000003</v>
      </c>
      <c r="M81" s="26"/>
      <c r="N81" s="25">
        <f>N72+N75+N78</f>
        <v>170.762</v>
      </c>
      <c r="O81" s="26"/>
      <c r="P81" s="25">
        <f>P72+P75+P78</f>
        <v>541.19000000000005</v>
      </c>
      <c r="Q81" s="27"/>
      <c r="S81" s="25">
        <f>S72+S75+S78</f>
        <v>755.27599999999995</v>
      </c>
      <c r="T81" s="26"/>
      <c r="U81" s="25">
        <f>U72+U75+U78</f>
        <v>62.148000000000003</v>
      </c>
      <c r="V81" s="26"/>
      <c r="W81" s="25">
        <f>W72+W75+W78</f>
        <v>451.608</v>
      </c>
      <c r="X81" s="27"/>
      <c r="Z81" s="25">
        <f>Z72+Z75+Z78</f>
        <v>134.64599999999999</v>
      </c>
      <c r="AA81" s="26"/>
      <c r="AB81" s="25">
        <f>AB72+AB75+AB78</f>
        <v>197.81899999999999</v>
      </c>
      <c r="AC81" s="26"/>
      <c r="AD81" s="25">
        <f>AD72+AD75+AD78</f>
        <v>108.614</v>
      </c>
      <c r="AE81" s="26"/>
      <c r="AF81" s="25">
        <f>AF72+AF75+AF78</f>
        <v>89.581999999999994</v>
      </c>
      <c r="AG81" s="27"/>
    </row>
    <row r="83" spans="1:33" x14ac:dyDescent="0.25">
      <c r="A83" s="168" t="s">
        <v>40</v>
      </c>
      <c r="B83" s="163"/>
      <c r="C83" s="4"/>
      <c r="D83" s="5"/>
      <c r="E83" s="4"/>
      <c r="F83" s="5"/>
      <c r="G83" s="4"/>
      <c r="H83" s="5"/>
      <c r="I83" s="4"/>
      <c r="J83" s="6"/>
      <c r="L83" s="4"/>
      <c r="M83" s="5"/>
      <c r="N83" s="4"/>
      <c r="O83" s="5"/>
      <c r="P83" s="4"/>
      <c r="Q83" s="6"/>
      <c r="S83" s="4"/>
      <c r="T83" s="5"/>
      <c r="U83" s="4"/>
      <c r="V83" s="5"/>
      <c r="W83" s="4"/>
      <c r="X83" s="6"/>
      <c r="Z83" s="4"/>
      <c r="AA83" s="5"/>
      <c r="AB83" s="4"/>
      <c r="AC83" s="5"/>
      <c r="AD83" s="4"/>
      <c r="AE83" s="5"/>
      <c r="AF83" s="4"/>
      <c r="AG83" s="6"/>
    </row>
    <row r="84" spans="1:33" x14ac:dyDescent="0.25">
      <c r="A84" s="7" t="s">
        <v>41</v>
      </c>
      <c r="B84" s="8">
        <v>2014</v>
      </c>
      <c r="C84" s="9">
        <v>0</v>
      </c>
      <c r="D84" s="10"/>
      <c r="E84" s="9">
        <v>0</v>
      </c>
      <c r="F84" s="10"/>
      <c r="G84" s="9">
        <v>0</v>
      </c>
      <c r="H84" s="10"/>
      <c r="I84" s="9">
        <v>6.9180000000000001</v>
      </c>
      <c r="J84" s="11"/>
      <c r="L84" s="9">
        <v>0</v>
      </c>
      <c r="M84" s="10"/>
      <c r="N84" s="9">
        <v>0</v>
      </c>
      <c r="O84" s="10"/>
      <c r="P84" s="9">
        <v>6.9260000000000002</v>
      </c>
      <c r="Q84" s="11"/>
      <c r="S84" s="9">
        <v>0</v>
      </c>
      <c r="T84" s="10"/>
      <c r="U84" s="9">
        <v>0</v>
      </c>
      <c r="V84" s="10"/>
      <c r="W84" s="9">
        <v>6.9260000000000002</v>
      </c>
      <c r="X84" s="11"/>
      <c r="Z84" s="9">
        <v>0</v>
      </c>
      <c r="AA84" s="10"/>
      <c r="AB84" s="9">
        <v>0</v>
      </c>
      <c r="AC84" s="10"/>
      <c r="AD84" s="9">
        <v>0</v>
      </c>
      <c r="AE84" s="10"/>
      <c r="AF84" s="9">
        <v>0</v>
      </c>
      <c r="AG84" s="11"/>
    </row>
    <row r="85" spans="1:33" x14ac:dyDescent="0.25">
      <c r="A85" s="7"/>
      <c r="B85" s="8">
        <v>2013</v>
      </c>
      <c r="C85" s="9">
        <v>0</v>
      </c>
      <c r="D85" s="10"/>
      <c r="E85" s="9">
        <v>0</v>
      </c>
      <c r="F85" s="10"/>
      <c r="G85" s="9">
        <v>0</v>
      </c>
      <c r="H85" s="10"/>
      <c r="I85" s="9">
        <v>2.83</v>
      </c>
      <c r="J85" s="11"/>
      <c r="L85" s="9">
        <v>0</v>
      </c>
      <c r="M85" s="10"/>
      <c r="N85" s="9">
        <v>0</v>
      </c>
      <c r="O85" s="10"/>
      <c r="P85" s="9">
        <v>2.83</v>
      </c>
      <c r="Q85" s="11"/>
      <c r="S85" s="9">
        <v>0</v>
      </c>
      <c r="T85" s="10"/>
      <c r="U85" s="9">
        <v>0</v>
      </c>
      <c r="V85" s="10"/>
      <c r="W85" s="9">
        <v>2.83</v>
      </c>
      <c r="X85" s="11"/>
      <c r="Z85" s="9">
        <v>0</v>
      </c>
      <c r="AA85" s="10"/>
      <c r="AB85" s="9">
        <v>0</v>
      </c>
      <c r="AC85" s="10"/>
      <c r="AD85" s="9">
        <v>0</v>
      </c>
      <c r="AE85" s="10"/>
      <c r="AF85" s="9">
        <v>0</v>
      </c>
      <c r="AG85" s="11"/>
    </row>
    <row r="86" spans="1:33" x14ac:dyDescent="0.25">
      <c r="A86" s="7"/>
      <c r="B86" s="8">
        <v>2012</v>
      </c>
      <c r="C86" s="9">
        <v>0</v>
      </c>
      <c r="D86" s="10"/>
      <c r="E86" s="9">
        <v>0</v>
      </c>
      <c r="F86" s="10"/>
      <c r="G86" s="9">
        <v>0</v>
      </c>
      <c r="H86" s="10"/>
      <c r="I86" s="9">
        <v>4.1630000000000003</v>
      </c>
      <c r="J86" s="11"/>
      <c r="L86" s="9">
        <v>0</v>
      </c>
      <c r="M86" s="10"/>
      <c r="N86" s="9">
        <v>0</v>
      </c>
      <c r="O86" s="10"/>
      <c r="P86" s="9">
        <v>3.738</v>
      </c>
      <c r="Q86" s="11"/>
      <c r="S86" s="9">
        <v>0</v>
      </c>
      <c r="T86" s="10"/>
      <c r="U86" s="9">
        <v>0</v>
      </c>
      <c r="V86" s="10"/>
      <c r="W86" s="9">
        <v>3.738</v>
      </c>
      <c r="X86" s="11"/>
      <c r="Z86" s="9">
        <v>0</v>
      </c>
      <c r="AA86" s="10"/>
      <c r="AB86" s="9">
        <v>0</v>
      </c>
      <c r="AC86" s="10"/>
      <c r="AD86" s="9">
        <v>0</v>
      </c>
      <c r="AE86" s="10"/>
      <c r="AF86" s="9">
        <v>0</v>
      </c>
      <c r="AG86" s="11"/>
    </row>
    <row r="87" spans="1:33" x14ac:dyDescent="0.25">
      <c r="A87" s="12" t="s">
        <v>42</v>
      </c>
      <c r="B87" s="13">
        <v>2014</v>
      </c>
      <c r="C87" s="14">
        <v>76</v>
      </c>
      <c r="D87" s="15"/>
      <c r="E87" s="14">
        <v>0</v>
      </c>
      <c r="F87" s="15"/>
      <c r="G87" s="14">
        <v>0</v>
      </c>
      <c r="H87" s="15"/>
      <c r="I87" s="14">
        <v>27</v>
      </c>
      <c r="J87" s="16"/>
      <c r="L87" s="14">
        <v>0</v>
      </c>
      <c r="M87" s="15"/>
      <c r="N87" s="14">
        <v>0</v>
      </c>
      <c r="O87" s="15"/>
      <c r="P87" s="14">
        <v>28.08</v>
      </c>
      <c r="Q87" s="16"/>
      <c r="S87" s="14">
        <v>0</v>
      </c>
      <c r="T87" s="15"/>
      <c r="U87" s="14">
        <v>0</v>
      </c>
      <c r="V87" s="15"/>
      <c r="W87" s="14">
        <v>7.65</v>
      </c>
      <c r="X87" s="16"/>
      <c r="Z87" s="14">
        <v>0</v>
      </c>
      <c r="AA87" s="15"/>
      <c r="AB87" s="14">
        <v>0</v>
      </c>
      <c r="AC87" s="15"/>
      <c r="AD87" s="14">
        <v>0</v>
      </c>
      <c r="AE87" s="15"/>
      <c r="AF87" s="14">
        <v>20.43</v>
      </c>
      <c r="AG87" s="16"/>
    </row>
    <row r="88" spans="1:33" x14ac:dyDescent="0.25">
      <c r="A88" s="12"/>
      <c r="B88" s="13">
        <v>2013</v>
      </c>
      <c r="C88" s="14">
        <v>41.326999999999998</v>
      </c>
      <c r="D88" s="15"/>
      <c r="E88" s="14">
        <v>0</v>
      </c>
      <c r="F88" s="15"/>
      <c r="G88" s="14">
        <v>0</v>
      </c>
      <c r="H88" s="15"/>
      <c r="I88" s="14">
        <v>18.045999999999999</v>
      </c>
      <c r="J88" s="16"/>
      <c r="L88" s="14">
        <v>0</v>
      </c>
      <c r="M88" s="15"/>
      <c r="N88" s="14">
        <v>0</v>
      </c>
      <c r="O88" s="15"/>
      <c r="P88" s="14">
        <v>24.187999999999999</v>
      </c>
      <c r="Q88" s="16"/>
      <c r="S88" s="14">
        <v>0</v>
      </c>
      <c r="T88" s="15"/>
      <c r="U88" s="14">
        <v>0</v>
      </c>
      <c r="V88" s="15"/>
      <c r="W88" s="14">
        <v>2.109</v>
      </c>
      <c r="X88" s="16"/>
      <c r="Z88" s="14">
        <v>0</v>
      </c>
      <c r="AA88" s="15"/>
      <c r="AB88" s="14">
        <v>0</v>
      </c>
      <c r="AC88" s="15"/>
      <c r="AD88" s="14">
        <v>0</v>
      </c>
      <c r="AE88" s="15"/>
      <c r="AF88" s="14">
        <v>22.079000000000001</v>
      </c>
      <c r="AG88" s="16"/>
    </row>
    <row r="89" spans="1:33" x14ac:dyDescent="0.25">
      <c r="A89" s="12"/>
      <c r="B89" s="13">
        <v>2012</v>
      </c>
      <c r="C89" s="14">
        <v>50</v>
      </c>
      <c r="D89" s="15"/>
      <c r="E89" s="14">
        <v>0</v>
      </c>
      <c r="F89" s="15"/>
      <c r="G89" s="14">
        <v>19.78</v>
      </c>
      <c r="H89" s="15"/>
      <c r="I89" s="14">
        <v>32.659999999999997</v>
      </c>
      <c r="J89" s="16"/>
      <c r="L89" s="14">
        <v>0</v>
      </c>
      <c r="M89" s="15"/>
      <c r="N89" s="14">
        <v>21.16</v>
      </c>
      <c r="O89" s="15"/>
      <c r="P89" s="14">
        <v>26.22</v>
      </c>
      <c r="Q89" s="16"/>
      <c r="S89" s="14">
        <v>0</v>
      </c>
      <c r="T89" s="15"/>
      <c r="U89" s="14">
        <v>10.119999999999999</v>
      </c>
      <c r="V89" s="15"/>
      <c r="W89" s="14">
        <v>9.66</v>
      </c>
      <c r="X89" s="16"/>
      <c r="Z89" s="14">
        <v>0</v>
      </c>
      <c r="AA89" s="15"/>
      <c r="AB89" s="14">
        <v>0</v>
      </c>
      <c r="AC89" s="15"/>
      <c r="AD89" s="14">
        <v>11.04</v>
      </c>
      <c r="AE89" s="15" t="s">
        <v>21</v>
      </c>
      <c r="AF89" s="14">
        <v>16.559999999999999</v>
      </c>
      <c r="AG89" s="16" t="s">
        <v>21</v>
      </c>
    </row>
    <row r="90" spans="1:33" x14ac:dyDescent="0.25">
      <c r="A90" s="7" t="s">
        <v>43</v>
      </c>
      <c r="B90" s="8">
        <v>2014</v>
      </c>
      <c r="C90" s="9">
        <v>4525.3670000000002</v>
      </c>
      <c r="D90" s="10"/>
      <c r="E90" s="9">
        <v>798.04</v>
      </c>
      <c r="F90" s="10"/>
      <c r="G90" s="9">
        <v>967</v>
      </c>
      <c r="H90" s="10"/>
      <c r="I90" s="9">
        <v>623.02</v>
      </c>
      <c r="J90" s="11"/>
      <c r="L90" s="9">
        <v>861.65800000000002</v>
      </c>
      <c r="M90" s="10"/>
      <c r="N90" s="9">
        <v>937.13900000000001</v>
      </c>
      <c r="O90" s="10"/>
      <c r="P90" s="9">
        <v>478.09100000000001</v>
      </c>
      <c r="Q90" s="11"/>
      <c r="S90" s="9">
        <v>6.12</v>
      </c>
      <c r="T90" s="10"/>
      <c r="U90" s="9">
        <v>198.26</v>
      </c>
      <c r="V90" s="10"/>
      <c r="W90" s="9">
        <v>16.79</v>
      </c>
      <c r="X90" s="11"/>
      <c r="Z90" s="9">
        <v>2027.423</v>
      </c>
      <c r="AA90" s="10"/>
      <c r="AB90" s="9">
        <v>855.53800000000001</v>
      </c>
      <c r="AC90" s="10"/>
      <c r="AD90" s="9">
        <v>738.87900000000002</v>
      </c>
      <c r="AE90" s="10"/>
      <c r="AF90" s="9">
        <v>461.30099999999999</v>
      </c>
      <c r="AG90" s="11"/>
    </row>
    <row r="91" spans="1:33" x14ac:dyDescent="0.25">
      <c r="A91" s="7"/>
      <c r="B91" s="8">
        <v>2013</v>
      </c>
      <c r="C91" s="9">
        <v>4444</v>
      </c>
      <c r="D91" s="10"/>
      <c r="E91" s="9">
        <v>939.52499999999998</v>
      </c>
      <c r="F91" s="10"/>
      <c r="G91" s="9">
        <v>792.63599999999997</v>
      </c>
      <c r="H91" s="10"/>
      <c r="I91" s="9">
        <v>451.15499999999997</v>
      </c>
      <c r="J91" s="11"/>
      <c r="L91" s="9">
        <v>863.09199999999998</v>
      </c>
      <c r="M91" s="10"/>
      <c r="N91" s="9">
        <v>825.75900000000001</v>
      </c>
      <c r="O91" s="10"/>
      <c r="P91" s="9">
        <v>475.75799999999998</v>
      </c>
      <c r="Q91" s="11"/>
      <c r="S91" s="9">
        <v>2.843</v>
      </c>
      <c r="T91" s="10"/>
      <c r="U91" s="9">
        <v>182.98099999999999</v>
      </c>
      <c r="V91" s="10"/>
      <c r="W91" s="9">
        <v>16.609000000000002</v>
      </c>
      <c r="X91" s="11"/>
      <c r="Z91" s="9">
        <v>1913.866</v>
      </c>
      <c r="AA91" s="10"/>
      <c r="AB91" s="9">
        <v>860.24900000000002</v>
      </c>
      <c r="AC91" s="10"/>
      <c r="AD91" s="9">
        <v>642.77800000000002</v>
      </c>
      <c r="AE91" s="10"/>
      <c r="AF91" s="9">
        <v>459.149</v>
      </c>
      <c r="AG91" s="11"/>
    </row>
    <row r="92" spans="1:33" x14ac:dyDescent="0.25">
      <c r="A92" s="7"/>
      <c r="B92" s="8">
        <v>2012</v>
      </c>
      <c r="C92" s="9">
        <v>3864.2</v>
      </c>
      <c r="D92" s="10"/>
      <c r="E92" s="9">
        <v>841.28</v>
      </c>
      <c r="F92" s="10"/>
      <c r="G92" s="9">
        <v>1066.4639999999999</v>
      </c>
      <c r="H92" s="10"/>
      <c r="I92" s="9">
        <v>435.20600000000002</v>
      </c>
      <c r="J92" s="11"/>
      <c r="L92" s="9">
        <v>839.65639999999996</v>
      </c>
      <c r="M92" s="10"/>
      <c r="N92" s="9">
        <v>1113.39734</v>
      </c>
      <c r="O92" s="10"/>
      <c r="P92" s="9">
        <v>415.541</v>
      </c>
      <c r="Q92" s="11"/>
      <c r="S92" s="9">
        <v>2.42</v>
      </c>
      <c r="T92" s="10"/>
      <c r="U92" s="9">
        <v>172.36199999999999</v>
      </c>
      <c r="V92" s="10"/>
      <c r="W92" s="9">
        <v>24.518000000000001</v>
      </c>
      <c r="X92" s="11"/>
      <c r="Z92" s="9">
        <v>1817.1489999999999</v>
      </c>
      <c r="AA92" s="10"/>
      <c r="AB92" s="9">
        <v>837.2364</v>
      </c>
      <c r="AC92" s="10"/>
      <c r="AD92" s="9">
        <v>941.03534000000002</v>
      </c>
      <c r="AE92" s="10"/>
      <c r="AF92" s="9">
        <v>391.02300000000002</v>
      </c>
      <c r="AG92" s="11"/>
    </row>
    <row r="93" spans="1:33" x14ac:dyDescent="0.25">
      <c r="A93" s="12" t="s">
        <v>44</v>
      </c>
      <c r="B93" s="13">
        <v>2014</v>
      </c>
      <c r="C93" s="14">
        <v>199.96600000000001</v>
      </c>
      <c r="D93" s="15"/>
      <c r="E93" s="14">
        <v>0</v>
      </c>
      <c r="F93" s="15"/>
      <c r="G93" s="14">
        <v>0</v>
      </c>
      <c r="H93" s="15"/>
      <c r="I93" s="14">
        <v>0</v>
      </c>
      <c r="J93" s="16"/>
      <c r="L93" s="14">
        <v>0</v>
      </c>
      <c r="M93" s="15"/>
      <c r="N93" s="14">
        <v>0</v>
      </c>
      <c r="O93" s="15"/>
      <c r="P93" s="14">
        <v>0</v>
      </c>
      <c r="Q93" s="16"/>
      <c r="S93" s="14">
        <v>0</v>
      </c>
      <c r="T93" s="15"/>
      <c r="U93" s="14">
        <v>0</v>
      </c>
      <c r="V93" s="15"/>
      <c r="W93" s="14">
        <v>0</v>
      </c>
      <c r="X93" s="16"/>
      <c r="Z93" s="14">
        <v>159.78</v>
      </c>
      <c r="AA93" s="15"/>
      <c r="AB93" s="14">
        <v>0</v>
      </c>
      <c r="AC93" s="15"/>
      <c r="AD93" s="14">
        <v>0</v>
      </c>
      <c r="AE93" s="15"/>
      <c r="AF93" s="14">
        <v>0</v>
      </c>
      <c r="AG93" s="16"/>
    </row>
    <row r="94" spans="1:33" x14ac:dyDescent="0.25">
      <c r="A94" s="12"/>
      <c r="B94" s="13">
        <v>2013</v>
      </c>
      <c r="C94" s="14">
        <v>260.05599999999998</v>
      </c>
      <c r="D94" s="15"/>
      <c r="E94" s="14">
        <v>0</v>
      </c>
      <c r="F94" s="15"/>
      <c r="G94" s="14">
        <v>0</v>
      </c>
      <c r="H94" s="15"/>
      <c r="I94" s="14">
        <v>0</v>
      </c>
      <c r="J94" s="16"/>
      <c r="L94" s="14">
        <v>0</v>
      </c>
      <c r="M94" s="15"/>
      <c r="N94" s="14">
        <v>0</v>
      </c>
      <c r="O94" s="15"/>
      <c r="P94" s="14">
        <v>0</v>
      </c>
      <c r="Q94" s="16"/>
      <c r="S94" s="14">
        <v>0</v>
      </c>
      <c r="T94" s="15"/>
      <c r="U94" s="14">
        <v>0</v>
      </c>
      <c r="V94" s="15"/>
      <c r="W94" s="14">
        <v>0</v>
      </c>
      <c r="X94" s="16"/>
      <c r="Z94" s="14">
        <v>254.67400000000001</v>
      </c>
      <c r="AA94" s="15"/>
      <c r="AB94" s="14">
        <v>0</v>
      </c>
      <c r="AC94" s="15"/>
      <c r="AD94" s="14">
        <v>0</v>
      </c>
      <c r="AE94" s="15"/>
      <c r="AF94" s="14">
        <v>0</v>
      </c>
      <c r="AG94" s="16"/>
    </row>
    <row r="95" spans="1:33" x14ac:dyDescent="0.25">
      <c r="A95" s="12"/>
      <c r="B95" s="13">
        <v>2012</v>
      </c>
      <c r="C95" s="14">
        <v>363.23</v>
      </c>
      <c r="D95" s="15"/>
      <c r="E95" s="14">
        <v>0</v>
      </c>
      <c r="F95" s="15"/>
      <c r="G95" s="14">
        <v>1.95</v>
      </c>
      <c r="H95" s="15"/>
      <c r="I95" s="14">
        <v>0</v>
      </c>
      <c r="J95" s="16"/>
      <c r="L95" s="14">
        <v>0</v>
      </c>
      <c r="M95" s="15"/>
      <c r="N95" s="14">
        <v>0</v>
      </c>
      <c r="O95" s="15"/>
      <c r="P95" s="14">
        <v>0</v>
      </c>
      <c r="Q95" s="16"/>
      <c r="S95" s="14">
        <v>0</v>
      </c>
      <c r="T95" s="15"/>
      <c r="U95" s="14">
        <v>0</v>
      </c>
      <c r="V95" s="15"/>
      <c r="W95" s="14">
        <v>0</v>
      </c>
      <c r="X95" s="16"/>
      <c r="Z95" s="14">
        <v>349.45</v>
      </c>
      <c r="AA95" s="15"/>
      <c r="AB95" s="14">
        <v>0</v>
      </c>
      <c r="AC95" s="15"/>
      <c r="AD95" s="14">
        <v>0</v>
      </c>
      <c r="AE95" s="15"/>
      <c r="AF95" s="14">
        <v>0</v>
      </c>
      <c r="AG95" s="16"/>
    </row>
    <row r="96" spans="1:33" x14ac:dyDescent="0.25">
      <c r="A96" s="7" t="s">
        <v>45</v>
      </c>
      <c r="B96" s="8">
        <v>2014</v>
      </c>
      <c r="C96" s="9">
        <v>451.25099999999998</v>
      </c>
      <c r="D96" s="10"/>
      <c r="E96" s="9">
        <v>159.89400000000001</v>
      </c>
      <c r="F96" s="10"/>
      <c r="G96" s="9">
        <v>0</v>
      </c>
      <c r="H96" s="10"/>
      <c r="I96" s="9">
        <v>0</v>
      </c>
      <c r="J96" s="11"/>
      <c r="L96" s="9">
        <v>385.495</v>
      </c>
      <c r="M96" s="10"/>
      <c r="N96" s="9">
        <v>0</v>
      </c>
      <c r="O96" s="10"/>
      <c r="P96" s="9">
        <v>0</v>
      </c>
      <c r="Q96" s="11"/>
      <c r="S96" s="9">
        <v>379.88200000000001</v>
      </c>
      <c r="T96" s="10"/>
      <c r="U96" s="9">
        <v>0</v>
      </c>
      <c r="V96" s="10"/>
      <c r="W96" s="9">
        <v>0</v>
      </c>
      <c r="X96" s="11"/>
      <c r="Z96" s="9">
        <v>148.30600000000001</v>
      </c>
      <c r="AA96" s="10"/>
      <c r="AB96" s="9">
        <v>5.6130000000000004</v>
      </c>
      <c r="AC96" s="10"/>
      <c r="AD96" s="9">
        <v>0</v>
      </c>
      <c r="AE96" s="10"/>
      <c r="AF96" s="9">
        <v>0</v>
      </c>
      <c r="AG96" s="11"/>
    </row>
    <row r="97" spans="1:33" x14ac:dyDescent="0.25">
      <c r="A97" s="7"/>
      <c r="B97" s="8">
        <v>2013</v>
      </c>
      <c r="C97" s="9">
        <v>482.1</v>
      </c>
      <c r="D97" s="10"/>
      <c r="E97" s="9">
        <v>157.006</v>
      </c>
      <c r="F97" s="10"/>
      <c r="G97" s="9">
        <v>0</v>
      </c>
      <c r="H97" s="10"/>
      <c r="I97" s="9">
        <v>0</v>
      </c>
      <c r="J97" s="11"/>
      <c r="L97" s="9">
        <v>211.19399999999999</v>
      </c>
      <c r="M97" s="10"/>
      <c r="N97" s="9">
        <v>5.641</v>
      </c>
      <c r="O97" s="10"/>
      <c r="P97" s="9">
        <v>0</v>
      </c>
      <c r="Q97" s="11"/>
      <c r="S97" s="9">
        <v>153.18799999999999</v>
      </c>
      <c r="T97" s="10"/>
      <c r="U97" s="9">
        <v>3.4569999999999999</v>
      </c>
      <c r="V97" s="10"/>
      <c r="W97" s="9">
        <v>0</v>
      </c>
      <c r="X97" s="11"/>
      <c r="Z97" s="9">
        <v>213.40100000000001</v>
      </c>
      <c r="AA97" s="10"/>
      <c r="AB97" s="9">
        <v>58.006</v>
      </c>
      <c r="AC97" s="10"/>
      <c r="AD97" s="9">
        <v>2.1840000000000002</v>
      </c>
      <c r="AE97" s="10"/>
      <c r="AF97" s="9">
        <v>0</v>
      </c>
      <c r="AG97" s="11"/>
    </row>
    <row r="98" spans="1:33" x14ac:dyDescent="0.25">
      <c r="A98" s="7"/>
      <c r="B98" s="8">
        <v>2012</v>
      </c>
      <c r="C98" s="9">
        <v>424.85700000000003</v>
      </c>
      <c r="D98" s="10"/>
      <c r="E98" s="9">
        <v>111.102</v>
      </c>
      <c r="F98" s="10"/>
      <c r="G98" s="9">
        <v>0</v>
      </c>
      <c r="H98" s="10"/>
      <c r="I98" s="9">
        <v>0</v>
      </c>
      <c r="J98" s="11"/>
      <c r="L98" s="9">
        <v>117.941</v>
      </c>
      <c r="M98" s="10"/>
      <c r="N98" s="9">
        <v>8.8719999999999999</v>
      </c>
      <c r="O98" s="10"/>
      <c r="P98" s="9">
        <v>0</v>
      </c>
      <c r="Q98" s="11"/>
      <c r="S98" s="9">
        <v>97.341999999999999</v>
      </c>
      <c r="T98" s="10"/>
      <c r="U98" s="9">
        <v>8.8719999999999999</v>
      </c>
      <c r="V98" s="10"/>
      <c r="W98" s="9">
        <v>0</v>
      </c>
      <c r="X98" s="11"/>
      <c r="Z98" s="9">
        <v>205.20500000000001</v>
      </c>
      <c r="AA98" s="10"/>
      <c r="AB98" s="9">
        <v>20.599</v>
      </c>
      <c r="AC98" s="10"/>
      <c r="AD98" s="9">
        <v>0</v>
      </c>
      <c r="AE98" s="10"/>
      <c r="AF98" s="9">
        <v>0</v>
      </c>
      <c r="AG98" s="11"/>
    </row>
    <row r="99" spans="1:33" x14ac:dyDescent="0.25">
      <c r="A99" s="12" t="s">
        <v>46</v>
      </c>
      <c r="B99" s="13">
        <v>2014</v>
      </c>
      <c r="C99" s="14">
        <v>999.98599999999999</v>
      </c>
      <c r="D99" s="15"/>
      <c r="E99" s="14">
        <v>14.56</v>
      </c>
      <c r="F99" s="15"/>
      <c r="G99" s="14">
        <v>258.52</v>
      </c>
      <c r="H99" s="15"/>
      <c r="I99" s="14">
        <v>214.36</v>
      </c>
      <c r="J99" s="16"/>
      <c r="L99" s="14">
        <v>14.6172</v>
      </c>
      <c r="M99" s="15"/>
      <c r="N99" s="14">
        <v>267.98496</v>
      </c>
      <c r="O99" s="15"/>
      <c r="P99" s="14">
        <v>251.23912000000001</v>
      </c>
      <c r="Q99" s="16"/>
      <c r="S99" s="14">
        <v>0</v>
      </c>
      <c r="T99" s="15"/>
      <c r="U99" s="14">
        <v>36.16198</v>
      </c>
      <c r="V99" s="15"/>
      <c r="W99" s="14">
        <v>9.8628599999999995</v>
      </c>
      <c r="X99" s="16"/>
      <c r="Z99" s="14">
        <v>369.66399999999999</v>
      </c>
      <c r="AA99" s="15"/>
      <c r="AB99" s="14">
        <v>14.6172</v>
      </c>
      <c r="AC99" s="15"/>
      <c r="AD99" s="14">
        <v>231.82298</v>
      </c>
      <c r="AE99" s="15"/>
      <c r="AF99" s="14">
        <v>241.37626</v>
      </c>
      <c r="AG99" s="16"/>
    </row>
    <row r="100" spans="1:33" x14ac:dyDescent="0.25">
      <c r="A100" s="12"/>
      <c r="B100" s="13">
        <v>2013</v>
      </c>
      <c r="C100" s="14">
        <v>1050.0170000000001</v>
      </c>
      <c r="D100" s="15"/>
      <c r="E100" s="14">
        <v>73.319999999999993</v>
      </c>
      <c r="F100" s="15"/>
      <c r="G100" s="14">
        <v>313.26</v>
      </c>
      <c r="H100" s="15"/>
      <c r="I100" s="14">
        <v>232.76</v>
      </c>
      <c r="J100" s="16"/>
      <c r="L100" s="14">
        <v>79.596919999999997</v>
      </c>
      <c r="M100" s="15"/>
      <c r="N100" s="14">
        <v>327.47721999999999</v>
      </c>
      <c r="O100" s="15"/>
      <c r="P100" s="14">
        <v>234.30467999999999</v>
      </c>
      <c r="Q100" s="16"/>
      <c r="S100" s="14">
        <v>0</v>
      </c>
      <c r="T100" s="15"/>
      <c r="U100" s="14">
        <v>36.236499999999999</v>
      </c>
      <c r="V100" s="15"/>
      <c r="W100" s="14">
        <v>11.42732</v>
      </c>
      <c r="X100" s="16"/>
      <c r="Z100" s="14">
        <v>300.63299999999998</v>
      </c>
      <c r="AA100" s="15"/>
      <c r="AB100" s="14">
        <v>79.596919999999997</v>
      </c>
      <c r="AC100" s="15"/>
      <c r="AD100" s="14">
        <v>291.24072000000001</v>
      </c>
      <c r="AE100" s="15"/>
      <c r="AF100" s="14">
        <v>222.87736000000001</v>
      </c>
      <c r="AG100" s="16"/>
    </row>
    <row r="101" spans="1:33" x14ac:dyDescent="0.25">
      <c r="A101" s="12"/>
      <c r="B101" s="13">
        <v>2012</v>
      </c>
      <c r="C101" s="14">
        <v>950</v>
      </c>
      <c r="D101" s="15"/>
      <c r="E101" s="14">
        <v>0</v>
      </c>
      <c r="F101" s="15"/>
      <c r="G101" s="14">
        <v>297.16000000000003</v>
      </c>
      <c r="H101" s="15"/>
      <c r="I101" s="14">
        <v>218.5</v>
      </c>
      <c r="J101" s="16"/>
      <c r="L101" s="14">
        <v>0</v>
      </c>
      <c r="M101" s="15"/>
      <c r="N101" s="14">
        <v>301.86993999999999</v>
      </c>
      <c r="O101" s="15"/>
      <c r="P101" s="14">
        <v>218.19456</v>
      </c>
      <c r="Q101" s="16"/>
      <c r="S101" s="14">
        <v>0</v>
      </c>
      <c r="T101" s="15"/>
      <c r="U101" s="14">
        <v>44.818260000000002</v>
      </c>
      <c r="V101" s="15"/>
      <c r="W101" s="14">
        <v>12.875859999999999</v>
      </c>
      <c r="X101" s="16"/>
      <c r="Z101" s="14">
        <v>360.13600000000002</v>
      </c>
      <c r="AA101" s="15"/>
      <c r="AB101" s="14">
        <v>0</v>
      </c>
      <c r="AC101" s="15"/>
      <c r="AD101" s="14">
        <v>257.05167999999998</v>
      </c>
      <c r="AE101" s="15"/>
      <c r="AF101" s="14">
        <v>205.31870000000001</v>
      </c>
      <c r="AG101" s="16"/>
    </row>
    <row r="102" spans="1:33" x14ac:dyDescent="0.25">
      <c r="A102" s="17" t="s">
        <v>16</v>
      </c>
      <c r="B102" s="18">
        <v>2014</v>
      </c>
      <c r="C102" s="19">
        <f>C84+C87+C90+C93+C96+C99</f>
        <v>6252.5700000000006</v>
      </c>
      <c r="D102" s="20"/>
      <c r="E102" s="19">
        <f>E84+E87+E90+E93+E96+E99</f>
        <v>972.49399999999991</v>
      </c>
      <c r="F102" s="20"/>
      <c r="G102" s="19">
        <f>G84+G87+G90+G93+G96+G99</f>
        <v>1225.52</v>
      </c>
      <c r="H102" s="20"/>
      <c r="I102" s="19">
        <f>I84+I87+I90+I93+I96+I99</f>
        <v>871.298</v>
      </c>
      <c r="J102" s="21"/>
      <c r="L102" s="19">
        <f>L84+L87+L90+L93+L96+L99</f>
        <v>1261.7701999999999</v>
      </c>
      <c r="M102" s="20"/>
      <c r="N102" s="19">
        <f>N84+N87+N90+N93+N96+N99</f>
        <v>1205.1239599999999</v>
      </c>
      <c r="O102" s="20"/>
      <c r="P102" s="19">
        <f>P84+P87+P90+P93+P96+P99</f>
        <v>764.33611999999994</v>
      </c>
      <c r="Q102" s="21"/>
      <c r="S102" s="19">
        <f>S84+S87+S90+S93+S96+S99</f>
        <v>386.00200000000001</v>
      </c>
      <c r="T102" s="20"/>
      <c r="U102" s="19">
        <f>U84+U87+U90+U93+U96+U99</f>
        <v>234.42197999999999</v>
      </c>
      <c r="V102" s="20"/>
      <c r="W102" s="19">
        <f>W84+W87+W90+W93+W96+W99</f>
        <v>41.228859999999997</v>
      </c>
      <c r="X102" s="21"/>
      <c r="Z102" s="19">
        <f>Z84+Z87+Z90+Z93+Z96+Z99</f>
        <v>2705.1729999999998</v>
      </c>
      <c r="AA102" s="20"/>
      <c r="AB102" s="19">
        <f>AB84+AB87+AB90+AB93+AB96+AB99</f>
        <v>875.76820000000009</v>
      </c>
      <c r="AC102" s="20"/>
      <c r="AD102" s="19">
        <f>AD84+AD87+AD90+AD93+AD96+AD99</f>
        <v>970.70198000000005</v>
      </c>
      <c r="AE102" s="20"/>
      <c r="AF102" s="19">
        <f>AF84+AF87+AF90+AF93+AF96+AF99</f>
        <v>723.10726</v>
      </c>
      <c r="AG102" s="21"/>
    </row>
    <row r="103" spans="1:33" x14ac:dyDescent="0.25">
      <c r="A103" s="22"/>
      <c r="B103" s="8">
        <v>2013</v>
      </c>
      <c r="C103" s="9">
        <f>C85+C88+C91+C94+C97+C100</f>
        <v>6277.5</v>
      </c>
      <c r="D103" s="10"/>
      <c r="E103" s="9">
        <f>E85+E88+E91+E94+E97+E100</f>
        <v>1169.8509999999999</v>
      </c>
      <c r="F103" s="10"/>
      <c r="G103" s="9">
        <f>G85+G88+G91+G94+G97+G100</f>
        <v>1105.896</v>
      </c>
      <c r="H103" s="10"/>
      <c r="I103" s="9">
        <f>I85+I88+I91+I94+I97+I100</f>
        <v>704.79099999999994</v>
      </c>
      <c r="J103" s="11"/>
      <c r="L103" s="9">
        <f>L85+L88+L91+L94+L97+L100</f>
        <v>1153.88292</v>
      </c>
      <c r="M103" s="10"/>
      <c r="N103" s="9">
        <f>N85+N88+N91+N94+N97+N100</f>
        <v>1158.8772199999999</v>
      </c>
      <c r="O103" s="10"/>
      <c r="P103" s="9">
        <f>P85+P88+P91+P94+P97+P100</f>
        <v>737.08067999999992</v>
      </c>
      <c r="Q103" s="11"/>
      <c r="S103" s="9">
        <f>S85+S88+S91+S94+S97+S100</f>
        <v>156.03099999999998</v>
      </c>
      <c r="T103" s="10"/>
      <c r="U103" s="9">
        <f>U85+U88+U91+U94+U97+U100</f>
        <v>222.67449999999999</v>
      </c>
      <c r="V103" s="10"/>
      <c r="W103" s="9">
        <f>W85+W88+W91+W94+W97+W100</f>
        <v>32.975320000000004</v>
      </c>
      <c r="X103" s="11"/>
      <c r="Z103" s="9">
        <f>Z85+Z88+Z91+Z94+Z97+Z100</f>
        <v>2682.5739999999996</v>
      </c>
      <c r="AA103" s="10"/>
      <c r="AB103" s="9">
        <f>AB85+AB88+AB91+AB94+AB97+AB100</f>
        <v>997.85191999999995</v>
      </c>
      <c r="AC103" s="10"/>
      <c r="AD103" s="9">
        <f>AD85+AD88+AD91+AD94+AD97+AD100</f>
        <v>936.20272</v>
      </c>
      <c r="AE103" s="10"/>
      <c r="AF103" s="9">
        <f>AF85+AF88+AF91+AF94+AF97+AF100</f>
        <v>704.10536000000002</v>
      </c>
      <c r="AG103" s="11"/>
    </row>
    <row r="104" spans="1:33" x14ac:dyDescent="0.25">
      <c r="A104" s="23"/>
      <c r="B104" s="24">
        <v>2012</v>
      </c>
      <c r="C104" s="25">
        <f>C86+C89+C92+C95+C98+C101</f>
        <v>5652.2870000000003</v>
      </c>
      <c r="D104" s="26"/>
      <c r="E104" s="25">
        <f>E86+E89+E92+E95+E98+E101</f>
        <v>952.38199999999995</v>
      </c>
      <c r="F104" s="26"/>
      <c r="G104" s="25">
        <f>G86+G89+G92+G95+G98+G101</f>
        <v>1385.354</v>
      </c>
      <c r="H104" s="26"/>
      <c r="I104" s="25">
        <f>I86+I89+I92+I95+I98+I101</f>
        <v>690.529</v>
      </c>
      <c r="J104" s="27"/>
      <c r="L104" s="25">
        <f>L86+L89+L92+L95+L98+L101</f>
        <v>957.59739999999999</v>
      </c>
      <c r="M104" s="26"/>
      <c r="N104" s="25">
        <f>N86+N89+N92+N95+N98+N101</f>
        <v>1445.2992800000002</v>
      </c>
      <c r="O104" s="26"/>
      <c r="P104" s="25">
        <f>P86+P89+P92+P95+P98+P101</f>
        <v>663.69356000000005</v>
      </c>
      <c r="Q104" s="27"/>
      <c r="S104" s="25">
        <f>S86+S89+S92+S95+S98+S101</f>
        <v>99.762</v>
      </c>
      <c r="T104" s="26"/>
      <c r="U104" s="25">
        <f>U86+U89+U92+U95+U98+U101</f>
        <v>236.17225999999999</v>
      </c>
      <c r="V104" s="26"/>
      <c r="W104" s="25">
        <f>W86+W89+W92+W95+W98+W101</f>
        <v>50.79186</v>
      </c>
      <c r="X104" s="27"/>
      <c r="Z104" s="25">
        <f>Z86+Z89+Z92+Z95+Z98+Z101</f>
        <v>2731.9399999999996</v>
      </c>
      <c r="AA104" s="26"/>
      <c r="AB104" s="25">
        <f>AB86+AB89+AB92+AB95+AB98+AB101</f>
        <v>857.83540000000005</v>
      </c>
      <c r="AC104" s="26"/>
      <c r="AD104" s="25">
        <f>AD86+AD89+AD92+AD95+AD98+AD101</f>
        <v>1209.1270199999999</v>
      </c>
      <c r="AE104" s="26"/>
      <c r="AF104" s="25">
        <f>AF86+AF89+AF92+AF95+AF98+AF101</f>
        <v>612.90170000000001</v>
      </c>
      <c r="AG104" s="27"/>
    </row>
    <row r="106" spans="1:33" x14ac:dyDescent="0.25">
      <c r="A106" s="168" t="s">
        <v>47</v>
      </c>
      <c r="B106" s="163"/>
      <c r="C106" s="4"/>
      <c r="D106" s="5"/>
      <c r="E106" s="4"/>
      <c r="F106" s="5"/>
      <c r="G106" s="4"/>
      <c r="H106" s="5"/>
      <c r="I106" s="4"/>
      <c r="J106" s="6"/>
      <c r="L106" s="4"/>
      <c r="M106" s="5"/>
      <c r="N106" s="4"/>
      <c r="O106" s="5"/>
      <c r="P106" s="4"/>
      <c r="Q106" s="6"/>
      <c r="S106" s="4"/>
      <c r="T106" s="5"/>
      <c r="U106" s="4"/>
      <c r="V106" s="5"/>
      <c r="W106" s="4"/>
      <c r="X106" s="6"/>
      <c r="Z106" s="4"/>
      <c r="AA106" s="5"/>
      <c r="AB106" s="4"/>
      <c r="AC106" s="5"/>
      <c r="AD106" s="4"/>
      <c r="AE106" s="5"/>
      <c r="AF106" s="4"/>
      <c r="AG106" s="6"/>
    </row>
    <row r="107" spans="1:33" x14ac:dyDescent="0.25">
      <c r="A107" s="7" t="s">
        <v>48</v>
      </c>
      <c r="B107" s="8">
        <v>2014</v>
      </c>
      <c r="C107" s="9">
        <v>45</v>
      </c>
      <c r="D107" s="10" t="s">
        <v>49</v>
      </c>
      <c r="E107" s="9">
        <v>0</v>
      </c>
      <c r="F107" s="10"/>
      <c r="G107" s="9">
        <v>0</v>
      </c>
      <c r="H107" s="10"/>
      <c r="I107" s="9">
        <v>0</v>
      </c>
      <c r="J107" s="11"/>
      <c r="L107" s="9">
        <v>0</v>
      </c>
      <c r="M107" s="10"/>
      <c r="N107" s="9">
        <v>0</v>
      </c>
      <c r="O107" s="10"/>
      <c r="P107" s="9">
        <v>0</v>
      </c>
      <c r="Q107" s="11"/>
      <c r="S107" s="9">
        <v>0</v>
      </c>
      <c r="T107" s="10"/>
      <c r="U107" s="9">
        <v>0</v>
      </c>
      <c r="V107" s="10"/>
      <c r="W107" s="9">
        <v>0</v>
      </c>
      <c r="X107" s="11"/>
      <c r="Z107" s="9">
        <v>0</v>
      </c>
      <c r="AA107" s="10"/>
      <c r="AB107" s="9">
        <v>0</v>
      </c>
      <c r="AC107" s="10"/>
      <c r="AD107" s="9">
        <v>0</v>
      </c>
      <c r="AE107" s="10"/>
      <c r="AF107" s="9">
        <v>0</v>
      </c>
      <c r="AG107" s="11"/>
    </row>
    <row r="108" spans="1:33" x14ac:dyDescent="0.25">
      <c r="A108" s="7"/>
      <c r="B108" s="8">
        <v>2013</v>
      </c>
      <c r="C108" s="9">
        <v>35</v>
      </c>
      <c r="D108" s="10" t="s">
        <v>49</v>
      </c>
      <c r="E108" s="9">
        <v>0</v>
      </c>
      <c r="F108" s="10"/>
      <c r="G108" s="9">
        <v>0</v>
      </c>
      <c r="H108" s="10"/>
      <c r="I108" s="9">
        <v>0</v>
      </c>
      <c r="J108" s="11"/>
      <c r="L108" s="9">
        <v>0</v>
      </c>
      <c r="M108" s="10"/>
      <c r="N108" s="9">
        <v>0</v>
      </c>
      <c r="O108" s="10"/>
      <c r="P108" s="9">
        <v>0</v>
      </c>
      <c r="Q108" s="11"/>
      <c r="S108" s="9">
        <v>0</v>
      </c>
      <c r="T108" s="10"/>
      <c r="U108" s="9">
        <v>0</v>
      </c>
      <c r="V108" s="10"/>
      <c r="W108" s="9">
        <v>0</v>
      </c>
      <c r="X108" s="11"/>
      <c r="Z108" s="9">
        <v>0</v>
      </c>
      <c r="AA108" s="10"/>
      <c r="AB108" s="9">
        <v>0</v>
      </c>
      <c r="AC108" s="10"/>
      <c r="AD108" s="9">
        <v>0</v>
      </c>
      <c r="AE108" s="10"/>
      <c r="AF108" s="9">
        <v>0</v>
      </c>
      <c r="AG108" s="11"/>
    </row>
    <row r="109" spans="1:33" x14ac:dyDescent="0.25">
      <c r="A109" s="7"/>
      <c r="B109" s="8">
        <v>2012</v>
      </c>
      <c r="C109" s="9">
        <v>30</v>
      </c>
      <c r="D109" s="10" t="s">
        <v>49</v>
      </c>
      <c r="E109" s="9">
        <v>0</v>
      </c>
      <c r="F109" s="10"/>
      <c r="G109" s="9">
        <v>30</v>
      </c>
      <c r="H109" s="10" t="s">
        <v>49</v>
      </c>
      <c r="I109" s="9">
        <v>0</v>
      </c>
      <c r="J109" s="11"/>
      <c r="L109" s="9">
        <v>0</v>
      </c>
      <c r="M109" s="10"/>
      <c r="N109" s="9">
        <v>30</v>
      </c>
      <c r="O109" s="10" t="s">
        <v>49</v>
      </c>
      <c r="P109" s="9">
        <v>0</v>
      </c>
      <c r="Q109" s="11"/>
      <c r="S109" s="9">
        <v>0</v>
      </c>
      <c r="T109" s="10"/>
      <c r="U109" s="9">
        <v>30</v>
      </c>
      <c r="V109" s="10" t="s">
        <v>49</v>
      </c>
      <c r="W109" s="9">
        <v>0</v>
      </c>
      <c r="X109" s="11"/>
      <c r="Z109" s="9">
        <v>0</v>
      </c>
      <c r="AA109" s="10"/>
      <c r="AB109" s="9">
        <v>0</v>
      </c>
      <c r="AC109" s="10"/>
      <c r="AD109" s="9">
        <v>0</v>
      </c>
      <c r="AE109" s="10"/>
      <c r="AF109" s="9">
        <v>0</v>
      </c>
      <c r="AG109" s="11"/>
    </row>
    <row r="110" spans="1:33" x14ac:dyDescent="0.25">
      <c r="A110" s="12" t="s">
        <v>50</v>
      </c>
      <c r="B110" s="13">
        <v>2014</v>
      </c>
      <c r="C110" s="14">
        <v>0</v>
      </c>
      <c r="D110" s="15" t="s">
        <v>49</v>
      </c>
      <c r="E110" s="14">
        <v>0</v>
      </c>
      <c r="F110" s="15"/>
      <c r="G110" s="14">
        <v>0</v>
      </c>
      <c r="H110" s="15"/>
      <c r="I110" s="14">
        <v>0</v>
      </c>
      <c r="J110" s="16"/>
      <c r="L110" s="14">
        <v>0</v>
      </c>
      <c r="M110" s="15"/>
      <c r="N110" s="14">
        <v>0</v>
      </c>
      <c r="O110" s="15"/>
      <c r="P110" s="14">
        <v>0</v>
      </c>
      <c r="Q110" s="16"/>
      <c r="S110" s="14">
        <v>0</v>
      </c>
      <c r="T110" s="15"/>
      <c r="U110" s="14">
        <v>0</v>
      </c>
      <c r="V110" s="15"/>
      <c r="W110" s="14">
        <v>0</v>
      </c>
      <c r="X110" s="16"/>
      <c r="Z110" s="14">
        <v>0</v>
      </c>
      <c r="AA110" s="15"/>
      <c r="AB110" s="14">
        <v>0</v>
      </c>
      <c r="AC110" s="15"/>
      <c r="AD110" s="14">
        <v>0</v>
      </c>
      <c r="AE110" s="15"/>
      <c r="AF110" s="14">
        <v>0</v>
      </c>
      <c r="AG110" s="16"/>
    </row>
    <row r="111" spans="1:33" x14ac:dyDescent="0.25">
      <c r="A111" s="12"/>
      <c r="B111" s="13">
        <v>2013</v>
      </c>
      <c r="C111" s="14">
        <v>20</v>
      </c>
      <c r="D111" s="15" t="s">
        <v>49</v>
      </c>
      <c r="E111" s="14">
        <v>0</v>
      </c>
      <c r="F111" s="15"/>
      <c r="G111" s="14">
        <v>0</v>
      </c>
      <c r="H111" s="15"/>
      <c r="I111" s="14">
        <v>27.14</v>
      </c>
      <c r="J111" s="16"/>
      <c r="L111" s="14">
        <v>0</v>
      </c>
      <c r="M111" s="15"/>
      <c r="N111" s="14">
        <v>0</v>
      </c>
      <c r="O111" s="15"/>
      <c r="P111" s="14">
        <v>20.7</v>
      </c>
      <c r="Q111" s="16"/>
      <c r="S111" s="14">
        <v>0</v>
      </c>
      <c r="T111" s="15"/>
      <c r="U111" s="14">
        <v>0</v>
      </c>
      <c r="V111" s="15"/>
      <c r="W111" s="14">
        <v>20.7</v>
      </c>
      <c r="X111" s="16"/>
      <c r="Z111" s="14">
        <v>0</v>
      </c>
      <c r="AA111" s="15"/>
      <c r="AB111" s="14">
        <v>0</v>
      </c>
      <c r="AC111" s="15"/>
      <c r="AD111" s="14">
        <v>0</v>
      </c>
      <c r="AE111" s="15"/>
      <c r="AF111" s="14">
        <v>0</v>
      </c>
      <c r="AG111" s="16"/>
    </row>
    <row r="112" spans="1:33" x14ac:dyDescent="0.25">
      <c r="A112" s="12"/>
      <c r="B112" s="13">
        <v>2012</v>
      </c>
      <c r="C112" s="14">
        <v>0</v>
      </c>
      <c r="D112" s="15"/>
      <c r="E112" s="14">
        <v>0</v>
      </c>
      <c r="F112" s="15"/>
      <c r="G112" s="14">
        <v>0</v>
      </c>
      <c r="H112" s="15"/>
      <c r="I112" s="14">
        <v>0</v>
      </c>
      <c r="J112" s="16"/>
      <c r="L112" s="14">
        <v>0</v>
      </c>
      <c r="M112" s="15"/>
      <c r="N112" s="14">
        <v>0</v>
      </c>
      <c r="O112" s="15"/>
      <c r="P112" s="14">
        <v>0</v>
      </c>
      <c r="Q112" s="16"/>
      <c r="S112" s="14">
        <v>0</v>
      </c>
      <c r="T112" s="15"/>
      <c r="U112" s="14">
        <v>0</v>
      </c>
      <c r="V112" s="15"/>
      <c r="W112" s="14">
        <v>0</v>
      </c>
      <c r="X112" s="16"/>
      <c r="Z112" s="14">
        <v>0</v>
      </c>
      <c r="AA112" s="15"/>
      <c r="AB112" s="14">
        <v>0</v>
      </c>
      <c r="AC112" s="15"/>
      <c r="AD112" s="14">
        <v>0</v>
      </c>
      <c r="AE112" s="15"/>
      <c r="AF112" s="14">
        <v>0</v>
      </c>
      <c r="AG112" s="16"/>
    </row>
    <row r="113" spans="1:33" x14ac:dyDescent="0.25">
      <c r="A113" s="7" t="s">
        <v>51</v>
      </c>
      <c r="B113" s="8">
        <v>2014</v>
      </c>
      <c r="C113" s="9">
        <v>524.03099999999995</v>
      </c>
      <c r="D113" s="10"/>
      <c r="E113" s="9">
        <v>14.167</v>
      </c>
      <c r="F113" s="10"/>
      <c r="G113" s="9">
        <v>0</v>
      </c>
      <c r="H113" s="10"/>
      <c r="I113" s="9">
        <v>204.07578000000001</v>
      </c>
      <c r="J113" s="11"/>
      <c r="L113" s="9">
        <v>14.215</v>
      </c>
      <c r="M113" s="10"/>
      <c r="N113" s="9">
        <v>0</v>
      </c>
      <c r="O113" s="10"/>
      <c r="P113" s="9">
        <v>217.45074</v>
      </c>
      <c r="Q113" s="11"/>
      <c r="S113" s="9">
        <v>1.3540000000000001</v>
      </c>
      <c r="T113" s="10"/>
      <c r="U113" s="9">
        <v>0</v>
      </c>
      <c r="V113" s="10"/>
      <c r="W113" s="9">
        <v>1.81884</v>
      </c>
      <c r="X113" s="11"/>
      <c r="Z113" s="9">
        <v>197.23699999999999</v>
      </c>
      <c r="AA113" s="10"/>
      <c r="AB113" s="9">
        <v>12.861000000000001</v>
      </c>
      <c r="AC113" s="10"/>
      <c r="AD113" s="9">
        <v>0</v>
      </c>
      <c r="AE113" s="10"/>
      <c r="AF113" s="9">
        <v>215.6319</v>
      </c>
      <c r="AG113" s="11"/>
    </row>
    <row r="114" spans="1:33" x14ac:dyDescent="0.25">
      <c r="A114" s="7"/>
      <c r="B114" s="8">
        <v>2013</v>
      </c>
      <c r="C114" s="9">
        <v>575.61300000000006</v>
      </c>
      <c r="D114" s="10"/>
      <c r="E114" s="9">
        <v>16.803999999999998</v>
      </c>
      <c r="F114" s="10"/>
      <c r="G114" s="9">
        <v>0</v>
      </c>
      <c r="H114" s="10"/>
      <c r="I114" s="9">
        <v>257.58344</v>
      </c>
      <c r="J114" s="11"/>
      <c r="L114" s="9">
        <v>14.772</v>
      </c>
      <c r="M114" s="10"/>
      <c r="N114" s="9">
        <v>0</v>
      </c>
      <c r="O114" s="10"/>
      <c r="P114" s="9">
        <v>257.90255999999999</v>
      </c>
      <c r="Q114" s="11"/>
      <c r="S114" s="9">
        <v>0.94299999999999995</v>
      </c>
      <c r="T114" s="10"/>
      <c r="U114" s="9">
        <v>0</v>
      </c>
      <c r="V114" s="10"/>
      <c r="W114" s="9">
        <v>2.2039800000000001</v>
      </c>
      <c r="X114" s="11"/>
      <c r="Z114" s="9">
        <v>184.73599999999999</v>
      </c>
      <c r="AA114" s="10"/>
      <c r="AB114" s="9">
        <v>13.829000000000001</v>
      </c>
      <c r="AC114" s="10"/>
      <c r="AD114" s="9">
        <v>0</v>
      </c>
      <c r="AE114" s="10"/>
      <c r="AF114" s="9">
        <v>255.69857999999999</v>
      </c>
      <c r="AG114" s="11"/>
    </row>
    <row r="115" spans="1:33" x14ac:dyDescent="0.25">
      <c r="A115" s="7"/>
      <c r="B115" s="8">
        <v>2012</v>
      </c>
      <c r="C115" s="9">
        <v>504.14400000000001</v>
      </c>
      <c r="D115" s="10"/>
      <c r="E115" s="9">
        <v>20</v>
      </c>
      <c r="F115" s="10"/>
      <c r="G115" s="9">
        <v>0</v>
      </c>
      <c r="H115" s="10"/>
      <c r="I115" s="9">
        <v>203.82</v>
      </c>
      <c r="J115" s="11"/>
      <c r="L115" s="9">
        <v>16</v>
      </c>
      <c r="M115" s="10"/>
      <c r="N115" s="9">
        <v>0</v>
      </c>
      <c r="O115" s="10"/>
      <c r="P115" s="9">
        <v>200.19659999999999</v>
      </c>
      <c r="Q115" s="11"/>
      <c r="S115" s="9">
        <v>1</v>
      </c>
      <c r="T115" s="10"/>
      <c r="U115" s="9">
        <v>0</v>
      </c>
      <c r="V115" s="10"/>
      <c r="W115" s="9">
        <v>2.4000599999999999</v>
      </c>
      <c r="X115" s="11"/>
      <c r="Z115" s="9">
        <v>194.44900000000001</v>
      </c>
      <c r="AA115" s="10"/>
      <c r="AB115" s="9">
        <v>15</v>
      </c>
      <c r="AC115" s="10"/>
      <c r="AD115" s="9">
        <v>0</v>
      </c>
      <c r="AE115" s="10"/>
      <c r="AF115" s="9">
        <v>197.79653999999999</v>
      </c>
      <c r="AG115" s="11"/>
    </row>
    <row r="116" spans="1:33" x14ac:dyDescent="0.25">
      <c r="A116" s="12" t="s">
        <v>52</v>
      </c>
      <c r="B116" s="13">
        <v>2014</v>
      </c>
      <c r="C116" s="14">
        <v>657.59500000000003</v>
      </c>
      <c r="D116" s="15"/>
      <c r="E116" s="14">
        <v>8.1218800000000009</v>
      </c>
      <c r="F116" s="15"/>
      <c r="G116" s="14">
        <v>334.62700000000001</v>
      </c>
      <c r="H116" s="15"/>
      <c r="I116" s="14">
        <v>0</v>
      </c>
      <c r="J116" s="16"/>
      <c r="L116" s="14">
        <v>4.16</v>
      </c>
      <c r="M116" s="15"/>
      <c r="N116" s="14">
        <v>359.84827999999999</v>
      </c>
      <c r="O116" s="15"/>
      <c r="P116" s="14">
        <v>0</v>
      </c>
      <c r="Q116" s="16"/>
      <c r="S116" s="14">
        <v>0</v>
      </c>
      <c r="T116" s="15"/>
      <c r="U116" s="14">
        <v>0.37380000000000002</v>
      </c>
      <c r="V116" s="15"/>
      <c r="W116" s="14">
        <v>0</v>
      </c>
      <c r="X116" s="16"/>
      <c r="Z116" s="14">
        <v>232.88300000000001</v>
      </c>
      <c r="AA116" s="15"/>
      <c r="AB116" s="14">
        <v>4.16</v>
      </c>
      <c r="AC116" s="15"/>
      <c r="AD116" s="14">
        <v>359.47448000000003</v>
      </c>
      <c r="AE116" s="15"/>
      <c r="AF116" s="14">
        <v>0</v>
      </c>
      <c r="AG116" s="16"/>
    </row>
    <row r="117" spans="1:33" x14ac:dyDescent="0.25">
      <c r="A117" s="12"/>
      <c r="B117" s="13">
        <v>2013</v>
      </c>
      <c r="C117" s="14">
        <v>469.76499999999999</v>
      </c>
      <c r="D117" s="15"/>
      <c r="E117" s="14">
        <v>0</v>
      </c>
      <c r="F117" s="15"/>
      <c r="G117" s="14">
        <v>278.83958000000001</v>
      </c>
      <c r="H117" s="15"/>
      <c r="I117" s="14">
        <v>0</v>
      </c>
      <c r="J117" s="16"/>
      <c r="L117" s="14">
        <v>0</v>
      </c>
      <c r="M117" s="15"/>
      <c r="N117" s="14">
        <v>260.70102000000003</v>
      </c>
      <c r="O117" s="15"/>
      <c r="P117" s="14">
        <v>0</v>
      </c>
      <c r="Q117" s="16"/>
      <c r="S117" s="14">
        <v>0</v>
      </c>
      <c r="T117" s="15"/>
      <c r="U117" s="14">
        <v>0.64500000000000002</v>
      </c>
      <c r="V117" s="15"/>
      <c r="W117" s="14">
        <v>0</v>
      </c>
      <c r="X117" s="16"/>
      <c r="Z117" s="14">
        <v>163.172</v>
      </c>
      <c r="AA117" s="15"/>
      <c r="AB117" s="14">
        <v>0</v>
      </c>
      <c r="AC117" s="15"/>
      <c r="AD117" s="14">
        <v>260.05601999999999</v>
      </c>
      <c r="AE117" s="15"/>
      <c r="AF117" s="14">
        <v>0</v>
      </c>
      <c r="AG117" s="16"/>
    </row>
    <row r="118" spans="1:33" x14ac:dyDescent="0.25">
      <c r="A118" s="12"/>
      <c r="B118" s="13">
        <v>2012</v>
      </c>
      <c r="C118" s="14">
        <v>447.291</v>
      </c>
      <c r="D118" s="15"/>
      <c r="E118" s="14">
        <v>0</v>
      </c>
      <c r="F118" s="15"/>
      <c r="G118" s="14">
        <v>276.43914000000001</v>
      </c>
      <c r="H118" s="15"/>
      <c r="I118" s="14">
        <v>0</v>
      </c>
      <c r="J118" s="16"/>
      <c r="L118" s="14">
        <v>0</v>
      </c>
      <c r="M118" s="15"/>
      <c r="N118" s="14">
        <v>256.51092</v>
      </c>
      <c r="O118" s="15"/>
      <c r="P118" s="14">
        <v>0</v>
      </c>
      <c r="Q118" s="16"/>
      <c r="S118" s="14">
        <v>0</v>
      </c>
      <c r="T118" s="15"/>
      <c r="U118" s="14">
        <v>5.57592</v>
      </c>
      <c r="V118" s="15"/>
      <c r="W118" s="14">
        <v>0</v>
      </c>
      <c r="X118" s="16"/>
      <c r="Z118" s="14">
        <v>138.214</v>
      </c>
      <c r="AA118" s="15"/>
      <c r="AB118" s="14">
        <v>0</v>
      </c>
      <c r="AC118" s="15"/>
      <c r="AD118" s="14">
        <v>250.935</v>
      </c>
      <c r="AE118" s="15"/>
      <c r="AF118" s="14">
        <v>0</v>
      </c>
      <c r="AG118" s="16"/>
    </row>
    <row r="119" spans="1:33" x14ac:dyDescent="0.25">
      <c r="A119" s="7" t="s">
        <v>53</v>
      </c>
      <c r="B119" s="8">
        <v>2014</v>
      </c>
      <c r="C119" s="9">
        <v>120</v>
      </c>
      <c r="D119" s="10"/>
      <c r="E119" s="9">
        <v>0</v>
      </c>
      <c r="F119" s="10"/>
      <c r="G119" s="9">
        <v>0</v>
      </c>
      <c r="H119" s="10"/>
      <c r="I119" s="9">
        <v>90</v>
      </c>
      <c r="J119" s="11"/>
      <c r="L119" s="9">
        <v>0</v>
      </c>
      <c r="M119" s="10"/>
      <c r="N119" s="9">
        <v>0</v>
      </c>
      <c r="O119" s="10"/>
      <c r="P119" s="9">
        <v>0</v>
      </c>
      <c r="Q119" s="11"/>
      <c r="S119" s="9">
        <v>0</v>
      </c>
      <c r="T119" s="10"/>
      <c r="U119" s="9">
        <v>0</v>
      </c>
      <c r="V119" s="10"/>
      <c r="W119" s="9">
        <v>0</v>
      </c>
      <c r="X119" s="11"/>
      <c r="Z119" s="9">
        <v>0</v>
      </c>
      <c r="AA119" s="10"/>
      <c r="AB119" s="9">
        <v>0</v>
      </c>
      <c r="AC119" s="10"/>
      <c r="AD119" s="9">
        <v>0</v>
      </c>
      <c r="AE119" s="10"/>
      <c r="AF119" s="9">
        <v>0</v>
      </c>
      <c r="AG119" s="11"/>
    </row>
    <row r="120" spans="1:33" x14ac:dyDescent="0.25">
      <c r="A120" s="7"/>
      <c r="B120" s="8">
        <v>2013</v>
      </c>
      <c r="C120" s="9">
        <v>80</v>
      </c>
      <c r="D120" s="10"/>
      <c r="E120" s="9">
        <v>0</v>
      </c>
      <c r="F120" s="10"/>
      <c r="G120" s="9">
        <v>0</v>
      </c>
      <c r="H120" s="10"/>
      <c r="I120" s="9">
        <v>80</v>
      </c>
      <c r="J120" s="11"/>
      <c r="L120" s="9">
        <v>0</v>
      </c>
      <c r="M120" s="10"/>
      <c r="N120" s="9">
        <v>0</v>
      </c>
      <c r="O120" s="10"/>
      <c r="P120" s="9">
        <v>0</v>
      </c>
      <c r="Q120" s="11"/>
      <c r="S120" s="9">
        <v>0</v>
      </c>
      <c r="T120" s="10"/>
      <c r="U120" s="9">
        <v>0</v>
      </c>
      <c r="V120" s="10"/>
      <c r="W120" s="9">
        <v>0</v>
      </c>
      <c r="X120" s="11"/>
      <c r="Z120" s="9">
        <v>0</v>
      </c>
      <c r="AA120" s="10"/>
      <c r="AB120" s="9">
        <v>0</v>
      </c>
      <c r="AC120" s="10"/>
      <c r="AD120" s="9">
        <v>0</v>
      </c>
      <c r="AE120" s="10"/>
      <c r="AF120" s="9">
        <v>0</v>
      </c>
      <c r="AG120" s="11"/>
    </row>
    <row r="121" spans="1:33" x14ac:dyDescent="0.25">
      <c r="A121" s="7"/>
      <c r="B121" s="8">
        <v>2012</v>
      </c>
      <c r="C121" s="9">
        <v>120</v>
      </c>
      <c r="D121" s="10"/>
      <c r="E121" s="9">
        <v>0</v>
      </c>
      <c r="F121" s="10"/>
      <c r="G121" s="9">
        <v>0</v>
      </c>
      <c r="H121" s="10"/>
      <c r="I121" s="9">
        <v>80</v>
      </c>
      <c r="J121" s="11"/>
      <c r="L121" s="9">
        <v>0</v>
      </c>
      <c r="M121" s="10"/>
      <c r="N121" s="9">
        <v>0</v>
      </c>
      <c r="O121" s="10"/>
      <c r="P121" s="9">
        <v>0</v>
      </c>
      <c r="Q121" s="11"/>
      <c r="S121" s="9">
        <v>0</v>
      </c>
      <c r="T121" s="10"/>
      <c r="U121" s="9">
        <v>0</v>
      </c>
      <c r="V121" s="10"/>
      <c r="W121" s="9">
        <v>0</v>
      </c>
      <c r="X121" s="11"/>
      <c r="Z121" s="9">
        <v>0</v>
      </c>
      <c r="AA121" s="10"/>
      <c r="AB121" s="9">
        <v>0</v>
      </c>
      <c r="AC121" s="10"/>
      <c r="AD121" s="9">
        <v>0</v>
      </c>
      <c r="AE121" s="10"/>
      <c r="AF121" s="9">
        <v>0</v>
      </c>
      <c r="AG121" s="11"/>
    </row>
    <row r="122" spans="1:33" x14ac:dyDescent="0.25">
      <c r="A122" s="12" t="s">
        <v>54</v>
      </c>
      <c r="B122" s="13">
        <v>2014</v>
      </c>
      <c r="C122" s="14">
        <v>1073</v>
      </c>
      <c r="D122" s="15"/>
      <c r="E122" s="14">
        <v>139.6</v>
      </c>
      <c r="F122" s="15"/>
      <c r="G122" s="14">
        <v>1079.1690000000001</v>
      </c>
      <c r="H122" s="15"/>
      <c r="I122" s="14">
        <v>0</v>
      </c>
      <c r="J122" s="16"/>
      <c r="L122" s="14">
        <v>158.96</v>
      </c>
      <c r="M122" s="15"/>
      <c r="N122" s="14">
        <v>1105.347</v>
      </c>
      <c r="O122" s="15"/>
      <c r="P122" s="14">
        <v>0</v>
      </c>
      <c r="Q122" s="16"/>
      <c r="S122" s="14">
        <v>0</v>
      </c>
      <c r="T122" s="15"/>
      <c r="U122" s="14">
        <v>148.33000000000001</v>
      </c>
      <c r="V122" s="15"/>
      <c r="W122" s="14">
        <v>0</v>
      </c>
      <c r="X122" s="16"/>
      <c r="Z122" s="14">
        <v>0</v>
      </c>
      <c r="AA122" s="15"/>
      <c r="AB122" s="14">
        <v>158.96</v>
      </c>
      <c r="AC122" s="15"/>
      <c r="AD122" s="14">
        <v>957.01700000000005</v>
      </c>
      <c r="AE122" s="15"/>
      <c r="AF122" s="14">
        <v>0</v>
      </c>
      <c r="AG122" s="16"/>
    </row>
    <row r="123" spans="1:33" x14ac:dyDescent="0.25">
      <c r="A123" s="12"/>
      <c r="B123" s="13">
        <v>2013</v>
      </c>
      <c r="C123" s="14">
        <v>845</v>
      </c>
      <c r="D123" s="15"/>
      <c r="E123" s="14">
        <v>0</v>
      </c>
      <c r="F123" s="15"/>
      <c r="G123" s="14">
        <v>917.72713999999996</v>
      </c>
      <c r="H123" s="15"/>
      <c r="I123" s="14">
        <v>0</v>
      </c>
      <c r="J123" s="16"/>
      <c r="L123" s="14">
        <v>0</v>
      </c>
      <c r="M123" s="15"/>
      <c r="N123" s="14">
        <v>944.73281999999995</v>
      </c>
      <c r="O123" s="15"/>
      <c r="P123" s="14">
        <v>0</v>
      </c>
      <c r="Q123" s="16"/>
      <c r="S123" s="14">
        <v>0</v>
      </c>
      <c r="T123" s="15"/>
      <c r="U123" s="14">
        <v>82.418199999999999</v>
      </c>
      <c r="V123" s="15"/>
      <c r="W123" s="14">
        <v>0</v>
      </c>
      <c r="X123" s="16"/>
      <c r="Z123" s="14">
        <v>0</v>
      </c>
      <c r="AA123" s="15"/>
      <c r="AB123" s="14">
        <v>0</v>
      </c>
      <c r="AC123" s="15"/>
      <c r="AD123" s="14">
        <v>862.31461999999999</v>
      </c>
      <c r="AE123" s="15"/>
      <c r="AF123" s="14">
        <v>0</v>
      </c>
      <c r="AG123" s="16"/>
    </row>
    <row r="124" spans="1:33" x14ac:dyDescent="0.25">
      <c r="A124" s="12"/>
      <c r="B124" s="13">
        <v>2012</v>
      </c>
      <c r="C124" s="14">
        <v>715</v>
      </c>
      <c r="D124" s="15"/>
      <c r="E124" s="14">
        <v>0</v>
      </c>
      <c r="F124" s="15"/>
      <c r="G124" s="14">
        <v>824.71997999999996</v>
      </c>
      <c r="H124" s="15"/>
      <c r="I124" s="14">
        <v>0</v>
      </c>
      <c r="J124" s="16"/>
      <c r="L124" s="14">
        <v>0</v>
      </c>
      <c r="M124" s="15"/>
      <c r="N124" s="14">
        <v>778.05705999999998</v>
      </c>
      <c r="O124" s="15"/>
      <c r="P124" s="14">
        <v>0</v>
      </c>
      <c r="Q124" s="16"/>
      <c r="S124" s="14">
        <v>0</v>
      </c>
      <c r="T124" s="15"/>
      <c r="U124" s="14">
        <v>155.31428</v>
      </c>
      <c r="V124" s="15"/>
      <c r="W124" s="14">
        <v>0</v>
      </c>
      <c r="X124" s="16"/>
      <c r="Z124" s="14">
        <v>0</v>
      </c>
      <c r="AA124" s="15"/>
      <c r="AB124" s="14">
        <v>0</v>
      </c>
      <c r="AC124" s="15"/>
      <c r="AD124" s="14">
        <v>622.74278000000004</v>
      </c>
      <c r="AE124" s="15"/>
      <c r="AF124" s="14">
        <v>0</v>
      </c>
      <c r="AG124" s="16"/>
    </row>
    <row r="125" spans="1:33" x14ac:dyDescent="0.25">
      <c r="A125" s="7" t="s">
        <v>55</v>
      </c>
      <c r="B125" s="8">
        <v>2014</v>
      </c>
      <c r="C125" s="9">
        <v>0</v>
      </c>
      <c r="D125" s="10" t="s">
        <v>49</v>
      </c>
      <c r="E125" s="9">
        <v>0</v>
      </c>
      <c r="F125" s="10"/>
      <c r="G125" s="9">
        <v>0</v>
      </c>
      <c r="H125" s="10"/>
      <c r="I125" s="9">
        <v>0</v>
      </c>
      <c r="J125" s="11" t="s">
        <v>49</v>
      </c>
      <c r="L125" s="9">
        <v>0</v>
      </c>
      <c r="M125" s="10"/>
      <c r="N125" s="9">
        <v>0</v>
      </c>
      <c r="O125" s="10"/>
      <c r="P125" s="9">
        <v>0</v>
      </c>
      <c r="Q125" s="11"/>
      <c r="S125" s="9">
        <v>0</v>
      </c>
      <c r="T125" s="10"/>
      <c r="U125" s="9">
        <v>0</v>
      </c>
      <c r="V125" s="10"/>
      <c r="W125" s="9">
        <v>0</v>
      </c>
      <c r="X125" s="11" t="s">
        <v>49</v>
      </c>
      <c r="Z125" s="9">
        <v>0</v>
      </c>
      <c r="AA125" s="10"/>
      <c r="AB125" s="9">
        <v>0</v>
      </c>
      <c r="AC125" s="10"/>
      <c r="AD125" s="9">
        <v>0</v>
      </c>
      <c r="AE125" s="10"/>
      <c r="AF125" s="9">
        <v>0</v>
      </c>
      <c r="AG125" s="11" t="s">
        <v>49</v>
      </c>
    </row>
    <row r="126" spans="1:33" x14ac:dyDescent="0.25">
      <c r="A126" s="7"/>
      <c r="B126" s="8">
        <v>2013</v>
      </c>
      <c r="C126" s="9">
        <v>25</v>
      </c>
      <c r="D126" s="10" t="s">
        <v>49</v>
      </c>
      <c r="E126" s="9">
        <v>0</v>
      </c>
      <c r="F126" s="10"/>
      <c r="G126" s="9">
        <v>0</v>
      </c>
      <c r="H126" s="10"/>
      <c r="I126" s="9">
        <v>30</v>
      </c>
      <c r="J126" s="11" t="s">
        <v>49</v>
      </c>
      <c r="L126" s="9">
        <v>0</v>
      </c>
      <c r="M126" s="10"/>
      <c r="N126" s="9">
        <v>0</v>
      </c>
      <c r="O126" s="10"/>
      <c r="P126" s="9">
        <v>30</v>
      </c>
      <c r="Q126" s="11" t="s">
        <v>49</v>
      </c>
      <c r="S126" s="9">
        <v>0</v>
      </c>
      <c r="T126" s="10"/>
      <c r="U126" s="9">
        <v>0</v>
      </c>
      <c r="V126" s="10"/>
      <c r="W126" s="9">
        <v>30</v>
      </c>
      <c r="X126" s="11" t="s">
        <v>49</v>
      </c>
      <c r="Z126" s="9">
        <v>0</v>
      </c>
      <c r="AA126" s="10"/>
      <c r="AB126" s="9">
        <v>0</v>
      </c>
      <c r="AC126" s="10"/>
      <c r="AD126" s="9">
        <v>0</v>
      </c>
      <c r="AE126" s="10"/>
      <c r="AF126" s="9">
        <v>0</v>
      </c>
      <c r="AG126" s="11"/>
    </row>
    <row r="127" spans="1:33" x14ac:dyDescent="0.25">
      <c r="A127" s="7"/>
      <c r="B127" s="8">
        <v>2012</v>
      </c>
      <c r="C127" s="9">
        <v>30</v>
      </c>
      <c r="D127" s="10" t="s">
        <v>49</v>
      </c>
      <c r="E127" s="9">
        <v>0</v>
      </c>
      <c r="F127" s="10"/>
      <c r="G127" s="9">
        <v>0</v>
      </c>
      <c r="H127" s="10"/>
      <c r="I127" s="9">
        <v>40</v>
      </c>
      <c r="J127" s="11" t="s">
        <v>49</v>
      </c>
      <c r="L127" s="9">
        <v>0</v>
      </c>
      <c r="M127" s="10"/>
      <c r="N127" s="9">
        <v>0</v>
      </c>
      <c r="O127" s="10"/>
      <c r="P127" s="9">
        <v>40</v>
      </c>
      <c r="Q127" s="11" t="s">
        <v>49</v>
      </c>
      <c r="S127" s="9">
        <v>0</v>
      </c>
      <c r="T127" s="10"/>
      <c r="U127" s="9">
        <v>0</v>
      </c>
      <c r="V127" s="10"/>
      <c r="W127" s="9">
        <v>40</v>
      </c>
      <c r="X127" s="11" t="s">
        <v>49</v>
      </c>
      <c r="Z127" s="9">
        <v>0</v>
      </c>
      <c r="AA127" s="10"/>
      <c r="AB127" s="9">
        <v>0</v>
      </c>
      <c r="AC127" s="10"/>
      <c r="AD127" s="9">
        <v>0</v>
      </c>
      <c r="AE127" s="10"/>
      <c r="AF127" s="9">
        <v>0</v>
      </c>
      <c r="AG127" s="11"/>
    </row>
    <row r="128" spans="1:33" x14ac:dyDescent="0.25">
      <c r="A128" s="12" t="s">
        <v>56</v>
      </c>
      <c r="B128" s="13">
        <v>2014</v>
      </c>
      <c r="C128" s="14">
        <v>227.999</v>
      </c>
      <c r="D128" s="15"/>
      <c r="E128" s="14">
        <v>0</v>
      </c>
      <c r="F128" s="15"/>
      <c r="G128" s="14">
        <v>127.85499</v>
      </c>
      <c r="H128" s="15"/>
      <c r="I128" s="14">
        <v>67.461690000000004</v>
      </c>
      <c r="J128" s="16"/>
      <c r="L128" s="14">
        <v>0</v>
      </c>
      <c r="M128" s="15"/>
      <c r="N128" s="14">
        <v>119.01192</v>
      </c>
      <c r="O128" s="15"/>
      <c r="P128" s="14">
        <v>68.59272</v>
      </c>
      <c r="Q128" s="16"/>
      <c r="S128" s="14">
        <v>0</v>
      </c>
      <c r="T128" s="15"/>
      <c r="U128" s="14">
        <v>68.179069999999996</v>
      </c>
      <c r="V128" s="15"/>
      <c r="W128" s="14">
        <v>68.59272</v>
      </c>
      <c r="X128" s="16"/>
      <c r="Z128" s="14">
        <v>0</v>
      </c>
      <c r="AA128" s="15"/>
      <c r="AB128" s="14">
        <v>0</v>
      </c>
      <c r="AC128" s="15"/>
      <c r="AD128" s="14">
        <v>50.832850000000001</v>
      </c>
      <c r="AE128" s="15"/>
      <c r="AF128" s="14">
        <v>0</v>
      </c>
      <c r="AG128" s="16"/>
    </row>
    <row r="129" spans="1:33" x14ac:dyDescent="0.25">
      <c r="A129" s="12"/>
      <c r="B129" s="13">
        <v>2013</v>
      </c>
      <c r="C129" s="14">
        <v>167.28926999999999</v>
      </c>
      <c r="D129" s="15"/>
      <c r="E129" s="14">
        <v>0</v>
      </c>
      <c r="F129" s="15"/>
      <c r="G129" s="14">
        <v>108.31726</v>
      </c>
      <c r="H129" s="15"/>
      <c r="I129" s="14">
        <v>51.939700000000002</v>
      </c>
      <c r="J129" s="16"/>
      <c r="L129" s="14">
        <v>0</v>
      </c>
      <c r="M129" s="15"/>
      <c r="N129" s="14">
        <v>108.59014000000001</v>
      </c>
      <c r="O129" s="15"/>
      <c r="P129" s="14">
        <v>57.927030000000002</v>
      </c>
      <c r="Q129" s="16"/>
      <c r="S129" s="14">
        <v>0</v>
      </c>
      <c r="T129" s="15"/>
      <c r="U129" s="14">
        <v>81.882140000000007</v>
      </c>
      <c r="V129" s="15"/>
      <c r="W129" s="14">
        <v>57.927030000000002</v>
      </c>
      <c r="X129" s="16"/>
      <c r="Z129" s="14">
        <v>0</v>
      </c>
      <c r="AA129" s="15"/>
      <c r="AB129" s="14">
        <v>0</v>
      </c>
      <c r="AC129" s="15"/>
      <c r="AD129" s="14">
        <v>26.707999999999998</v>
      </c>
      <c r="AE129" s="15"/>
      <c r="AF129" s="14">
        <v>0</v>
      </c>
      <c r="AG129" s="16"/>
    </row>
    <row r="130" spans="1:33" x14ac:dyDescent="0.25">
      <c r="A130" s="12"/>
      <c r="B130" s="13">
        <v>2012</v>
      </c>
      <c r="C130" s="14">
        <v>176.167</v>
      </c>
      <c r="D130" s="15"/>
      <c r="E130" s="14">
        <v>0</v>
      </c>
      <c r="F130" s="15"/>
      <c r="G130" s="14">
        <v>115.46652</v>
      </c>
      <c r="H130" s="15"/>
      <c r="I130" s="14">
        <v>56.324800000000003</v>
      </c>
      <c r="J130" s="16"/>
      <c r="L130" s="14">
        <v>0</v>
      </c>
      <c r="M130" s="15"/>
      <c r="N130" s="14">
        <v>98.783429999999996</v>
      </c>
      <c r="O130" s="15"/>
      <c r="P130" s="14">
        <v>53.78398</v>
      </c>
      <c r="Q130" s="16"/>
      <c r="S130" s="14">
        <v>0</v>
      </c>
      <c r="T130" s="15"/>
      <c r="U130" s="14">
        <v>65.408630000000002</v>
      </c>
      <c r="V130" s="15"/>
      <c r="W130" s="14">
        <v>53.78398</v>
      </c>
      <c r="X130" s="16"/>
      <c r="Z130" s="14">
        <v>0</v>
      </c>
      <c r="AA130" s="15"/>
      <c r="AB130" s="14">
        <v>0</v>
      </c>
      <c r="AC130" s="15"/>
      <c r="AD130" s="14">
        <v>33.3748</v>
      </c>
      <c r="AE130" s="15"/>
      <c r="AF130" s="14">
        <v>0</v>
      </c>
      <c r="AG130" s="16"/>
    </row>
    <row r="131" spans="1:33" x14ac:dyDescent="0.25">
      <c r="A131" s="17" t="s">
        <v>16</v>
      </c>
      <c r="B131" s="18">
        <v>2014</v>
      </c>
      <c r="C131" s="19">
        <f>C107+C110+C113+C116+C119+C122+C125+C128</f>
        <v>2647.625</v>
      </c>
      <c r="D131" s="20"/>
      <c r="E131" s="19">
        <f>E107+E110+E113+E116+E119+E122+E125+E128</f>
        <v>161.88888</v>
      </c>
      <c r="F131" s="20"/>
      <c r="G131" s="19">
        <f>G107+G110+G113+G116+G119+G122+G125+G128</f>
        <v>1541.6509900000001</v>
      </c>
      <c r="H131" s="20"/>
      <c r="I131" s="19">
        <f>I107+I110+I113+I116+I119+I122+I125+I128</f>
        <v>361.53746999999998</v>
      </c>
      <c r="J131" s="21"/>
      <c r="L131" s="19">
        <f>L107+L110+L113+L116+L119+L122+L125+L128</f>
        <v>177.33500000000001</v>
      </c>
      <c r="M131" s="20"/>
      <c r="N131" s="19">
        <f>N107+N110+N113+N116+N119+N122+N125+N128</f>
        <v>1584.2071999999998</v>
      </c>
      <c r="O131" s="20"/>
      <c r="P131" s="19">
        <f>P107+P110+P113+P116+P119+P122+P125+P128</f>
        <v>286.04345999999998</v>
      </c>
      <c r="Q131" s="21"/>
      <c r="S131" s="19">
        <f>S107+S110+S113+S116+S119+S122+S125+S128</f>
        <v>1.3540000000000001</v>
      </c>
      <c r="T131" s="20"/>
      <c r="U131" s="19">
        <f>U107+U110+U113+U116+U119+U122+U125+U128</f>
        <v>216.88287</v>
      </c>
      <c r="V131" s="20"/>
      <c r="W131" s="19">
        <f>W107+W110+W113+W116+W119+W122+W125+W128</f>
        <v>70.411559999999994</v>
      </c>
      <c r="X131" s="21"/>
      <c r="Z131" s="19">
        <f>Z107+Z110+Z113+Z116+Z119+Z122+Z125+Z128</f>
        <v>430.12</v>
      </c>
      <c r="AA131" s="20"/>
      <c r="AB131" s="19">
        <f>AB107+AB110+AB113+AB116+AB119+AB122+AB125+AB128</f>
        <v>175.98099999999999</v>
      </c>
      <c r="AC131" s="20"/>
      <c r="AD131" s="19">
        <f>AD107+AD110+AD113+AD116+AD119+AD122+AD125+AD128</f>
        <v>1367.3243300000001</v>
      </c>
      <c r="AE131" s="20"/>
      <c r="AF131" s="19">
        <f>AF107+AF110+AF113+AF116+AF119+AF122+AF125+AF128</f>
        <v>215.6319</v>
      </c>
      <c r="AG131" s="21"/>
    </row>
    <row r="132" spans="1:33" x14ac:dyDescent="0.25">
      <c r="A132" s="22"/>
      <c r="B132" s="8">
        <v>2013</v>
      </c>
      <c r="C132" s="9">
        <f>C108+C111+C114+C117+C120+C123+C126+C129</f>
        <v>2217.6672699999999</v>
      </c>
      <c r="D132" s="10"/>
      <c r="E132" s="9">
        <f>E108+E111+E114+E117+E120+E123+E126+E129</f>
        <v>16.803999999999998</v>
      </c>
      <c r="F132" s="10"/>
      <c r="G132" s="9">
        <f>G108+G111+G114+G117+G120+G123+G126+G129</f>
        <v>1304.8839800000001</v>
      </c>
      <c r="H132" s="10"/>
      <c r="I132" s="9">
        <f>I108+I111+I114+I117+I120+I123+I126+I129</f>
        <v>446.66314</v>
      </c>
      <c r="J132" s="11"/>
      <c r="L132" s="9">
        <f>L108+L111+L114+L117+L120+L123+L126+L129</f>
        <v>14.772</v>
      </c>
      <c r="M132" s="10"/>
      <c r="N132" s="9">
        <f>N108+N111+N114+N117+N120+N123+N126+N129</f>
        <v>1314.0239799999999</v>
      </c>
      <c r="O132" s="10"/>
      <c r="P132" s="9">
        <f>P108+P111+P114+P117+P120+P123+P126+P129</f>
        <v>366.52958999999998</v>
      </c>
      <c r="Q132" s="11"/>
      <c r="S132" s="9">
        <f>S108+S111+S114+S117+S120+S123+S126+S129</f>
        <v>0.94299999999999995</v>
      </c>
      <c r="T132" s="10"/>
      <c r="U132" s="9">
        <f>U108+U111+U114+U117+U120+U123+U126+U129</f>
        <v>164.94533999999999</v>
      </c>
      <c r="V132" s="10"/>
      <c r="W132" s="9">
        <f>W108+W111+W114+W117+W120+W123+W126+W129</f>
        <v>110.83101000000001</v>
      </c>
      <c r="X132" s="11"/>
      <c r="Z132" s="9">
        <f>Z108+Z111+Z114+Z117+Z120+Z123+Z126+Z129</f>
        <v>347.90800000000002</v>
      </c>
      <c r="AA132" s="10"/>
      <c r="AB132" s="9">
        <f>AB108+AB111+AB114+AB117+AB120+AB123+AB126+AB129</f>
        <v>13.829000000000001</v>
      </c>
      <c r="AC132" s="10"/>
      <c r="AD132" s="9">
        <f>AD108+AD111+AD114+AD117+AD120+AD123+AD126+AD129</f>
        <v>1149.0786400000002</v>
      </c>
      <c r="AE132" s="10"/>
      <c r="AF132" s="9">
        <f>AF108+AF111+AF114+AF117+AF120+AF123+AF126+AF129</f>
        <v>255.69857999999999</v>
      </c>
      <c r="AG132" s="11"/>
    </row>
    <row r="133" spans="1:33" x14ac:dyDescent="0.25">
      <c r="A133" s="23"/>
      <c r="B133" s="24">
        <v>2012</v>
      </c>
      <c r="C133" s="25">
        <f>C109+C112+C115+C118+C121+C124+C127+C130</f>
        <v>2022.6019999999999</v>
      </c>
      <c r="D133" s="26"/>
      <c r="E133" s="25">
        <f>E109+E112+E115+E118+E121+E124+E127+E130</f>
        <v>20</v>
      </c>
      <c r="F133" s="26"/>
      <c r="G133" s="25">
        <f>G109+G112+G115+G118+G121+G124+G127+G130</f>
        <v>1246.62564</v>
      </c>
      <c r="H133" s="26"/>
      <c r="I133" s="25">
        <f>I109+I112+I115+I118+I121+I124+I127+I130</f>
        <v>380.14479999999998</v>
      </c>
      <c r="J133" s="27"/>
      <c r="L133" s="25">
        <f>L109+L112+L115+L118+L121+L124+L127+L130</f>
        <v>16</v>
      </c>
      <c r="M133" s="26"/>
      <c r="N133" s="25">
        <f>N109+N112+N115+N118+N121+N124+N127+N130</f>
        <v>1163.35141</v>
      </c>
      <c r="O133" s="26"/>
      <c r="P133" s="25">
        <f>P109+P112+P115+P118+P121+P124+P127+P130</f>
        <v>293.98057999999997</v>
      </c>
      <c r="Q133" s="27"/>
      <c r="S133" s="25">
        <f>S109+S112+S115+S118+S121+S124+S127+S130</f>
        <v>1</v>
      </c>
      <c r="T133" s="26"/>
      <c r="U133" s="25">
        <f>U109+U112+U115+U118+U121+U124+U127+U130</f>
        <v>256.29883000000001</v>
      </c>
      <c r="V133" s="26"/>
      <c r="W133" s="25">
        <f>W109+W112+W115+W118+W121+W124+W127+W130</f>
        <v>96.184039999999996</v>
      </c>
      <c r="X133" s="27"/>
      <c r="Z133" s="25">
        <f>Z109+Z112+Z115+Z118+Z121+Z124+Z127+Z130</f>
        <v>332.66300000000001</v>
      </c>
      <c r="AA133" s="26"/>
      <c r="AB133" s="25">
        <f>AB109+AB112+AB115+AB118+AB121+AB124+AB127+AB130</f>
        <v>15</v>
      </c>
      <c r="AC133" s="26"/>
      <c r="AD133" s="25">
        <f>AD109+AD112+AD115+AD118+AD121+AD124+AD127+AD130</f>
        <v>907.05258000000003</v>
      </c>
      <c r="AE133" s="26"/>
      <c r="AF133" s="25">
        <f>AF109+AF112+AF115+AF118+AF121+AF124+AF127+AF130</f>
        <v>197.79653999999999</v>
      </c>
      <c r="AG133" s="27"/>
    </row>
    <row r="135" spans="1:33" x14ac:dyDescent="0.25">
      <c r="A135" s="168" t="s">
        <v>57</v>
      </c>
      <c r="B135" s="163"/>
      <c r="C135" s="4"/>
      <c r="D135" s="5"/>
      <c r="E135" s="4"/>
      <c r="F135" s="5"/>
      <c r="G135" s="4"/>
      <c r="H135" s="5"/>
      <c r="I135" s="4"/>
      <c r="J135" s="6"/>
      <c r="L135" s="4"/>
      <c r="M135" s="5"/>
      <c r="N135" s="4"/>
      <c r="O135" s="5"/>
      <c r="P135" s="4"/>
      <c r="Q135" s="6"/>
      <c r="S135" s="4"/>
      <c r="T135" s="5"/>
      <c r="U135" s="4"/>
      <c r="V135" s="5"/>
      <c r="W135" s="4"/>
      <c r="X135" s="6"/>
      <c r="Z135" s="4"/>
      <c r="AA135" s="5"/>
      <c r="AB135" s="4"/>
      <c r="AC135" s="5"/>
      <c r="AD135" s="4"/>
      <c r="AE135" s="5"/>
      <c r="AF135" s="4"/>
      <c r="AG135" s="6"/>
    </row>
    <row r="136" spans="1:33" x14ac:dyDescent="0.25">
      <c r="A136" s="7" t="s">
        <v>58</v>
      </c>
      <c r="B136" s="8">
        <v>2014</v>
      </c>
      <c r="C136" s="9">
        <v>31.498999999999999</v>
      </c>
      <c r="D136" s="10"/>
      <c r="E136" s="9">
        <v>0</v>
      </c>
      <c r="F136" s="10"/>
      <c r="G136" s="9">
        <v>0</v>
      </c>
      <c r="H136" s="10"/>
      <c r="I136" s="9">
        <v>41.26108</v>
      </c>
      <c r="J136" s="11"/>
      <c r="L136" s="9">
        <v>0</v>
      </c>
      <c r="M136" s="10"/>
      <c r="N136" s="9">
        <v>0</v>
      </c>
      <c r="O136" s="10"/>
      <c r="P136" s="9">
        <v>44.561120000000003</v>
      </c>
      <c r="Q136" s="11"/>
      <c r="S136" s="9">
        <v>0</v>
      </c>
      <c r="T136" s="10"/>
      <c r="U136" s="9">
        <v>0</v>
      </c>
      <c r="V136" s="10"/>
      <c r="W136" s="9">
        <v>44.561120000000003</v>
      </c>
      <c r="X136" s="11"/>
      <c r="Z136" s="9">
        <v>0</v>
      </c>
      <c r="AA136" s="10"/>
      <c r="AB136" s="9">
        <v>0</v>
      </c>
      <c r="AC136" s="10"/>
      <c r="AD136" s="9">
        <v>0</v>
      </c>
      <c r="AE136" s="10"/>
      <c r="AF136" s="9">
        <v>0</v>
      </c>
      <c r="AG136" s="11"/>
    </row>
    <row r="137" spans="1:33" x14ac:dyDescent="0.25">
      <c r="A137" s="7"/>
      <c r="B137" s="8">
        <v>2013</v>
      </c>
      <c r="C137" s="9">
        <v>21.464459999999999</v>
      </c>
      <c r="D137" s="10"/>
      <c r="E137" s="9">
        <v>0</v>
      </c>
      <c r="F137" s="10"/>
      <c r="G137" s="9">
        <v>0</v>
      </c>
      <c r="H137" s="10"/>
      <c r="I137" s="9">
        <v>36.52814</v>
      </c>
      <c r="J137" s="11"/>
      <c r="L137" s="9">
        <v>0</v>
      </c>
      <c r="M137" s="10"/>
      <c r="N137" s="9">
        <v>0</v>
      </c>
      <c r="O137" s="10"/>
      <c r="P137" s="9">
        <v>24.832180000000001</v>
      </c>
      <c r="Q137" s="11"/>
      <c r="S137" s="9">
        <v>0</v>
      </c>
      <c r="T137" s="10"/>
      <c r="U137" s="9">
        <v>0</v>
      </c>
      <c r="V137" s="10"/>
      <c r="W137" s="9">
        <v>24.832180000000001</v>
      </c>
      <c r="X137" s="11"/>
      <c r="Z137" s="9">
        <v>0</v>
      </c>
      <c r="AA137" s="10"/>
      <c r="AB137" s="9">
        <v>0</v>
      </c>
      <c r="AC137" s="10"/>
      <c r="AD137" s="9">
        <v>0</v>
      </c>
      <c r="AE137" s="10"/>
      <c r="AF137" s="9">
        <v>0</v>
      </c>
      <c r="AG137" s="11"/>
    </row>
    <row r="138" spans="1:33" x14ac:dyDescent="0.25">
      <c r="A138" s="7"/>
      <c r="B138" s="8">
        <v>2012</v>
      </c>
      <c r="C138" s="9">
        <v>19.524999999999999</v>
      </c>
      <c r="D138" s="10"/>
      <c r="E138" s="9">
        <v>0</v>
      </c>
      <c r="F138" s="10"/>
      <c r="G138" s="9">
        <v>0</v>
      </c>
      <c r="H138" s="10"/>
      <c r="I138" s="9">
        <v>22.144400000000001</v>
      </c>
      <c r="J138" s="11"/>
      <c r="L138" s="9">
        <v>0</v>
      </c>
      <c r="M138" s="10"/>
      <c r="N138" s="9">
        <v>0</v>
      </c>
      <c r="O138" s="10"/>
      <c r="P138" s="9">
        <v>25.245719999999999</v>
      </c>
      <c r="Q138" s="11"/>
      <c r="S138" s="9">
        <v>0</v>
      </c>
      <c r="T138" s="10"/>
      <c r="U138" s="9">
        <v>0</v>
      </c>
      <c r="V138" s="10"/>
      <c r="W138" s="9">
        <v>25.245719999999999</v>
      </c>
      <c r="X138" s="11"/>
      <c r="Z138" s="9">
        <v>0</v>
      </c>
      <c r="AA138" s="10"/>
      <c r="AB138" s="9">
        <v>0</v>
      </c>
      <c r="AC138" s="10"/>
      <c r="AD138" s="9">
        <v>0</v>
      </c>
      <c r="AE138" s="10"/>
      <c r="AF138" s="9">
        <v>0</v>
      </c>
      <c r="AG138" s="11"/>
    </row>
    <row r="139" spans="1:33" x14ac:dyDescent="0.25">
      <c r="A139" s="12" t="s">
        <v>59</v>
      </c>
      <c r="B139" s="13">
        <v>2014</v>
      </c>
      <c r="C139" s="14">
        <v>1450</v>
      </c>
      <c r="D139" s="15"/>
      <c r="E139" s="14">
        <v>0</v>
      </c>
      <c r="F139" s="15"/>
      <c r="G139" s="14">
        <v>1527.4</v>
      </c>
      <c r="H139" s="15"/>
      <c r="I139" s="14">
        <v>0</v>
      </c>
      <c r="J139" s="16"/>
      <c r="L139" s="14">
        <v>0</v>
      </c>
      <c r="M139" s="15"/>
      <c r="N139" s="14">
        <v>1500.7</v>
      </c>
      <c r="O139" s="15"/>
      <c r="P139" s="14">
        <v>0</v>
      </c>
      <c r="Q139" s="16"/>
      <c r="S139" s="14">
        <v>0</v>
      </c>
      <c r="T139" s="15"/>
      <c r="U139" s="14">
        <v>1500.7</v>
      </c>
      <c r="V139" s="15"/>
      <c r="W139" s="14">
        <v>0</v>
      </c>
      <c r="X139" s="16"/>
      <c r="Z139" s="14">
        <v>0</v>
      </c>
      <c r="AA139" s="15"/>
      <c r="AB139" s="14">
        <v>0</v>
      </c>
      <c r="AC139" s="15"/>
      <c r="AD139" s="14">
        <v>0</v>
      </c>
      <c r="AE139" s="15"/>
      <c r="AF139" s="14">
        <v>0</v>
      </c>
      <c r="AG139" s="16"/>
    </row>
    <row r="140" spans="1:33" x14ac:dyDescent="0.25">
      <c r="A140" s="12"/>
      <c r="B140" s="13">
        <v>2013</v>
      </c>
      <c r="C140" s="14">
        <v>1425.7</v>
      </c>
      <c r="D140" s="15"/>
      <c r="E140" s="14">
        <v>0</v>
      </c>
      <c r="F140" s="15"/>
      <c r="G140" s="14">
        <v>1718.5</v>
      </c>
      <c r="H140" s="15"/>
      <c r="I140" s="14">
        <v>0</v>
      </c>
      <c r="J140" s="16"/>
      <c r="L140" s="14">
        <v>0</v>
      </c>
      <c r="M140" s="15"/>
      <c r="N140" s="14">
        <v>1733.6</v>
      </c>
      <c r="O140" s="15"/>
      <c r="P140" s="14">
        <v>0</v>
      </c>
      <c r="Q140" s="16"/>
      <c r="S140" s="14">
        <v>0</v>
      </c>
      <c r="T140" s="15"/>
      <c r="U140" s="14">
        <v>1733.6</v>
      </c>
      <c r="V140" s="15"/>
      <c r="W140" s="14">
        <v>0</v>
      </c>
      <c r="X140" s="16"/>
      <c r="Z140" s="14">
        <v>0</v>
      </c>
      <c r="AA140" s="15"/>
      <c r="AB140" s="14">
        <v>0</v>
      </c>
      <c r="AC140" s="15"/>
      <c r="AD140" s="14">
        <v>0</v>
      </c>
      <c r="AE140" s="15"/>
      <c r="AF140" s="14">
        <v>0</v>
      </c>
      <c r="AG140" s="16"/>
    </row>
    <row r="141" spans="1:33" x14ac:dyDescent="0.25">
      <c r="A141" s="12"/>
      <c r="B141" s="13">
        <v>2012</v>
      </c>
      <c r="C141" s="14">
        <v>1394.7</v>
      </c>
      <c r="D141" s="15"/>
      <c r="E141" s="14">
        <v>0</v>
      </c>
      <c r="F141" s="15"/>
      <c r="G141" s="14">
        <v>1744.78</v>
      </c>
      <c r="H141" s="15"/>
      <c r="I141" s="14">
        <v>0</v>
      </c>
      <c r="J141" s="16"/>
      <c r="L141" s="14">
        <v>0</v>
      </c>
      <c r="M141" s="15"/>
      <c r="N141" s="14">
        <v>1742.34</v>
      </c>
      <c r="O141" s="15"/>
      <c r="P141" s="14">
        <v>0</v>
      </c>
      <c r="Q141" s="16"/>
      <c r="S141" s="14">
        <v>0</v>
      </c>
      <c r="T141" s="15"/>
      <c r="U141" s="14">
        <v>1742.34</v>
      </c>
      <c r="V141" s="15"/>
      <c r="W141" s="14">
        <v>0</v>
      </c>
      <c r="X141" s="16"/>
      <c r="Z141" s="14">
        <v>0</v>
      </c>
      <c r="AA141" s="15"/>
      <c r="AB141" s="14">
        <v>0</v>
      </c>
      <c r="AC141" s="15"/>
      <c r="AD141" s="14">
        <v>0</v>
      </c>
      <c r="AE141" s="15"/>
      <c r="AF141" s="14">
        <v>0</v>
      </c>
      <c r="AG141" s="16"/>
    </row>
    <row r="142" spans="1:33" x14ac:dyDescent="0.25">
      <c r="A142" s="7" t="s">
        <v>60</v>
      </c>
      <c r="B142" s="8"/>
      <c r="C142" s="9">
        <v>0</v>
      </c>
      <c r="D142" s="10"/>
      <c r="E142" s="9">
        <v>0</v>
      </c>
      <c r="F142" s="10"/>
      <c r="G142" s="9">
        <v>324.32100000000003</v>
      </c>
      <c r="H142" s="10"/>
      <c r="I142" s="9">
        <v>0</v>
      </c>
      <c r="J142" s="11"/>
      <c r="L142" s="9">
        <v>0</v>
      </c>
      <c r="M142" s="10"/>
      <c r="N142" s="9">
        <v>324.03399999999999</v>
      </c>
      <c r="O142" s="10"/>
      <c r="P142" s="9">
        <v>0</v>
      </c>
      <c r="Q142" s="11"/>
      <c r="S142" s="9">
        <v>0</v>
      </c>
      <c r="T142" s="10"/>
      <c r="U142" s="9">
        <v>324.03399999999999</v>
      </c>
      <c r="V142" s="10"/>
      <c r="W142" s="9">
        <v>0</v>
      </c>
      <c r="X142" s="11"/>
      <c r="Z142" s="9">
        <v>0</v>
      </c>
      <c r="AA142" s="10"/>
      <c r="AB142" s="9">
        <v>0</v>
      </c>
      <c r="AC142" s="10"/>
      <c r="AD142" s="9">
        <v>0</v>
      </c>
      <c r="AE142" s="10"/>
      <c r="AF142" s="9">
        <v>0</v>
      </c>
      <c r="AG142" s="11"/>
    </row>
    <row r="143" spans="1:33" x14ac:dyDescent="0.25">
      <c r="A143" s="7"/>
      <c r="B143" s="8">
        <v>2013</v>
      </c>
      <c r="C143" s="9">
        <v>0</v>
      </c>
      <c r="D143" s="10"/>
      <c r="E143" s="9">
        <v>0</v>
      </c>
      <c r="F143" s="10"/>
      <c r="G143" s="9">
        <v>343.70600000000002</v>
      </c>
      <c r="H143" s="10"/>
      <c r="I143" s="9">
        <v>0</v>
      </c>
      <c r="J143" s="11"/>
      <c r="L143" s="9">
        <v>0</v>
      </c>
      <c r="M143" s="10"/>
      <c r="N143" s="9">
        <v>348.976</v>
      </c>
      <c r="O143" s="10"/>
      <c r="P143" s="9">
        <v>0</v>
      </c>
      <c r="Q143" s="11"/>
      <c r="S143" s="9">
        <v>0</v>
      </c>
      <c r="T143" s="10"/>
      <c r="U143" s="9">
        <v>348.976</v>
      </c>
      <c r="V143" s="10"/>
      <c r="W143" s="9">
        <v>0</v>
      </c>
      <c r="X143" s="11"/>
      <c r="Z143" s="9">
        <v>0</v>
      </c>
      <c r="AA143" s="10"/>
      <c r="AB143" s="9">
        <v>0</v>
      </c>
      <c r="AC143" s="10"/>
      <c r="AD143" s="9">
        <v>0</v>
      </c>
      <c r="AE143" s="10"/>
      <c r="AF143" s="9">
        <v>0</v>
      </c>
      <c r="AG143" s="11"/>
    </row>
    <row r="144" spans="1:33" x14ac:dyDescent="0.25">
      <c r="A144" s="7"/>
      <c r="B144" s="8">
        <v>2012</v>
      </c>
      <c r="C144" s="9">
        <v>0</v>
      </c>
      <c r="D144" s="10"/>
      <c r="E144" s="9">
        <v>0</v>
      </c>
      <c r="F144" s="10"/>
      <c r="G144" s="9">
        <v>296.62799999999999</v>
      </c>
      <c r="H144" s="10"/>
      <c r="I144" s="9">
        <v>0</v>
      </c>
      <c r="J144" s="11"/>
      <c r="L144" s="9">
        <v>0</v>
      </c>
      <c r="M144" s="10"/>
      <c r="N144" s="9">
        <v>281.14600000000002</v>
      </c>
      <c r="O144" s="10"/>
      <c r="P144" s="9">
        <v>0</v>
      </c>
      <c r="Q144" s="11"/>
      <c r="S144" s="9">
        <v>0</v>
      </c>
      <c r="T144" s="10"/>
      <c r="U144" s="9">
        <v>281.14600000000002</v>
      </c>
      <c r="V144" s="10"/>
      <c r="W144" s="9">
        <v>0</v>
      </c>
      <c r="X144" s="11"/>
      <c r="Z144" s="9">
        <v>0</v>
      </c>
      <c r="AA144" s="10"/>
      <c r="AB144" s="9">
        <v>0</v>
      </c>
      <c r="AC144" s="10"/>
      <c r="AD144" s="9">
        <v>0</v>
      </c>
      <c r="AE144" s="10"/>
      <c r="AF144" s="9">
        <v>0</v>
      </c>
      <c r="AG144" s="11"/>
    </row>
    <row r="145" spans="1:33" x14ac:dyDescent="0.25">
      <c r="A145" s="17" t="s">
        <v>16</v>
      </c>
      <c r="B145" s="18">
        <v>2014</v>
      </c>
      <c r="C145" s="19">
        <f>C136+C139+C142</f>
        <v>1481.499</v>
      </c>
      <c r="D145" s="20"/>
      <c r="E145" s="19">
        <f>E136+E139+E142</f>
        <v>0</v>
      </c>
      <c r="F145" s="20"/>
      <c r="G145" s="19">
        <f>G136+G139+G142</f>
        <v>1851.721</v>
      </c>
      <c r="H145" s="20"/>
      <c r="I145" s="19">
        <f>I136+I139+I142</f>
        <v>41.26108</v>
      </c>
      <c r="J145" s="21"/>
      <c r="L145" s="19">
        <f>L136+L139+L142</f>
        <v>0</v>
      </c>
      <c r="M145" s="20"/>
      <c r="N145" s="19">
        <f>N136+N139+N142</f>
        <v>1824.7339999999999</v>
      </c>
      <c r="O145" s="20"/>
      <c r="P145" s="19">
        <f>P136+P139+P142</f>
        <v>44.561120000000003</v>
      </c>
      <c r="Q145" s="21"/>
      <c r="S145" s="19">
        <f>S136+S139+S142</f>
        <v>0</v>
      </c>
      <c r="T145" s="20"/>
      <c r="U145" s="19">
        <f>U136+U139+U142</f>
        <v>1824.7339999999999</v>
      </c>
      <c r="V145" s="20"/>
      <c r="W145" s="19">
        <f>W136+W139+W142</f>
        <v>44.561120000000003</v>
      </c>
      <c r="X145" s="21"/>
      <c r="Z145" s="19">
        <f>Z136+Z139+Z142</f>
        <v>0</v>
      </c>
      <c r="AA145" s="20"/>
      <c r="AB145" s="19">
        <f>AB136+AB139+AB142</f>
        <v>0</v>
      </c>
      <c r="AC145" s="20"/>
      <c r="AD145" s="19">
        <f>AD136+AD139+AD142</f>
        <v>0</v>
      </c>
      <c r="AE145" s="20"/>
      <c r="AF145" s="19">
        <f>AF136+AF139+AF142</f>
        <v>0</v>
      </c>
      <c r="AG145" s="21"/>
    </row>
    <row r="146" spans="1:33" x14ac:dyDescent="0.25">
      <c r="A146" s="22"/>
      <c r="B146" s="8">
        <v>2013</v>
      </c>
      <c r="C146" s="9">
        <f>C137+C140+C143</f>
        <v>1447.16446</v>
      </c>
      <c r="D146" s="10"/>
      <c r="E146" s="9">
        <f>E137+E140+E143</f>
        <v>0</v>
      </c>
      <c r="F146" s="10"/>
      <c r="G146" s="9">
        <f>G137+G140+G143</f>
        <v>2062.2060000000001</v>
      </c>
      <c r="H146" s="10"/>
      <c r="I146" s="9">
        <f>I137+I140+I143</f>
        <v>36.52814</v>
      </c>
      <c r="J146" s="11"/>
      <c r="L146" s="9">
        <f>L137+L140+L143</f>
        <v>0</v>
      </c>
      <c r="M146" s="10"/>
      <c r="N146" s="9">
        <f>N137+N140+N143</f>
        <v>2082.576</v>
      </c>
      <c r="O146" s="10"/>
      <c r="P146" s="9">
        <f>P137+P140+P143</f>
        <v>24.832180000000001</v>
      </c>
      <c r="Q146" s="11"/>
      <c r="S146" s="9">
        <f>S137+S140+S143</f>
        <v>0</v>
      </c>
      <c r="T146" s="10"/>
      <c r="U146" s="9">
        <f>U137+U140+U143</f>
        <v>2082.576</v>
      </c>
      <c r="V146" s="10"/>
      <c r="W146" s="9">
        <f>W137+W140+W143</f>
        <v>24.832180000000001</v>
      </c>
      <c r="X146" s="11"/>
      <c r="Z146" s="9">
        <f>Z137+Z140+Z143</f>
        <v>0</v>
      </c>
      <c r="AA146" s="10"/>
      <c r="AB146" s="9">
        <f>AB137+AB140+AB143</f>
        <v>0</v>
      </c>
      <c r="AC146" s="10"/>
      <c r="AD146" s="9">
        <f>AD137+AD140+AD143</f>
        <v>0</v>
      </c>
      <c r="AE146" s="10"/>
      <c r="AF146" s="9">
        <f>AF137+AF140+AF143</f>
        <v>0</v>
      </c>
      <c r="AG146" s="11"/>
    </row>
    <row r="147" spans="1:33" x14ac:dyDescent="0.25">
      <c r="A147" s="23"/>
      <c r="B147" s="24">
        <v>2012</v>
      </c>
      <c r="C147" s="25">
        <f>C138+C141+C144</f>
        <v>1414.2250000000001</v>
      </c>
      <c r="D147" s="26"/>
      <c r="E147" s="25">
        <f>E138+E141+E144</f>
        <v>0</v>
      </c>
      <c r="F147" s="26"/>
      <c r="G147" s="25">
        <f>G138+G141+G144</f>
        <v>2041.4079999999999</v>
      </c>
      <c r="H147" s="26"/>
      <c r="I147" s="25">
        <f>I138+I141+I144</f>
        <v>22.144400000000001</v>
      </c>
      <c r="J147" s="27"/>
      <c r="L147" s="25">
        <f>L138+L141+L144</f>
        <v>0</v>
      </c>
      <c r="M147" s="26"/>
      <c r="N147" s="25">
        <f>N138+N141+N144</f>
        <v>2023.4859999999999</v>
      </c>
      <c r="O147" s="26"/>
      <c r="P147" s="25">
        <f>P138+P141+P144</f>
        <v>25.245719999999999</v>
      </c>
      <c r="Q147" s="27"/>
      <c r="S147" s="25">
        <f>S138+S141+S144</f>
        <v>0</v>
      </c>
      <c r="T147" s="26"/>
      <c r="U147" s="25">
        <f>U138+U141+U144</f>
        <v>2023.4859999999999</v>
      </c>
      <c r="V147" s="26"/>
      <c r="W147" s="25">
        <f>W138+W141+W144</f>
        <v>25.245719999999999</v>
      </c>
      <c r="X147" s="27"/>
      <c r="Z147" s="25">
        <f>Z138+Z141+Z144</f>
        <v>0</v>
      </c>
      <c r="AA147" s="26"/>
      <c r="AB147" s="25">
        <f>AB138+AB141+AB144</f>
        <v>0</v>
      </c>
      <c r="AC147" s="26"/>
      <c r="AD147" s="25">
        <f>AD138+AD141+AD144</f>
        <v>0</v>
      </c>
      <c r="AE147" s="26"/>
      <c r="AF147" s="25">
        <f>AF138+AF141+AF144</f>
        <v>0</v>
      </c>
      <c r="AG147" s="27"/>
    </row>
    <row r="149" spans="1:33" x14ac:dyDescent="0.25">
      <c r="A149" s="168" t="s">
        <v>61</v>
      </c>
      <c r="B149" s="163"/>
      <c r="C149" s="4"/>
      <c r="D149" s="5"/>
      <c r="E149" s="4"/>
      <c r="F149" s="5"/>
      <c r="G149" s="4"/>
      <c r="H149" s="5"/>
      <c r="I149" s="4"/>
      <c r="J149" s="6"/>
      <c r="L149" s="4"/>
      <c r="M149" s="5"/>
      <c r="N149" s="4"/>
      <c r="O149" s="5"/>
      <c r="P149" s="4"/>
      <c r="Q149" s="6"/>
      <c r="S149" s="4"/>
      <c r="T149" s="5"/>
      <c r="U149" s="4"/>
      <c r="V149" s="5"/>
      <c r="W149" s="4"/>
      <c r="X149" s="6"/>
      <c r="Z149" s="4"/>
      <c r="AA149" s="5"/>
      <c r="AB149" s="4"/>
      <c r="AC149" s="5"/>
      <c r="AD149" s="4"/>
      <c r="AE149" s="5"/>
      <c r="AF149" s="4"/>
      <c r="AG149" s="6"/>
    </row>
    <row r="150" spans="1:33" x14ac:dyDescent="0.25">
      <c r="A150" s="7" t="s">
        <v>62</v>
      </c>
      <c r="B150" s="8">
        <v>2014</v>
      </c>
      <c r="C150" s="9">
        <v>18000.006300000001</v>
      </c>
      <c r="D150" s="10" t="s">
        <v>63</v>
      </c>
      <c r="E150" s="9">
        <v>5295.98</v>
      </c>
      <c r="F150" s="10"/>
      <c r="G150" s="9">
        <v>7103.78</v>
      </c>
      <c r="H150" s="10"/>
      <c r="I150" s="9">
        <v>600.00008000000003</v>
      </c>
      <c r="J150" s="11"/>
      <c r="L150" s="9">
        <v>5295.98</v>
      </c>
      <c r="M150" s="10"/>
      <c r="N150" s="9">
        <v>7103.78</v>
      </c>
      <c r="O150" s="10"/>
      <c r="P150" s="9">
        <v>490.00027999999998</v>
      </c>
      <c r="Q150" s="11"/>
      <c r="S150" s="9">
        <v>4226.2941600000004</v>
      </c>
      <c r="T150" s="10"/>
      <c r="U150" s="9">
        <v>4858.0600000000004</v>
      </c>
      <c r="V150" s="10"/>
      <c r="W150" s="9">
        <v>85.354380000000006</v>
      </c>
      <c r="X150" s="11"/>
      <c r="Z150" s="9">
        <v>313.12871999999999</v>
      </c>
      <c r="AA150" s="10" t="s">
        <v>21</v>
      </c>
      <c r="AB150" s="9">
        <v>1069.6858400000001</v>
      </c>
      <c r="AC150" s="10" t="s">
        <v>21</v>
      </c>
      <c r="AD150" s="9">
        <v>2245.7199999999998</v>
      </c>
      <c r="AE150" s="10" t="s">
        <v>21</v>
      </c>
      <c r="AF150" s="9">
        <v>404.64589999999998</v>
      </c>
      <c r="AG150" s="11" t="s">
        <v>21</v>
      </c>
    </row>
    <row r="151" spans="1:33" x14ac:dyDescent="0.25">
      <c r="A151" s="7"/>
      <c r="B151" s="8">
        <v>2013</v>
      </c>
      <c r="C151" s="9">
        <v>17100</v>
      </c>
      <c r="D151" s="10" t="s">
        <v>63</v>
      </c>
      <c r="E151" s="9">
        <v>5300.0399600000001</v>
      </c>
      <c r="F151" s="10"/>
      <c r="G151" s="9">
        <v>7194.9998400000004</v>
      </c>
      <c r="H151" s="10"/>
      <c r="I151" s="9">
        <v>399.99972000000002</v>
      </c>
      <c r="J151" s="11"/>
      <c r="L151" s="9">
        <v>5300.0399600000001</v>
      </c>
      <c r="M151" s="10"/>
      <c r="N151" s="9">
        <v>7194.9998400000004</v>
      </c>
      <c r="O151" s="10"/>
      <c r="P151" s="9">
        <v>451.63630000000001</v>
      </c>
      <c r="Q151" s="11"/>
      <c r="S151" s="9">
        <v>4973.8307199999999</v>
      </c>
      <c r="T151" s="10"/>
      <c r="U151" s="9">
        <v>5437.9740000000002</v>
      </c>
      <c r="V151" s="10"/>
      <c r="W151" s="9">
        <v>94.856819999999999</v>
      </c>
      <c r="X151" s="11"/>
      <c r="Z151" s="9">
        <v>284.98162000000002</v>
      </c>
      <c r="AA151" s="10" t="s">
        <v>21</v>
      </c>
      <c r="AB151" s="9">
        <v>326.20924000000002</v>
      </c>
      <c r="AC151" s="10" t="s">
        <v>21</v>
      </c>
      <c r="AD151" s="9">
        <v>1757.02584</v>
      </c>
      <c r="AE151" s="10" t="s">
        <v>21</v>
      </c>
      <c r="AF151" s="9">
        <v>356.77947999999998</v>
      </c>
      <c r="AG151" s="11" t="s">
        <v>21</v>
      </c>
    </row>
    <row r="152" spans="1:33" x14ac:dyDescent="0.25">
      <c r="A152" s="7"/>
      <c r="B152" s="8">
        <v>2012</v>
      </c>
      <c r="C152" s="9">
        <v>17200</v>
      </c>
      <c r="D152" s="10" t="s">
        <v>63</v>
      </c>
      <c r="E152" s="9">
        <v>6123.46</v>
      </c>
      <c r="F152" s="10"/>
      <c r="G152" s="9">
        <v>6744</v>
      </c>
      <c r="H152" s="10"/>
      <c r="I152" s="9">
        <v>662</v>
      </c>
      <c r="J152" s="11"/>
      <c r="L152" s="9">
        <v>6123.46</v>
      </c>
      <c r="M152" s="10"/>
      <c r="N152" s="9">
        <v>6744</v>
      </c>
      <c r="O152" s="10"/>
      <c r="P152" s="9">
        <v>684.45899999999995</v>
      </c>
      <c r="Q152" s="11"/>
      <c r="S152" s="9">
        <v>5849.8710000000001</v>
      </c>
      <c r="T152" s="10"/>
      <c r="U152" s="9">
        <v>4934.37</v>
      </c>
      <c r="V152" s="10"/>
      <c r="W152" s="9">
        <v>292.10000000000002</v>
      </c>
      <c r="X152" s="11"/>
      <c r="Z152" s="9">
        <v>280.95857999999998</v>
      </c>
      <c r="AA152" s="10" t="s">
        <v>21</v>
      </c>
      <c r="AB152" s="9">
        <v>273.589</v>
      </c>
      <c r="AC152" s="10" t="s">
        <v>21</v>
      </c>
      <c r="AD152" s="9">
        <v>1809.63</v>
      </c>
      <c r="AE152" s="10" t="s">
        <v>21</v>
      </c>
      <c r="AF152" s="9">
        <v>392.35899999999998</v>
      </c>
      <c r="AG152" s="11" t="s">
        <v>21</v>
      </c>
    </row>
    <row r="153" spans="1:33" x14ac:dyDescent="0.25">
      <c r="A153" s="12" t="s">
        <v>64</v>
      </c>
      <c r="B153" s="13">
        <v>2014</v>
      </c>
      <c r="C153" s="14">
        <v>242.61799999999999</v>
      </c>
      <c r="D153" s="15"/>
      <c r="E153" s="14">
        <v>0</v>
      </c>
      <c r="F153" s="15"/>
      <c r="G153" s="14">
        <v>0.24199999999999999</v>
      </c>
      <c r="H153" s="15"/>
      <c r="I153" s="14">
        <v>144.18299999999999</v>
      </c>
      <c r="J153" s="16" t="s">
        <v>65</v>
      </c>
      <c r="L153" s="14">
        <v>0</v>
      </c>
      <c r="M153" s="15"/>
      <c r="N153" s="14">
        <v>0.24199999999999999</v>
      </c>
      <c r="O153" s="15"/>
      <c r="P153" s="14">
        <v>144.18299999999999</v>
      </c>
      <c r="Q153" s="16"/>
      <c r="S153" s="14">
        <v>0</v>
      </c>
      <c r="T153" s="15"/>
      <c r="U153" s="14">
        <v>0.24199999999999999</v>
      </c>
      <c r="V153" s="15"/>
      <c r="W153" s="14">
        <v>144.18299999999999</v>
      </c>
      <c r="X153" s="16"/>
      <c r="Z153" s="14">
        <v>0</v>
      </c>
      <c r="AA153" s="15"/>
      <c r="AB153" s="14">
        <v>0</v>
      </c>
      <c r="AC153" s="15"/>
      <c r="AD153" s="14">
        <v>0</v>
      </c>
      <c r="AE153" s="15"/>
      <c r="AF153" s="14">
        <v>0</v>
      </c>
      <c r="AG153" s="16"/>
    </row>
    <row r="154" spans="1:33" x14ac:dyDescent="0.25">
      <c r="A154" s="12"/>
      <c r="B154" s="13">
        <v>2013</v>
      </c>
      <c r="C154" s="14">
        <v>209.727</v>
      </c>
      <c r="D154" s="15"/>
      <c r="E154" s="14">
        <v>0</v>
      </c>
      <c r="F154" s="15"/>
      <c r="G154" s="14">
        <v>32.886000000000003</v>
      </c>
      <c r="H154" s="15"/>
      <c r="I154" s="14">
        <v>186.393</v>
      </c>
      <c r="J154" s="16" t="s">
        <v>65</v>
      </c>
      <c r="L154" s="14">
        <v>0</v>
      </c>
      <c r="M154" s="15"/>
      <c r="N154" s="14">
        <v>32.886000000000003</v>
      </c>
      <c r="O154" s="15"/>
      <c r="P154" s="14">
        <v>186.39599999999999</v>
      </c>
      <c r="Q154" s="16"/>
      <c r="S154" s="14">
        <v>0</v>
      </c>
      <c r="T154" s="15"/>
      <c r="U154" s="14">
        <v>32.886000000000003</v>
      </c>
      <c r="V154" s="15"/>
      <c r="W154" s="14">
        <v>186.39599999999999</v>
      </c>
      <c r="X154" s="16"/>
      <c r="Z154" s="14">
        <v>0</v>
      </c>
      <c r="AA154" s="15"/>
      <c r="AB154" s="14">
        <v>0</v>
      </c>
      <c r="AC154" s="15"/>
      <c r="AD154" s="14">
        <v>0</v>
      </c>
      <c r="AE154" s="15"/>
      <c r="AF154" s="14">
        <v>0</v>
      </c>
      <c r="AG154" s="16"/>
    </row>
    <row r="155" spans="1:33" x14ac:dyDescent="0.25">
      <c r="A155" s="12"/>
      <c r="B155" s="13">
        <v>2012</v>
      </c>
      <c r="C155" s="14">
        <v>206.49100000000001</v>
      </c>
      <c r="D155" s="15"/>
      <c r="E155" s="14">
        <v>0</v>
      </c>
      <c r="F155" s="15"/>
      <c r="G155" s="14">
        <v>9.9337</v>
      </c>
      <c r="H155" s="15"/>
      <c r="I155" s="14">
        <v>187.73856000000001</v>
      </c>
      <c r="J155" s="16" t="s">
        <v>65</v>
      </c>
      <c r="L155" s="14">
        <v>0</v>
      </c>
      <c r="M155" s="15"/>
      <c r="N155" s="14">
        <v>9.9337</v>
      </c>
      <c r="O155" s="15"/>
      <c r="P155" s="14">
        <v>187.73856000000001</v>
      </c>
      <c r="Q155" s="16"/>
      <c r="S155" s="14">
        <v>0</v>
      </c>
      <c r="T155" s="15"/>
      <c r="U155" s="14">
        <v>9.9337</v>
      </c>
      <c r="V155" s="15"/>
      <c r="W155" s="14">
        <v>187.73856000000001</v>
      </c>
      <c r="X155" s="16"/>
      <c r="Z155" s="14">
        <v>0</v>
      </c>
      <c r="AA155" s="15"/>
      <c r="AB155" s="14">
        <v>0</v>
      </c>
      <c r="AC155" s="15"/>
      <c r="AD155" s="14">
        <v>0</v>
      </c>
      <c r="AE155" s="15"/>
      <c r="AF155" s="14">
        <v>0</v>
      </c>
      <c r="AG155" s="16"/>
    </row>
    <row r="156" spans="1:33" x14ac:dyDescent="0.25">
      <c r="A156" s="7" t="s">
        <v>66</v>
      </c>
      <c r="B156" s="8">
        <v>2014</v>
      </c>
      <c r="C156" s="9">
        <v>53.5</v>
      </c>
      <c r="D156" s="10"/>
      <c r="E156" s="9">
        <v>1.3</v>
      </c>
      <c r="F156" s="10"/>
      <c r="G156" s="9">
        <v>2.9</v>
      </c>
      <c r="H156" s="10"/>
      <c r="I156" s="9">
        <v>2</v>
      </c>
      <c r="J156" s="11"/>
      <c r="L156" s="9">
        <v>1.3</v>
      </c>
      <c r="M156" s="10"/>
      <c r="N156" s="9">
        <v>2.9</v>
      </c>
      <c r="O156" s="10"/>
      <c r="P156" s="9">
        <v>2</v>
      </c>
      <c r="Q156" s="11"/>
      <c r="S156" s="9">
        <v>1.3</v>
      </c>
      <c r="T156" s="10"/>
      <c r="U156" s="9">
        <v>2.9</v>
      </c>
      <c r="V156" s="10"/>
      <c r="W156" s="9">
        <v>2</v>
      </c>
      <c r="X156" s="11"/>
      <c r="Z156" s="9">
        <v>0</v>
      </c>
      <c r="AA156" s="10"/>
      <c r="AB156" s="9">
        <v>0</v>
      </c>
      <c r="AC156" s="10"/>
      <c r="AD156" s="9">
        <v>0</v>
      </c>
      <c r="AE156" s="10"/>
      <c r="AF156" s="9">
        <v>0</v>
      </c>
      <c r="AG156" s="11"/>
    </row>
    <row r="157" spans="1:33" x14ac:dyDescent="0.25">
      <c r="A157" s="7"/>
      <c r="B157" s="8">
        <v>2013</v>
      </c>
      <c r="C157" s="9">
        <v>74.7</v>
      </c>
      <c r="D157" s="10"/>
      <c r="E157" s="9">
        <v>5.4</v>
      </c>
      <c r="F157" s="10"/>
      <c r="G157" s="9">
        <v>12.5</v>
      </c>
      <c r="H157" s="10"/>
      <c r="I157" s="9">
        <v>2.7</v>
      </c>
      <c r="J157" s="11"/>
      <c r="L157" s="9">
        <v>4.9000000000000004</v>
      </c>
      <c r="M157" s="10"/>
      <c r="N157" s="9">
        <v>11.4</v>
      </c>
      <c r="O157" s="10"/>
      <c r="P157" s="9">
        <v>2.7</v>
      </c>
      <c r="Q157" s="11"/>
      <c r="S157" s="9">
        <v>4.9000000000000004</v>
      </c>
      <c r="T157" s="10"/>
      <c r="U157" s="9">
        <v>11.4</v>
      </c>
      <c r="V157" s="10"/>
      <c r="W157" s="9">
        <v>2.7</v>
      </c>
      <c r="X157" s="11"/>
      <c r="Z157" s="9">
        <v>0</v>
      </c>
      <c r="AA157" s="10"/>
      <c r="AB157" s="9">
        <v>0</v>
      </c>
      <c r="AC157" s="10"/>
      <c r="AD157" s="9">
        <v>0</v>
      </c>
      <c r="AE157" s="10"/>
      <c r="AF157" s="9">
        <v>0</v>
      </c>
      <c r="AG157" s="11"/>
    </row>
    <row r="158" spans="1:33" x14ac:dyDescent="0.25">
      <c r="A158" s="7"/>
      <c r="B158" s="8">
        <v>2012</v>
      </c>
      <c r="C158" s="9">
        <v>104.3</v>
      </c>
      <c r="D158" s="10"/>
      <c r="E158" s="9">
        <v>10</v>
      </c>
      <c r="F158" s="10"/>
      <c r="G158" s="9">
        <v>23.3</v>
      </c>
      <c r="H158" s="10"/>
      <c r="I158" s="9">
        <v>1.7</v>
      </c>
      <c r="J158" s="11"/>
      <c r="L158" s="9">
        <v>9.3000000000000007</v>
      </c>
      <c r="M158" s="10"/>
      <c r="N158" s="9">
        <v>21.7</v>
      </c>
      <c r="O158" s="10"/>
      <c r="P158" s="9">
        <v>1.7</v>
      </c>
      <c r="Q158" s="11"/>
      <c r="S158" s="9">
        <v>9.3000000000000007</v>
      </c>
      <c r="T158" s="10"/>
      <c r="U158" s="9">
        <v>21.7</v>
      </c>
      <c r="V158" s="10"/>
      <c r="W158" s="9">
        <v>1.7</v>
      </c>
      <c r="X158" s="11"/>
      <c r="Z158" s="9">
        <v>0</v>
      </c>
      <c r="AA158" s="10"/>
      <c r="AB158" s="9">
        <v>0</v>
      </c>
      <c r="AC158" s="10"/>
      <c r="AD158" s="9">
        <v>0</v>
      </c>
      <c r="AE158" s="10"/>
      <c r="AF158" s="9">
        <v>0</v>
      </c>
      <c r="AG158" s="11"/>
    </row>
    <row r="159" spans="1:33" x14ac:dyDescent="0.25">
      <c r="A159" s="12" t="s">
        <v>67</v>
      </c>
      <c r="B159" s="13">
        <v>2014</v>
      </c>
      <c r="C159" s="14">
        <v>160.17099999999999</v>
      </c>
      <c r="D159" s="15"/>
      <c r="E159" s="14">
        <v>0</v>
      </c>
      <c r="F159" s="15"/>
      <c r="G159" s="14">
        <v>3.3330000000000002</v>
      </c>
      <c r="H159" s="15"/>
      <c r="I159" s="14">
        <v>0</v>
      </c>
      <c r="J159" s="16"/>
      <c r="L159" s="14">
        <v>0</v>
      </c>
      <c r="M159" s="15"/>
      <c r="N159" s="14">
        <v>9.1289999999999996</v>
      </c>
      <c r="O159" s="15"/>
      <c r="P159" s="14">
        <v>0</v>
      </c>
      <c r="Q159" s="16"/>
      <c r="S159" s="14">
        <v>0</v>
      </c>
      <c r="T159" s="15"/>
      <c r="U159" s="14">
        <v>0</v>
      </c>
      <c r="V159" s="15"/>
      <c r="W159" s="14">
        <v>0</v>
      </c>
      <c r="X159" s="16"/>
      <c r="Z159" s="14">
        <v>0</v>
      </c>
      <c r="AA159" s="15"/>
      <c r="AB159" s="14">
        <v>0</v>
      </c>
      <c r="AC159" s="15"/>
      <c r="AD159" s="14">
        <v>9.1289999999999996</v>
      </c>
      <c r="AE159" s="15"/>
      <c r="AF159" s="14">
        <v>0</v>
      </c>
      <c r="AG159" s="16"/>
    </row>
    <row r="160" spans="1:33" x14ac:dyDescent="0.25">
      <c r="A160" s="12"/>
      <c r="B160" s="13">
        <v>2013</v>
      </c>
      <c r="C160" s="14">
        <v>157.08799999999999</v>
      </c>
      <c r="D160" s="15"/>
      <c r="E160" s="14">
        <v>0</v>
      </c>
      <c r="F160" s="15"/>
      <c r="G160" s="14">
        <v>10.749000000000001</v>
      </c>
      <c r="H160" s="15"/>
      <c r="I160" s="14">
        <v>0</v>
      </c>
      <c r="J160" s="16"/>
      <c r="L160" s="14">
        <v>0</v>
      </c>
      <c r="M160" s="15"/>
      <c r="N160" s="14">
        <v>10.749000000000001</v>
      </c>
      <c r="O160" s="15"/>
      <c r="P160" s="14">
        <v>0</v>
      </c>
      <c r="Q160" s="16"/>
      <c r="S160" s="14">
        <v>0</v>
      </c>
      <c r="T160" s="15"/>
      <c r="U160" s="14">
        <v>0</v>
      </c>
      <c r="V160" s="15"/>
      <c r="W160" s="14">
        <v>0</v>
      </c>
      <c r="X160" s="16"/>
      <c r="Z160" s="14">
        <v>0</v>
      </c>
      <c r="AA160" s="15"/>
      <c r="AB160" s="14">
        <v>0</v>
      </c>
      <c r="AC160" s="15"/>
      <c r="AD160" s="14">
        <v>10.749000000000001</v>
      </c>
      <c r="AE160" s="15"/>
      <c r="AF160" s="14">
        <v>0</v>
      </c>
      <c r="AG160" s="16"/>
    </row>
    <row r="161" spans="1:33" x14ac:dyDescent="0.25">
      <c r="A161" s="12"/>
      <c r="B161" s="13">
        <v>2012</v>
      </c>
      <c r="C161" s="14">
        <v>176.34399999999999</v>
      </c>
      <c r="D161" s="15"/>
      <c r="E161" s="14">
        <v>0</v>
      </c>
      <c r="F161" s="15"/>
      <c r="G161" s="14">
        <v>6.32</v>
      </c>
      <c r="H161" s="15"/>
      <c r="I161" s="14">
        <v>0</v>
      </c>
      <c r="J161" s="16"/>
      <c r="L161" s="14">
        <v>0</v>
      </c>
      <c r="M161" s="15"/>
      <c r="N161" s="14">
        <v>6.32</v>
      </c>
      <c r="O161" s="15"/>
      <c r="P161" s="14">
        <v>0</v>
      </c>
      <c r="Q161" s="16"/>
      <c r="S161" s="14">
        <v>0</v>
      </c>
      <c r="T161" s="15"/>
      <c r="U161" s="14">
        <v>0.59299999999999997</v>
      </c>
      <c r="V161" s="15"/>
      <c r="W161" s="14">
        <v>0</v>
      </c>
      <c r="X161" s="16"/>
      <c r="Z161" s="14">
        <v>2.738</v>
      </c>
      <c r="AA161" s="15"/>
      <c r="AB161" s="14">
        <v>0</v>
      </c>
      <c r="AC161" s="15"/>
      <c r="AD161" s="14">
        <v>5.7270000000000003</v>
      </c>
      <c r="AE161" s="15"/>
      <c r="AF161" s="14">
        <v>0</v>
      </c>
      <c r="AG161" s="16"/>
    </row>
    <row r="162" spans="1:33" x14ac:dyDescent="0.25">
      <c r="A162" s="7" t="s">
        <v>68</v>
      </c>
      <c r="B162" s="8">
        <v>2014</v>
      </c>
      <c r="C162" s="9">
        <v>0</v>
      </c>
      <c r="D162" s="10"/>
      <c r="E162" s="9">
        <v>0</v>
      </c>
      <c r="F162" s="10"/>
      <c r="G162" s="9">
        <v>0</v>
      </c>
      <c r="H162" s="10"/>
      <c r="I162" s="9">
        <v>0</v>
      </c>
      <c r="J162" s="11"/>
      <c r="L162" s="9">
        <v>0</v>
      </c>
      <c r="M162" s="10"/>
      <c r="N162" s="9">
        <v>0</v>
      </c>
      <c r="O162" s="10"/>
      <c r="P162" s="9">
        <v>0</v>
      </c>
      <c r="Q162" s="11"/>
      <c r="S162" s="9">
        <v>0</v>
      </c>
      <c r="T162" s="10"/>
      <c r="U162" s="9">
        <v>0</v>
      </c>
      <c r="V162" s="10"/>
      <c r="W162" s="9">
        <v>0</v>
      </c>
      <c r="X162" s="11"/>
      <c r="Z162" s="9">
        <v>0</v>
      </c>
      <c r="AA162" s="10"/>
      <c r="AB162" s="9">
        <v>0</v>
      </c>
      <c r="AC162" s="10"/>
      <c r="AD162" s="9">
        <v>0</v>
      </c>
      <c r="AE162" s="10"/>
      <c r="AF162" s="9">
        <v>0</v>
      </c>
      <c r="AG162" s="11"/>
    </row>
    <row r="163" spans="1:33" x14ac:dyDescent="0.25">
      <c r="A163" s="7"/>
      <c r="B163" s="8">
        <v>2013</v>
      </c>
      <c r="C163" s="9">
        <v>77.358999999999995</v>
      </c>
      <c r="D163" s="10"/>
      <c r="E163" s="9">
        <v>0</v>
      </c>
      <c r="F163" s="10"/>
      <c r="G163" s="9">
        <v>6.5919999999999996</v>
      </c>
      <c r="H163" s="10"/>
      <c r="I163" s="9">
        <v>0</v>
      </c>
      <c r="J163" s="11"/>
      <c r="L163" s="9">
        <v>0</v>
      </c>
      <c r="M163" s="10"/>
      <c r="N163" s="9">
        <v>12.252000000000001</v>
      </c>
      <c r="O163" s="10"/>
      <c r="P163" s="9">
        <v>0</v>
      </c>
      <c r="Q163" s="11"/>
      <c r="S163" s="9">
        <v>0</v>
      </c>
      <c r="T163" s="10"/>
      <c r="U163" s="9">
        <v>1.901</v>
      </c>
      <c r="V163" s="10"/>
      <c r="W163" s="9">
        <v>0</v>
      </c>
      <c r="X163" s="11"/>
      <c r="Z163" s="9">
        <v>0</v>
      </c>
      <c r="AA163" s="10"/>
      <c r="AB163" s="9">
        <v>0</v>
      </c>
      <c r="AC163" s="10"/>
      <c r="AD163" s="9">
        <v>10.351000000000001</v>
      </c>
      <c r="AE163" s="10"/>
      <c r="AF163" s="9">
        <v>0</v>
      </c>
      <c r="AG163" s="11"/>
    </row>
    <row r="164" spans="1:33" x14ac:dyDescent="0.25">
      <c r="A164" s="7"/>
      <c r="B164" s="8">
        <v>2012</v>
      </c>
      <c r="C164" s="9">
        <v>113.01300000000001</v>
      </c>
      <c r="D164" s="10"/>
      <c r="E164" s="9">
        <v>0</v>
      </c>
      <c r="F164" s="10"/>
      <c r="G164" s="9">
        <v>29.507999999999999</v>
      </c>
      <c r="H164" s="10"/>
      <c r="I164" s="9">
        <v>0</v>
      </c>
      <c r="J164" s="11"/>
      <c r="L164" s="9">
        <v>0</v>
      </c>
      <c r="M164" s="10"/>
      <c r="N164" s="9">
        <v>29.155999999999999</v>
      </c>
      <c r="O164" s="10"/>
      <c r="P164" s="9">
        <v>0</v>
      </c>
      <c r="Q164" s="11"/>
      <c r="S164" s="9">
        <v>0</v>
      </c>
      <c r="T164" s="10"/>
      <c r="U164" s="9">
        <v>2.3340000000000001</v>
      </c>
      <c r="V164" s="10"/>
      <c r="W164" s="9">
        <v>0</v>
      </c>
      <c r="X164" s="11"/>
      <c r="Z164" s="9">
        <v>0</v>
      </c>
      <c r="AA164" s="10"/>
      <c r="AB164" s="9">
        <v>0</v>
      </c>
      <c r="AC164" s="10"/>
      <c r="AD164" s="9">
        <v>26.821999999999999</v>
      </c>
      <c r="AE164" s="10"/>
      <c r="AF164" s="9">
        <v>0</v>
      </c>
      <c r="AG164" s="11"/>
    </row>
    <row r="165" spans="1:33" x14ac:dyDescent="0.25">
      <c r="A165" s="12" t="s">
        <v>69</v>
      </c>
      <c r="B165" s="13">
        <v>2014</v>
      </c>
      <c r="C165" s="14">
        <v>130</v>
      </c>
      <c r="D165" s="15" t="s">
        <v>49</v>
      </c>
      <c r="E165" s="14">
        <v>0</v>
      </c>
      <c r="F165" s="15"/>
      <c r="G165" s="14">
        <v>132.411</v>
      </c>
      <c r="H165" s="15"/>
      <c r="I165" s="14">
        <v>0</v>
      </c>
      <c r="J165" s="16"/>
      <c r="L165" s="14">
        <v>0</v>
      </c>
      <c r="M165" s="15"/>
      <c r="N165" s="14">
        <v>132.411</v>
      </c>
      <c r="O165" s="15"/>
      <c r="P165" s="14">
        <v>0</v>
      </c>
      <c r="Q165" s="16"/>
      <c r="S165" s="14">
        <v>0</v>
      </c>
      <c r="T165" s="15"/>
      <c r="U165" s="14">
        <v>77.349000000000004</v>
      </c>
      <c r="V165" s="15" t="s">
        <v>49</v>
      </c>
      <c r="W165" s="14">
        <v>0</v>
      </c>
      <c r="X165" s="16"/>
      <c r="Z165" s="14">
        <v>0</v>
      </c>
      <c r="AA165" s="15"/>
      <c r="AB165" s="14">
        <v>0</v>
      </c>
      <c r="AC165" s="15"/>
      <c r="AD165" s="14">
        <v>55.061999999999998</v>
      </c>
      <c r="AE165" s="15" t="s">
        <v>21</v>
      </c>
      <c r="AF165" s="14">
        <v>0</v>
      </c>
      <c r="AG165" s="16"/>
    </row>
    <row r="166" spans="1:33" x14ac:dyDescent="0.25">
      <c r="A166" s="12"/>
      <c r="B166" s="13">
        <v>2013</v>
      </c>
      <c r="C166" s="14">
        <v>100</v>
      </c>
      <c r="D166" s="15" t="s">
        <v>49</v>
      </c>
      <c r="E166" s="14">
        <v>0</v>
      </c>
      <c r="F166" s="15"/>
      <c r="G166" s="14">
        <v>103.408</v>
      </c>
      <c r="H166" s="15"/>
      <c r="I166" s="14">
        <v>0</v>
      </c>
      <c r="J166" s="16"/>
      <c r="L166" s="14">
        <v>0</v>
      </c>
      <c r="M166" s="15"/>
      <c r="N166" s="14">
        <v>103.408</v>
      </c>
      <c r="O166" s="15"/>
      <c r="P166" s="14">
        <v>0</v>
      </c>
      <c r="Q166" s="16"/>
      <c r="S166" s="14">
        <v>0</v>
      </c>
      <c r="T166" s="15"/>
      <c r="U166" s="14">
        <v>63.112000000000002</v>
      </c>
      <c r="V166" s="15"/>
      <c r="W166" s="14">
        <v>0</v>
      </c>
      <c r="X166" s="16"/>
      <c r="Z166" s="14">
        <v>0</v>
      </c>
      <c r="AA166" s="15"/>
      <c r="AB166" s="14">
        <v>0</v>
      </c>
      <c r="AC166" s="15"/>
      <c r="AD166" s="14">
        <v>40.295999999999999</v>
      </c>
      <c r="AE166" s="15"/>
      <c r="AF166" s="14">
        <v>0</v>
      </c>
      <c r="AG166" s="16"/>
    </row>
    <row r="167" spans="1:33" x14ac:dyDescent="0.25">
      <c r="A167" s="12"/>
      <c r="B167" s="13">
        <v>2012</v>
      </c>
      <c r="C167" s="14">
        <v>130</v>
      </c>
      <c r="D167" s="15" t="s">
        <v>49</v>
      </c>
      <c r="E167" s="14">
        <v>0</v>
      </c>
      <c r="F167" s="15"/>
      <c r="G167" s="14">
        <v>130.18</v>
      </c>
      <c r="H167" s="15"/>
      <c r="I167" s="14">
        <v>0</v>
      </c>
      <c r="J167" s="16"/>
      <c r="L167" s="14">
        <v>0</v>
      </c>
      <c r="M167" s="15"/>
      <c r="N167" s="14">
        <v>130.18</v>
      </c>
      <c r="O167" s="15"/>
      <c r="P167" s="14">
        <v>0</v>
      </c>
      <c r="Q167" s="16"/>
      <c r="S167" s="14">
        <v>0</v>
      </c>
      <c r="T167" s="15"/>
      <c r="U167" s="14">
        <v>130.18</v>
      </c>
      <c r="V167" s="15"/>
      <c r="W167" s="14">
        <v>0</v>
      </c>
      <c r="X167" s="16"/>
      <c r="Z167" s="14">
        <v>0</v>
      </c>
      <c r="AA167" s="15"/>
      <c r="AB167" s="14">
        <v>0</v>
      </c>
      <c r="AC167" s="15"/>
      <c r="AD167" s="14">
        <v>0</v>
      </c>
      <c r="AE167" s="15"/>
      <c r="AF167" s="14">
        <v>0</v>
      </c>
      <c r="AG167" s="16"/>
    </row>
    <row r="168" spans="1:33" x14ac:dyDescent="0.25">
      <c r="A168" s="17" t="s">
        <v>16</v>
      </c>
      <c r="B168" s="18">
        <v>2014</v>
      </c>
      <c r="C168" s="19">
        <f>C150+C153+C156+C159+C162+C165</f>
        <v>18586.295299999998</v>
      </c>
      <c r="D168" s="20"/>
      <c r="E168" s="19">
        <f>E150+E153+E156+E159+E162+E165</f>
        <v>5297.28</v>
      </c>
      <c r="F168" s="20"/>
      <c r="G168" s="19">
        <f>G150+G153+G156+G159+G162+G165</f>
        <v>7242.6659999999993</v>
      </c>
      <c r="H168" s="20"/>
      <c r="I168" s="19">
        <f>I150+I153+I156+I159+I162+I165</f>
        <v>746.18308000000002</v>
      </c>
      <c r="J168" s="21"/>
      <c r="L168" s="19">
        <f>L150+L153+L156+L159+L162+L165</f>
        <v>5297.28</v>
      </c>
      <c r="M168" s="20"/>
      <c r="N168" s="19">
        <f>N150+N153+N156+N159+N162+N165</f>
        <v>7248.4619999999995</v>
      </c>
      <c r="O168" s="20"/>
      <c r="P168" s="19">
        <f>P150+P153+P156+P159+P162+P165</f>
        <v>636.18327999999997</v>
      </c>
      <c r="Q168" s="21"/>
      <c r="S168" s="19">
        <f>S150+S153+S156+S159+S162+S165</f>
        <v>4227.5941600000006</v>
      </c>
      <c r="T168" s="20"/>
      <c r="U168" s="19">
        <f>U150+U153+U156+U159+U162+U165</f>
        <v>4938.5510000000004</v>
      </c>
      <c r="V168" s="20"/>
      <c r="W168" s="19">
        <f>W150+W153+W156+W159+W162+W165</f>
        <v>231.53737999999998</v>
      </c>
      <c r="X168" s="21"/>
      <c r="Z168" s="19">
        <f>Z150+Z153+Z156+Z159+Z162+Z165</f>
        <v>313.12871999999999</v>
      </c>
      <c r="AA168" s="20"/>
      <c r="AB168" s="19">
        <f>AB150+AB153+AB156+AB159+AB162+AB165</f>
        <v>1069.6858400000001</v>
      </c>
      <c r="AC168" s="20"/>
      <c r="AD168" s="19">
        <f>AD150+AD153+AD156+AD159+AD162+AD165</f>
        <v>2309.9109999999996</v>
      </c>
      <c r="AE168" s="20"/>
      <c r="AF168" s="19">
        <f>AF150+AF153+AF156+AF159+AF162+AF165</f>
        <v>404.64589999999998</v>
      </c>
      <c r="AG168" s="21"/>
    </row>
    <row r="169" spans="1:33" x14ac:dyDescent="0.25">
      <c r="A169" s="22"/>
      <c r="B169" s="8">
        <v>2013</v>
      </c>
      <c r="C169" s="9">
        <f>C151+C154+C157+C160+C163+C166</f>
        <v>17718.874</v>
      </c>
      <c r="D169" s="10"/>
      <c r="E169" s="9">
        <f>E151+E154+E157+E160+E163+E166</f>
        <v>5305.4399599999997</v>
      </c>
      <c r="F169" s="10"/>
      <c r="G169" s="9">
        <f>G151+G154+G157+G160+G163+G166</f>
        <v>7361.1348400000006</v>
      </c>
      <c r="H169" s="10"/>
      <c r="I169" s="9">
        <f>I151+I154+I157+I160+I163+I166</f>
        <v>589.0927200000001</v>
      </c>
      <c r="J169" s="11"/>
      <c r="L169" s="9">
        <f>L151+L154+L157+L160+L163+L166</f>
        <v>5304.9399599999997</v>
      </c>
      <c r="M169" s="10"/>
      <c r="N169" s="9">
        <f>N151+N154+N157+N160+N163+N166</f>
        <v>7365.694840000001</v>
      </c>
      <c r="O169" s="10"/>
      <c r="P169" s="9">
        <f>P151+P154+P157+P160+P163+P166</f>
        <v>640.73230000000001</v>
      </c>
      <c r="Q169" s="11"/>
      <c r="S169" s="9">
        <f>S151+S154+S157+S160+S163+S166</f>
        <v>4978.7307199999996</v>
      </c>
      <c r="T169" s="10"/>
      <c r="U169" s="9">
        <f>U151+U154+U157+U160+U163+U166</f>
        <v>5547.2730000000001</v>
      </c>
      <c r="V169" s="10"/>
      <c r="W169" s="9">
        <f>W151+W154+W157+W160+W163+W166</f>
        <v>283.95281999999997</v>
      </c>
      <c r="X169" s="11"/>
      <c r="Z169" s="9">
        <f>Z151+Z154+Z157+Z160+Z163+Z166</f>
        <v>284.98162000000002</v>
      </c>
      <c r="AA169" s="10"/>
      <c r="AB169" s="9">
        <f>AB151+AB154+AB157+AB160+AB163+AB166</f>
        <v>326.20924000000002</v>
      </c>
      <c r="AC169" s="10"/>
      <c r="AD169" s="9">
        <f>AD151+AD154+AD157+AD160+AD163+AD166</f>
        <v>1818.4218400000002</v>
      </c>
      <c r="AE169" s="10"/>
      <c r="AF169" s="9">
        <f>AF151+AF154+AF157+AF160+AF163+AF166</f>
        <v>356.77947999999998</v>
      </c>
      <c r="AG169" s="11"/>
    </row>
    <row r="170" spans="1:33" x14ac:dyDescent="0.25">
      <c r="A170" s="23"/>
      <c r="B170" s="24">
        <v>2012</v>
      </c>
      <c r="C170" s="25">
        <f>C152+C155+C158+C161+C164+C167</f>
        <v>17930.148000000001</v>
      </c>
      <c r="D170" s="26"/>
      <c r="E170" s="25">
        <f>E152+E155+E158+E161+E164+E167</f>
        <v>6133.46</v>
      </c>
      <c r="F170" s="26"/>
      <c r="G170" s="25">
        <f>G152+G155+G158+G161+G164+G167</f>
        <v>6943.2416999999996</v>
      </c>
      <c r="H170" s="26"/>
      <c r="I170" s="25">
        <f>I152+I155+I158+I161+I164+I167</f>
        <v>851.43856000000005</v>
      </c>
      <c r="J170" s="27"/>
      <c r="L170" s="25">
        <f>L152+L155+L158+L161+L164+L167</f>
        <v>6132.76</v>
      </c>
      <c r="M170" s="26"/>
      <c r="N170" s="25">
        <f>N152+N155+N158+N161+N164+N167</f>
        <v>6941.2896999999994</v>
      </c>
      <c r="O170" s="26"/>
      <c r="P170" s="25">
        <f>P152+P155+P158+P161+P164+P167</f>
        <v>873.89756</v>
      </c>
      <c r="Q170" s="27"/>
      <c r="S170" s="25">
        <f>S152+S155+S158+S161+S164+S167</f>
        <v>5859.1710000000003</v>
      </c>
      <c r="T170" s="26"/>
      <c r="U170" s="25">
        <f>U152+U155+U158+U161+U164+U167</f>
        <v>5099.1106999999993</v>
      </c>
      <c r="V170" s="26"/>
      <c r="W170" s="25">
        <f>W152+W155+W158+W161+W164+W167</f>
        <v>481.53856000000002</v>
      </c>
      <c r="X170" s="27"/>
      <c r="Z170" s="25">
        <f>Z152+Z155+Z158+Z161+Z164+Z167</f>
        <v>283.69657999999998</v>
      </c>
      <c r="AA170" s="26"/>
      <c r="AB170" s="25">
        <f>AB152+AB155+AB158+AB161+AB164+AB167</f>
        <v>273.589</v>
      </c>
      <c r="AC170" s="26"/>
      <c r="AD170" s="25">
        <f>AD152+AD155+AD158+AD161+AD164+AD167</f>
        <v>1842.1790000000001</v>
      </c>
      <c r="AE170" s="26"/>
      <c r="AF170" s="25">
        <f>AF152+AF155+AF158+AF161+AF164+AF167</f>
        <v>392.35899999999998</v>
      </c>
      <c r="AG170" s="27"/>
    </row>
    <row r="172" spans="1:33" x14ac:dyDescent="0.25">
      <c r="A172" s="168" t="s">
        <v>70</v>
      </c>
      <c r="B172" s="163"/>
      <c r="C172" s="4"/>
      <c r="D172" s="5"/>
      <c r="E172" s="4"/>
      <c r="F172" s="5"/>
      <c r="G172" s="4"/>
      <c r="H172" s="5"/>
      <c r="I172" s="4"/>
      <c r="J172" s="6"/>
      <c r="L172" s="4"/>
      <c r="M172" s="5"/>
      <c r="N172" s="4"/>
      <c r="O172" s="5"/>
      <c r="P172" s="4"/>
      <c r="Q172" s="6"/>
      <c r="S172" s="4"/>
      <c r="T172" s="5"/>
      <c r="U172" s="4"/>
      <c r="V172" s="5"/>
      <c r="W172" s="4"/>
      <c r="X172" s="6"/>
      <c r="Z172" s="4"/>
      <c r="AA172" s="5"/>
      <c r="AB172" s="4"/>
      <c r="AC172" s="5"/>
      <c r="AD172" s="4"/>
      <c r="AE172" s="5"/>
      <c r="AF172" s="4"/>
      <c r="AG172" s="6"/>
    </row>
    <row r="173" spans="1:33" x14ac:dyDescent="0.25">
      <c r="A173" s="7" t="s">
        <v>71</v>
      </c>
      <c r="B173" s="8">
        <v>2014</v>
      </c>
      <c r="C173" s="9">
        <v>407.85500000000002</v>
      </c>
      <c r="D173" s="10"/>
      <c r="E173" s="9">
        <v>153.75103999999999</v>
      </c>
      <c r="F173" s="10"/>
      <c r="G173" s="9">
        <v>260.44513999999998</v>
      </c>
      <c r="H173" s="10"/>
      <c r="I173" s="9">
        <v>0</v>
      </c>
      <c r="J173" s="11"/>
      <c r="L173" s="9">
        <v>196.84628000000001</v>
      </c>
      <c r="M173" s="10"/>
      <c r="N173" s="9">
        <v>227.22354000000001</v>
      </c>
      <c r="O173" s="10"/>
      <c r="P173" s="9">
        <v>0</v>
      </c>
      <c r="Q173" s="11"/>
      <c r="S173" s="9">
        <v>163.87528</v>
      </c>
      <c r="T173" s="10"/>
      <c r="U173" s="9">
        <v>115.53554</v>
      </c>
      <c r="V173" s="10"/>
      <c r="W173" s="9">
        <v>0</v>
      </c>
      <c r="X173" s="11"/>
      <c r="Z173" s="9">
        <v>0</v>
      </c>
      <c r="AA173" s="10"/>
      <c r="AB173" s="9">
        <v>32.970999999999997</v>
      </c>
      <c r="AC173" s="10"/>
      <c r="AD173" s="9">
        <v>111.688</v>
      </c>
      <c r="AE173" s="10"/>
      <c r="AF173" s="9">
        <v>0</v>
      </c>
      <c r="AG173" s="11"/>
    </row>
    <row r="174" spans="1:33" x14ac:dyDescent="0.25">
      <c r="A174" s="7"/>
      <c r="B174" s="8">
        <v>2013</v>
      </c>
      <c r="C174" s="9">
        <v>401.29599999999999</v>
      </c>
      <c r="D174" s="10"/>
      <c r="E174" s="9">
        <v>112.89100000000001</v>
      </c>
      <c r="F174" s="10"/>
      <c r="G174" s="9">
        <v>236.37899999999999</v>
      </c>
      <c r="H174" s="10"/>
      <c r="I174" s="9">
        <v>0</v>
      </c>
      <c r="J174" s="11"/>
      <c r="L174" s="9">
        <v>131.065</v>
      </c>
      <c r="M174" s="10"/>
      <c r="N174" s="9">
        <v>242.39099999999999</v>
      </c>
      <c r="O174" s="10"/>
      <c r="P174" s="9">
        <v>0</v>
      </c>
      <c r="Q174" s="11"/>
      <c r="S174" s="9">
        <v>131.065</v>
      </c>
      <c r="T174" s="10"/>
      <c r="U174" s="9">
        <v>93.347999999999999</v>
      </c>
      <c r="V174" s="10"/>
      <c r="W174" s="9">
        <v>0</v>
      </c>
      <c r="X174" s="11"/>
      <c r="Z174" s="9">
        <v>0</v>
      </c>
      <c r="AA174" s="10"/>
      <c r="AB174" s="9">
        <v>0</v>
      </c>
      <c r="AC174" s="10"/>
      <c r="AD174" s="9">
        <v>149.04300000000001</v>
      </c>
      <c r="AE174" s="10"/>
      <c r="AF174" s="9">
        <v>0</v>
      </c>
      <c r="AG174" s="11"/>
    </row>
    <row r="175" spans="1:33" x14ac:dyDescent="0.25">
      <c r="A175" s="7"/>
      <c r="B175" s="8">
        <v>2012</v>
      </c>
      <c r="C175" s="9">
        <v>320.68099999999998</v>
      </c>
      <c r="D175" s="10"/>
      <c r="E175" s="9">
        <v>79.119</v>
      </c>
      <c r="F175" s="10"/>
      <c r="G175" s="9">
        <v>299.19299999999998</v>
      </c>
      <c r="H175" s="10"/>
      <c r="I175" s="9">
        <v>0</v>
      </c>
      <c r="J175" s="11"/>
      <c r="L175" s="9">
        <v>74.971999999999994</v>
      </c>
      <c r="M175" s="10"/>
      <c r="N175" s="9">
        <v>335.20299999999997</v>
      </c>
      <c r="O175" s="10"/>
      <c r="P175" s="9">
        <v>0</v>
      </c>
      <c r="Q175" s="11"/>
      <c r="S175" s="9">
        <v>74.971999999999994</v>
      </c>
      <c r="T175" s="10"/>
      <c r="U175" s="9">
        <v>136.27699999999999</v>
      </c>
      <c r="V175" s="10"/>
      <c r="W175" s="9">
        <v>0</v>
      </c>
      <c r="X175" s="11"/>
      <c r="Z175" s="9">
        <v>0</v>
      </c>
      <c r="AA175" s="10"/>
      <c r="AB175" s="9">
        <v>0</v>
      </c>
      <c r="AC175" s="10"/>
      <c r="AD175" s="9">
        <v>198.92599999999999</v>
      </c>
      <c r="AE175" s="10"/>
      <c r="AF175" s="9">
        <v>0</v>
      </c>
      <c r="AG175" s="11"/>
    </row>
    <row r="176" spans="1:33" x14ac:dyDescent="0.25">
      <c r="A176" s="17" t="s">
        <v>16</v>
      </c>
      <c r="B176" s="18">
        <v>2014</v>
      </c>
      <c r="C176" s="19">
        <f>C173</f>
        <v>407.85500000000002</v>
      </c>
      <c r="D176" s="20"/>
      <c r="E176" s="19">
        <f>E173</f>
        <v>153.75103999999999</v>
      </c>
      <c r="F176" s="20"/>
      <c r="G176" s="19">
        <f>G173</f>
        <v>260.44513999999998</v>
      </c>
      <c r="H176" s="20"/>
      <c r="I176" s="19">
        <f>I173</f>
        <v>0</v>
      </c>
      <c r="J176" s="21"/>
      <c r="L176" s="19">
        <f>L173</f>
        <v>196.84628000000001</v>
      </c>
      <c r="M176" s="20"/>
      <c r="N176" s="19">
        <f>N173</f>
        <v>227.22354000000001</v>
      </c>
      <c r="O176" s="20"/>
      <c r="P176" s="19">
        <f>P173</f>
        <v>0</v>
      </c>
      <c r="Q176" s="21"/>
      <c r="S176" s="19">
        <f>S173</f>
        <v>163.87528</v>
      </c>
      <c r="T176" s="20"/>
      <c r="U176" s="19">
        <f>U173</f>
        <v>115.53554</v>
      </c>
      <c r="V176" s="20"/>
      <c r="W176" s="19">
        <f>W173</f>
        <v>0</v>
      </c>
      <c r="X176" s="21"/>
      <c r="Z176" s="19">
        <f>Z173</f>
        <v>0</v>
      </c>
      <c r="AA176" s="20"/>
      <c r="AB176" s="19">
        <f>AB173</f>
        <v>32.970999999999997</v>
      </c>
      <c r="AC176" s="20"/>
      <c r="AD176" s="19">
        <f>AD173</f>
        <v>111.688</v>
      </c>
      <c r="AE176" s="20"/>
      <c r="AF176" s="19">
        <f>AF173</f>
        <v>0</v>
      </c>
      <c r="AG176" s="21"/>
    </row>
    <row r="177" spans="1:33" x14ac:dyDescent="0.25">
      <c r="A177" s="22"/>
      <c r="B177" s="8">
        <v>2013</v>
      </c>
      <c r="C177" s="9">
        <f>C174</f>
        <v>401.29599999999999</v>
      </c>
      <c r="D177" s="10"/>
      <c r="E177" s="9">
        <f>E174</f>
        <v>112.89100000000001</v>
      </c>
      <c r="F177" s="10"/>
      <c r="G177" s="9">
        <f>G174</f>
        <v>236.37899999999999</v>
      </c>
      <c r="H177" s="10"/>
      <c r="I177" s="9">
        <f>I174</f>
        <v>0</v>
      </c>
      <c r="J177" s="11"/>
      <c r="L177" s="9">
        <f>L174</f>
        <v>131.065</v>
      </c>
      <c r="M177" s="10"/>
      <c r="N177" s="9">
        <f>N174</f>
        <v>242.39099999999999</v>
      </c>
      <c r="O177" s="10"/>
      <c r="P177" s="9">
        <f>P174</f>
        <v>0</v>
      </c>
      <c r="Q177" s="11"/>
      <c r="S177" s="9">
        <f>S174</f>
        <v>131.065</v>
      </c>
      <c r="T177" s="10"/>
      <c r="U177" s="9">
        <f>U174</f>
        <v>93.347999999999999</v>
      </c>
      <c r="V177" s="10"/>
      <c r="W177" s="9">
        <f>W174</f>
        <v>0</v>
      </c>
      <c r="X177" s="11"/>
      <c r="Z177" s="9">
        <f>Z174</f>
        <v>0</v>
      </c>
      <c r="AA177" s="10"/>
      <c r="AB177" s="9">
        <f>AB174</f>
        <v>0</v>
      </c>
      <c r="AC177" s="10"/>
      <c r="AD177" s="9">
        <f>AD174</f>
        <v>149.04300000000001</v>
      </c>
      <c r="AE177" s="10"/>
      <c r="AF177" s="9">
        <f>AF174</f>
        <v>0</v>
      </c>
      <c r="AG177" s="11"/>
    </row>
    <row r="178" spans="1:33" x14ac:dyDescent="0.25">
      <c r="A178" s="23"/>
      <c r="B178" s="24">
        <v>2012</v>
      </c>
      <c r="C178" s="25">
        <f>C175</f>
        <v>320.68099999999998</v>
      </c>
      <c r="D178" s="26"/>
      <c r="E178" s="25">
        <f>E175</f>
        <v>79.119</v>
      </c>
      <c r="F178" s="26"/>
      <c r="G178" s="25">
        <f>G175</f>
        <v>299.19299999999998</v>
      </c>
      <c r="H178" s="26"/>
      <c r="I178" s="25">
        <f>I175</f>
        <v>0</v>
      </c>
      <c r="J178" s="27"/>
      <c r="L178" s="25">
        <f>L175</f>
        <v>74.971999999999994</v>
      </c>
      <c r="M178" s="26"/>
      <c r="N178" s="25">
        <f>N175</f>
        <v>335.20299999999997</v>
      </c>
      <c r="O178" s="26"/>
      <c r="P178" s="25">
        <f>P175</f>
        <v>0</v>
      </c>
      <c r="Q178" s="27"/>
      <c r="S178" s="25">
        <f>S175</f>
        <v>74.971999999999994</v>
      </c>
      <c r="T178" s="26"/>
      <c r="U178" s="25">
        <f>U175</f>
        <v>136.27699999999999</v>
      </c>
      <c r="V178" s="26"/>
      <c r="W178" s="25">
        <f>W175</f>
        <v>0</v>
      </c>
      <c r="X178" s="27"/>
      <c r="Z178" s="25">
        <f>Z175</f>
        <v>0</v>
      </c>
      <c r="AA178" s="26"/>
      <c r="AB178" s="25">
        <f>AB175</f>
        <v>0</v>
      </c>
      <c r="AC178" s="26"/>
      <c r="AD178" s="25">
        <f>AD175</f>
        <v>198.92599999999999</v>
      </c>
      <c r="AE178" s="26"/>
      <c r="AF178" s="25">
        <f>AF175</f>
        <v>0</v>
      </c>
      <c r="AG178" s="27"/>
    </row>
    <row r="180" spans="1:33" x14ac:dyDescent="0.25">
      <c r="A180" s="168" t="s">
        <v>72</v>
      </c>
      <c r="B180" s="163"/>
      <c r="C180" s="4"/>
      <c r="D180" s="5"/>
      <c r="E180" s="4"/>
      <c r="F180" s="5"/>
      <c r="G180" s="4"/>
      <c r="H180" s="5"/>
      <c r="I180" s="4"/>
      <c r="J180" s="6"/>
      <c r="L180" s="4"/>
      <c r="M180" s="5"/>
      <c r="N180" s="4"/>
      <c r="O180" s="5"/>
      <c r="P180" s="4"/>
      <c r="Q180" s="6"/>
      <c r="S180" s="4"/>
      <c r="T180" s="5"/>
      <c r="U180" s="4"/>
      <c r="V180" s="5"/>
      <c r="W180" s="4"/>
      <c r="X180" s="6"/>
      <c r="Z180" s="4"/>
      <c r="AA180" s="5"/>
      <c r="AB180" s="4"/>
      <c r="AC180" s="5"/>
      <c r="AD180" s="4"/>
      <c r="AE180" s="5"/>
      <c r="AF180" s="4"/>
      <c r="AG180" s="6"/>
    </row>
    <row r="181" spans="1:33" x14ac:dyDescent="0.25">
      <c r="A181" s="7" t="s">
        <v>73</v>
      </c>
      <c r="B181" s="8">
        <v>2014</v>
      </c>
      <c r="C181" s="9">
        <v>0</v>
      </c>
      <c r="D181" s="10"/>
      <c r="E181" s="9">
        <v>0</v>
      </c>
      <c r="F181" s="10"/>
      <c r="G181" s="9">
        <v>0</v>
      </c>
      <c r="H181" s="10"/>
      <c r="I181" s="9">
        <v>17.920000000000002</v>
      </c>
      <c r="J181" s="11"/>
      <c r="L181" s="9">
        <v>0</v>
      </c>
      <c r="M181" s="10"/>
      <c r="N181" s="9">
        <v>0</v>
      </c>
      <c r="O181" s="10"/>
      <c r="P181" s="9">
        <v>99</v>
      </c>
      <c r="Q181" s="11"/>
      <c r="S181" s="9">
        <v>0</v>
      </c>
      <c r="T181" s="10"/>
      <c r="U181" s="9">
        <v>0</v>
      </c>
      <c r="V181" s="10"/>
      <c r="W181" s="9">
        <v>15.74</v>
      </c>
      <c r="X181" s="11"/>
      <c r="Z181" s="9">
        <v>60</v>
      </c>
      <c r="AA181" s="10"/>
      <c r="AB181" s="9">
        <v>0</v>
      </c>
      <c r="AC181" s="10"/>
      <c r="AD181" s="9">
        <v>0</v>
      </c>
      <c r="AE181" s="10"/>
      <c r="AF181" s="9">
        <v>83.26</v>
      </c>
      <c r="AG181" s="11"/>
    </row>
    <row r="182" spans="1:33" x14ac:dyDescent="0.25">
      <c r="A182" s="7"/>
      <c r="B182" s="8">
        <v>2013</v>
      </c>
      <c r="C182" s="9">
        <v>0</v>
      </c>
      <c r="D182" s="10"/>
      <c r="E182" s="9">
        <v>0</v>
      </c>
      <c r="F182" s="10"/>
      <c r="G182" s="9">
        <v>0</v>
      </c>
      <c r="H182" s="10"/>
      <c r="I182" s="9">
        <v>10.085000000000001</v>
      </c>
      <c r="J182" s="11"/>
      <c r="L182" s="9">
        <v>0</v>
      </c>
      <c r="M182" s="10"/>
      <c r="N182" s="9">
        <v>0</v>
      </c>
      <c r="O182" s="10"/>
      <c r="P182" s="9">
        <v>84.084999999999994</v>
      </c>
      <c r="Q182" s="11"/>
      <c r="S182" s="9">
        <v>0</v>
      </c>
      <c r="T182" s="10"/>
      <c r="U182" s="9">
        <v>0</v>
      </c>
      <c r="V182" s="10"/>
      <c r="W182" s="9">
        <v>10.025</v>
      </c>
      <c r="X182" s="11"/>
      <c r="Z182" s="9">
        <v>21</v>
      </c>
      <c r="AA182" s="10"/>
      <c r="AB182" s="9">
        <v>0</v>
      </c>
      <c r="AC182" s="10"/>
      <c r="AD182" s="9">
        <v>0</v>
      </c>
      <c r="AE182" s="10"/>
      <c r="AF182" s="9">
        <v>74.06</v>
      </c>
      <c r="AG182" s="11"/>
    </row>
    <row r="183" spans="1:33" x14ac:dyDescent="0.25">
      <c r="A183" s="7"/>
      <c r="B183" s="8">
        <v>2012</v>
      </c>
      <c r="C183" s="9">
        <v>0</v>
      </c>
      <c r="D183" s="10"/>
      <c r="E183" s="9">
        <v>0</v>
      </c>
      <c r="F183" s="10"/>
      <c r="G183" s="9">
        <v>0</v>
      </c>
      <c r="H183" s="10"/>
      <c r="I183" s="9">
        <v>17.8</v>
      </c>
      <c r="J183" s="11"/>
      <c r="L183" s="9">
        <v>0</v>
      </c>
      <c r="M183" s="10"/>
      <c r="N183" s="9">
        <v>0</v>
      </c>
      <c r="O183" s="10"/>
      <c r="P183" s="9">
        <v>92.06</v>
      </c>
      <c r="Q183" s="11"/>
      <c r="S183" s="9">
        <v>0</v>
      </c>
      <c r="T183" s="10"/>
      <c r="U183" s="9">
        <v>0</v>
      </c>
      <c r="V183" s="10"/>
      <c r="W183" s="9">
        <v>11.2</v>
      </c>
      <c r="X183" s="11"/>
      <c r="Z183" s="9">
        <v>58.07</v>
      </c>
      <c r="AA183" s="10"/>
      <c r="AB183" s="9">
        <v>0</v>
      </c>
      <c r="AC183" s="10"/>
      <c r="AD183" s="9">
        <v>0</v>
      </c>
      <c r="AE183" s="10"/>
      <c r="AF183" s="9">
        <v>80.86</v>
      </c>
      <c r="AG183" s="11"/>
    </row>
    <row r="184" spans="1:33" x14ac:dyDescent="0.25">
      <c r="A184" s="17" t="s">
        <v>16</v>
      </c>
      <c r="B184" s="18">
        <v>2014</v>
      </c>
      <c r="C184" s="19">
        <f>C181</f>
        <v>0</v>
      </c>
      <c r="D184" s="20"/>
      <c r="E184" s="19">
        <f>E181</f>
        <v>0</v>
      </c>
      <c r="F184" s="20"/>
      <c r="G184" s="19">
        <f>G181</f>
        <v>0</v>
      </c>
      <c r="H184" s="20"/>
      <c r="I184" s="19">
        <f>I181</f>
        <v>17.920000000000002</v>
      </c>
      <c r="J184" s="21"/>
      <c r="L184" s="19">
        <f>L181</f>
        <v>0</v>
      </c>
      <c r="M184" s="20"/>
      <c r="N184" s="19">
        <f>N181</f>
        <v>0</v>
      </c>
      <c r="O184" s="20"/>
      <c r="P184" s="19">
        <f>P181</f>
        <v>99</v>
      </c>
      <c r="Q184" s="21"/>
      <c r="S184" s="19">
        <f>S181</f>
        <v>0</v>
      </c>
      <c r="T184" s="20"/>
      <c r="U184" s="19">
        <f>U181</f>
        <v>0</v>
      </c>
      <c r="V184" s="20"/>
      <c r="W184" s="19">
        <f>W181</f>
        <v>15.74</v>
      </c>
      <c r="X184" s="21"/>
      <c r="Z184" s="19">
        <f>Z181</f>
        <v>60</v>
      </c>
      <c r="AA184" s="20"/>
      <c r="AB184" s="19">
        <f>AB181</f>
        <v>0</v>
      </c>
      <c r="AC184" s="20"/>
      <c r="AD184" s="19">
        <f>AD181</f>
        <v>0</v>
      </c>
      <c r="AE184" s="20"/>
      <c r="AF184" s="19">
        <f>AF181</f>
        <v>83.26</v>
      </c>
      <c r="AG184" s="21"/>
    </row>
    <row r="185" spans="1:33" x14ac:dyDescent="0.25">
      <c r="A185" s="22"/>
      <c r="B185" s="8">
        <v>2013</v>
      </c>
      <c r="C185" s="9">
        <f>C182</f>
        <v>0</v>
      </c>
      <c r="D185" s="10"/>
      <c r="E185" s="9">
        <f>E182</f>
        <v>0</v>
      </c>
      <c r="F185" s="10"/>
      <c r="G185" s="9">
        <f>G182</f>
        <v>0</v>
      </c>
      <c r="H185" s="10"/>
      <c r="I185" s="9">
        <f>I182</f>
        <v>10.085000000000001</v>
      </c>
      <c r="J185" s="11"/>
      <c r="L185" s="9">
        <f>L182</f>
        <v>0</v>
      </c>
      <c r="M185" s="10"/>
      <c r="N185" s="9">
        <f>N182</f>
        <v>0</v>
      </c>
      <c r="O185" s="10"/>
      <c r="P185" s="9">
        <f>P182</f>
        <v>84.084999999999994</v>
      </c>
      <c r="Q185" s="11"/>
      <c r="S185" s="9">
        <f>S182</f>
        <v>0</v>
      </c>
      <c r="T185" s="10"/>
      <c r="U185" s="9">
        <f>U182</f>
        <v>0</v>
      </c>
      <c r="V185" s="10"/>
      <c r="W185" s="9">
        <f>W182</f>
        <v>10.025</v>
      </c>
      <c r="X185" s="11"/>
      <c r="Z185" s="9">
        <f>Z182</f>
        <v>21</v>
      </c>
      <c r="AA185" s="10"/>
      <c r="AB185" s="9">
        <f>AB182</f>
        <v>0</v>
      </c>
      <c r="AC185" s="10"/>
      <c r="AD185" s="9">
        <f>AD182</f>
        <v>0</v>
      </c>
      <c r="AE185" s="10"/>
      <c r="AF185" s="9">
        <f>AF182</f>
        <v>74.06</v>
      </c>
      <c r="AG185" s="11"/>
    </row>
    <row r="186" spans="1:33" x14ac:dyDescent="0.25">
      <c r="A186" s="23"/>
      <c r="B186" s="24">
        <v>2012</v>
      </c>
      <c r="C186" s="25">
        <f>C183</f>
        <v>0</v>
      </c>
      <c r="D186" s="26"/>
      <c r="E186" s="25">
        <f>E183</f>
        <v>0</v>
      </c>
      <c r="F186" s="26"/>
      <c r="G186" s="25">
        <f>G183</f>
        <v>0</v>
      </c>
      <c r="H186" s="26"/>
      <c r="I186" s="25">
        <f>I183</f>
        <v>17.8</v>
      </c>
      <c r="J186" s="27"/>
      <c r="L186" s="25">
        <f>L183</f>
        <v>0</v>
      </c>
      <c r="M186" s="26"/>
      <c r="N186" s="25">
        <f>N183</f>
        <v>0</v>
      </c>
      <c r="O186" s="26"/>
      <c r="P186" s="25">
        <f>P183</f>
        <v>92.06</v>
      </c>
      <c r="Q186" s="27"/>
      <c r="S186" s="25">
        <f>S183</f>
        <v>0</v>
      </c>
      <c r="T186" s="26"/>
      <c r="U186" s="25">
        <f>U183</f>
        <v>0</v>
      </c>
      <c r="V186" s="26"/>
      <c r="W186" s="25">
        <f>W183</f>
        <v>11.2</v>
      </c>
      <c r="X186" s="27"/>
      <c r="Z186" s="25">
        <f>Z183</f>
        <v>58.07</v>
      </c>
      <c r="AA186" s="26"/>
      <c r="AB186" s="25">
        <f>AB183</f>
        <v>0</v>
      </c>
      <c r="AC186" s="26"/>
      <c r="AD186" s="25">
        <f>AD183</f>
        <v>0</v>
      </c>
      <c r="AE186" s="26"/>
      <c r="AF186" s="25">
        <f>AF183</f>
        <v>80.86</v>
      </c>
      <c r="AG186" s="27"/>
    </row>
    <row r="188" spans="1:33" ht="18" x14ac:dyDescent="0.25">
      <c r="A188" s="28" t="s">
        <v>74</v>
      </c>
      <c r="B188" s="29">
        <v>2014</v>
      </c>
      <c r="C188" s="30">
        <f>C20+C31+C54+C65+C79+C102+C131+C145+C168+C176+C184</f>
        <v>43134.356300000007</v>
      </c>
      <c r="D188" s="31"/>
      <c r="E188" s="30">
        <f>E20+E31+E54+E65+E79+E102+E131+E145+E168+E176+E184</f>
        <v>11859.606959999997</v>
      </c>
      <c r="F188" s="31"/>
      <c r="G188" s="30">
        <f>G20+G31+G54+G65+G79+G102+G131+G145+G168+G176+G184</f>
        <v>15121.887489999999</v>
      </c>
      <c r="H188" s="31"/>
      <c r="I188" s="30">
        <f>I20+I31+I54+I65+I79+I102+I131+I145+I168+I176+I184</f>
        <v>2838.0126300000002</v>
      </c>
      <c r="J188" s="32"/>
      <c r="L188" s="30">
        <f>L20+L31+L54+L65+L79+L102+L131+L145+L168+L176+L184</f>
        <v>12228.896279999999</v>
      </c>
      <c r="M188" s="31"/>
      <c r="N188" s="30">
        <f>N20+N31+N54+N65+N79+N102+N131+N145+N168+N176+N184</f>
        <v>15007.28066</v>
      </c>
      <c r="O188" s="31"/>
      <c r="P188" s="30">
        <f>P20+P31+P54+P65+P79+P102+P131+P145+P168+P176+P184</f>
        <v>2607.2959799999999</v>
      </c>
      <c r="Q188" s="32"/>
      <c r="S188" s="30">
        <f>S20+S31+S54+S65+S79+S102+S131+S145+S168+S176+S184</f>
        <v>7686.5930400000007</v>
      </c>
      <c r="T188" s="31"/>
      <c r="U188" s="30">
        <f>U20+U31+U54+U65+U79+U102+U131+U145+U168+U176+U184</f>
        <v>8420.2048100000011</v>
      </c>
      <c r="V188" s="31"/>
      <c r="W188" s="30">
        <f>W20+W31+W54+W65+W79+W102+W131+W145+W168+W176+W184</f>
        <v>967.2619199999998</v>
      </c>
      <c r="X188" s="32"/>
      <c r="Z188" s="30">
        <f>Z20+Z31+Z54+Z65+Z79+Z102+Z131+Z145+Z168+Z176+Z184</f>
        <v>4023.9477199999997</v>
      </c>
      <c r="AA188" s="31"/>
      <c r="AB188" s="30">
        <f>AB20+AB31+AB54+AB65+AB79+AB102+AB131+AB145+AB168+AB176+AB184</f>
        <v>4542.3032399999993</v>
      </c>
      <c r="AC188" s="31"/>
      <c r="AD188" s="30">
        <f>AD20+AD31+AD54+AD65+AD79+AD102+AD131+AD145+AD168+AD176+AD184</f>
        <v>6587.0758499999993</v>
      </c>
      <c r="AE188" s="31"/>
      <c r="AF188" s="30">
        <f>AF20+AF31+AF54+AF65+AF79+AF102+AF131+AF145+AF168+AF176+AF184</f>
        <v>1640.03406</v>
      </c>
      <c r="AG188" s="32"/>
    </row>
    <row r="189" spans="1:33" ht="18" x14ac:dyDescent="0.25">
      <c r="A189" s="33"/>
      <c r="B189" s="34">
        <v>2013</v>
      </c>
      <c r="C189" s="35">
        <f>C21+C32+C55+C66+C80+C103+C132+C146+C169+C177+C185</f>
        <v>42448.395730000004</v>
      </c>
      <c r="D189" s="36"/>
      <c r="E189" s="35">
        <f>E21+E32+E55+E66+E80+E103+E132+E146+E169+E177+E185</f>
        <v>11901.844399999998</v>
      </c>
      <c r="F189" s="36"/>
      <c r="G189" s="35">
        <f>G21+G32+G55+G66+G80+G103+G132+G146+G169+G177+G185</f>
        <v>15723.594320000002</v>
      </c>
      <c r="H189" s="36"/>
      <c r="I189" s="35">
        <f>I21+I32+I55+I66+I80+I103+I132+I146+I169+I177+I185</f>
        <v>2509.319</v>
      </c>
      <c r="J189" s="37"/>
      <c r="L189" s="35">
        <f>L21+L32+L55+L66+L80+L103+L132+L146+L169+L177+L185</f>
        <v>11833.27312</v>
      </c>
      <c r="M189" s="36"/>
      <c r="N189" s="35">
        <f>N21+N32+N55+N66+N80+N103+N132+N146+N169+N177+N185</f>
        <v>15901.49164</v>
      </c>
      <c r="O189" s="36"/>
      <c r="P189" s="35">
        <f>P21+P32+P55+P66+P80+P103+P132+P146+P169+P177+P185</f>
        <v>2567.35475</v>
      </c>
      <c r="Q189" s="37"/>
      <c r="S189" s="35">
        <f>S21+S32+S55+S66+S80+S103+S132+S146+S169+S177+S185</f>
        <v>8236.5219199999992</v>
      </c>
      <c r="T189" s="36"/>
      <c r="U189" s="35">
        <f>U21+U32+U55+U66+U80+U103+U132+U146+U169+U177+U185</f>
        <v>9604.3989799999999</v>
      </c>
      <c r="V189" s="36"/>
      <c r="W189" s="35">
        <f>W21+W32+W55+W66+W80+W103+W132+W146+W169+W177+W185</f>
        <v>1015.0113299999999</v>
      </c>
      <c r="X189" s="37"/>
      <c r="Z189" s="35">
        <f>Z21+Z32+Z55+Z66+Z80+Z103+Z132+Z146+Z169+Z177+Z185</f>
        <v>3932.5576199999996</v>
      </c>
      <c r="AA189" s="36"/>
      <c r="AB189" s="35">
        <f>AB21+AB32+AB55+AB66+AB80+AB103+AB132+AB146+AB169+AB177+AB185</f>
        <v>3596.7512000000002</v>
      </c>
      <c r="AC189" s="36"/>
      <c r="AD189" s="35">
        <f>AD21+AD32+AD55+AD66+AD80+AD103+AD132+AD146+AD169+AD177+AD185</f>
        <v>6297.0926599999993</v>
      </c>
      <c r="AE189" s="36"/>
      <c r="AF189" s="35">
        <f>AF21+AF32+AF55+AF66+AF80+AF103+AF132+AF146+AF169+AF177+AF185</f>
        <v>1552.3434199999999</v>
      </c>
      <c r="AG189" s="37"/>
    </row>
    <row r="190" spans="1:33" ht="18" x14ac:dyDescent="0.25">
      <c r="A190" s="38"/>
      <c r="B190" s="39">
        <v>2012</v>
      </c>
      <c r="C190" s="40">
        <f>C22+C33+C56+C67+C81+C104+C133+C147+C170+C178+C186</f>
        <v>41678.771999999997</v>
      </c>
      <c r="D190" s="41"/>
      <c r="E190" s="40">
        <f>E22+E33+E56+E67+E81+E104+E133+E147+E170+E178+E186</f>
        <v>12385.721879999999</v>
      </c>
      <c r="F190" s="41"/>
      <c r="G190" s="40">
        <f>G22+G33+G56+G67+G81+G104+G133+G147+G170+G178+G186</f>
        <v>16078.40986</v>
      </c>
      <c r="H190" s="41"/>
      <c r="I190" s="40">
        <f>I22+I33+I56+I67+I81+I104+I133+I147+I170+I178+I186</f>
        <v>2746.4617600000001</v>
      </c>
      <c r="J190" s="42"/>
      <c r="L190" s="40">
        <f>L22+L33+L56+L67+L81+L104+L133+L147+L170+L178+L186</f>
        <v>12329.499320000001</v>
      </c>
      <c r="M190" s="41"/>
      <c r="N190" s="40">
        <f>N22+N33+N56+N67+N81+N104+N133+N147+N170+N178+N186</f>
        <v>16058.260909999999</v>
      </c>
      <c r="O190" s="41"/>
      <c r="P190" s="40">
        <f>P22+P33+P56+P67+P81+P104+P133+P147+P170+P178+P186</f>
        <v>2731.62842</v>
      </c>
      <c r="Q190" s="42"/>
      <c r="S190" s="40">
        <f>S22+S33+S56+S67+S81+S104+S133+S147+S170+S178+S186</f>
        <v>9187.8957200000004</v>
      </c>
      <c r="T190" s="41"/>
      <c r="U190" s="40">
        <f>U22+U33+U56+U67+U81+U104+U133+U147+U170+U178+U186</f>
        <v>9401.1799300000002</v>
      </c>
      <c r="V190" s="41"/>
      <c r="W190" s="40">
        <f>W22+W33+W56+W67+W81+W104+W133+W147+W170+W178+W186</f>
        <v>1265.61518</v>
      </c>
      <c r="X190" s="42"/>
      <c r="Z190" s="40">
        <f>Z22+Z33+Z56+Z67+Z81+Z104+Z133+Z147+Z170+Z178+Z186</f>
        <v>4104.3715799999991</v>
      </c>
      <c r="AA190" s="41"/>
      <c r="AB190" s="40">
        <f>AB22+AB33+AB56+AB67+AB81+AB104+AB133+AB147+AB170+AB178+AB186</f>
        <v>3141.6035999999999</v>
      </c>
      <c r="AC190" s="41"/>
      <c r="AD190" s="40">
        <f>AD22+AD33+AD56+AD67+AD81+AD104+AD133+AD147+AD170+AD178+AD186</f>
        <v>6657.0809800000006</v>
      </c>
      <c r="AE190" s="41"/>
      <c r="AF190" s="40">
        <f>AF22+AF33+AF56+AF67+AF81+AF104+AF133+AF147+AF170+AF178+AF186</f>
        <v>1466.0132399999998</v>
      </c>
      <c r="AG190" s="42"/>
    </row>
    <row r="192" spans="1:33" ht="18" x14ac:dyDescent="0.25">
      <c r="A192" s="43" t="s">
        <v>75</v>
      </c>
      <c r="B192" s="44">
        <v>2014</v>
      </c>
      <c r="C192" s="45">
        <f>C8+C11+C14+C17+C25+C28+C42</f>
        <v>1235.9630000000002</v>
      </c>
      <c r="D192" s="46"/>
      <c r="E192" s="45">
        <f>E8+E11+E14+E17+E25+E28+E42</f>
        <v>72.155000000000001</v>
      </c>
      <c r="F192" s="46"/>
      <c r="G192" s="45">
        <f>G8+G11+G14+G17+G25+G28+G42</f>
        <v>447.50232</v>
      </c>
      <c r="H192" s="46"/>
      <c r="I192" s="45">
        <f>I8+I11+I14+I17+I25+I28+I42</f>
        <v>144.02699999999999</v>
      </c>
      <c r="J192" s="47"/>
      <c r="L192" s="45">
        <f>L8+L11+L14+L17+L25+L28+L42</f>
        <v>72.728999999999999</v>
      </c>
      <c r="M192" s="46"/>
      <c r="N192" s="45">
        <f>N8+N11+N14+N17+N25+N28+N42</f>
        <v>418.15001999999998</v>
      </c>
      <c r="O192" s="46"/>
      <c r="P192" s="45">
        <f>P8+P11+P14+P17+P25+P28+P42</f>
        <v>122.904</v>
      </c>
      <c r="Q192" s="47"/>
      <c r="S192" s="45">
        <f>S8+S11+S14+S17+S25+S28+S42</f>
        <v>51.178000000000004</v>
      </c>
      <c r="T192" s="46"/>
      <c r="U192" s="45">
        <f>U8+U11+U14+U17+U25+U28+U42</f>
        <v>64.620419999999996</v>
      </c>
      <c r="V192" s="46"/>
      <c r="W192" s="45">
        <f>W8+W11+W14+W17+W25+W28+W42</f>
        <v>22.035</v>
      </c>
      <c r="X192" s="47"/>
      <c r="Z192" s="45">
        <f>Z8+Z11+Z14+Z17+Z25+Z28+Z42</f>
        <v>87.8</v>
      </c>
      <c r="AA192" s="46"/>
      <c r="AB192" s="45">
        <f>AB8+AB11+AB14+AB17+AB25+AB28+AB42</f>
        <v>21.550999999999998</v>
      </c>
      <c r="AC192" s="46"/>
      <c r="AD192" s="45">
        <f>AD8+AD11+AD14+AD17+AD25+AD28+AD42</f>
        <v>353.52960000000002</v>
      </c>
      <c r="AE192" s="46"/>
      <c r="AF192" s="45">
        <f>AF8+AF11+AF14+AF17+AF25+AF28+AF42</f>
        <v>100.869</v>
      </c>
      <c r="AG192" s="47"/>
    </row>
    <row r="193" spans="1:33" ht="18" x14ac:dyDescent="0.25">
      <c r="A193" s="48"/>
      <c r="B193" s="49">
        <v>2013</v>
      </c>
      <c r="C193" s="50">
        <f>C9+C12+C15+C18+C26+C29+C43</f>
        <v>1162.3980000000001</v>
      </c>
      <c r="D193" s="51"/>
      <c r="E193" s="50">
        <f>E9+E12+E15+E18+E26+E29+E43</f>
        <v>105.1408</v>
      </c>
      <c r="F193" s="51"/>
      <c r="G193" s="50">
        <f>G9+G12+G15+G18+G26+G29+G43</f>
        <v>473.29975999999999</v>
      </c>
      <c r="H193" s="51"/>
      <c r="I193" s="50">
        <f>I9+I12+I15+I18+I26+I29+I43</f>
        <v>96.209000000000003</v>
      </c>
      <c r="J193" s="52"/>
      <c r="L193" s="50">
        <f>L9+L12+L15+L18+L26+L29+L43</f>
        <v>109.48852000000001</v>
      </c>
      <c r="M193" s="51"/>
      <c r="N193" s="50">
        <f>N9+N12+N15+N18+N26+N29+N43</f>
        <v>503.88346000000001</v>
      </c>
      <c r="O193" s="51"/>
      <c r="P193" s="50">
        <f>P9+P12+P15+P18+P26+P29+P43</f>
        <v>106.136</v>
      </c>
      <c r="Q193" s="52"/>
      <c r="S193" s="50">
        <f>S9+S12+S15+S18+S26+S29+S43</f>
        <v>73.983800000000002</v>
      </c>
      <c r="T193" s="51"/>
      <c r="U193" s="50">
        <f>U9+U12+U15+U18+U26+U29+U43</f>
        <v>107.44846</v>
      </c>
      <c r="V193" s="51"/>
      <c r="W193" s="50">
        <f>W9+W12+W15+W18+W26+W29+W43</f>
        <v>18.539000000000001</v>
      </c>
      <c r="X193" s="52"/>
      <c r="Z193" s="50">
        <f>Z9+Z12+Z15+Z18+Z26+Z29+Z43</f>
        <v>59.1</v>
      </c>
      <c r="AA193" s="51"/>
      <c r="AB193" s="50">
        <f>AB9+AB12+AB15+AB18+AB26+AB29+AB43</f>
        <v>35.504719999999999</v>
      </c>
      <c r="AC193" s="51"/>
      <c r="AD193" s="50">
        <f>AD9+AD12+AD15+AD18+AD26+AD29+AD43</f>
        <v>396.435</v>
      </c>
      <c r="AE193" s="51"/>
      <c r="AF193" s="50">
        <f>AF9+AF12+AF15+AF18+AF26+AF29+AF43</f>
        <v>87.596999999999994</v>
      </c>
      <c r="AG193" s="52"/>
    </row>
    <row r="194" spans="1:33" ht="18" x14ac:dyDescent="0.25">
      <c r="A194" s="53"/>
      <c r="B194" s="54">
        <v>2012</v>
      </c>
      <c r="C194" s="55">
        <f>C10+C13+C16+C19+C27+C30+C44</f>
        <v>1235.9079999999999</v>
      </c>
      <c r="D194" s="56"/>
      <c r="E194" s="55">
        <f>E10+E13+E16+E19+E27+E30+E44</f>
        <v>128.28327999999999</v>
      </c>
      <c r="F194" s="56"/>
      <c r="G194" s="55">
        <f>G10+G13+G16+G19+G27+G30+G44</f>
        <v>573.70028000000002</v>
      </c>
      <c r="H194" s="56"/>
      <c r="I194" s="55">
        <f>I10+I13+I16+I19+I27+I30+I44</f>
        <v>154.15199999999999</v>
      </c>
      <c r="J194" s="57"/>
      <c r="L194" s="55">
        <f>L10+L13+L16+L19+L27+L30+L44</f>
        <v>117.75896</v>
      </c>
      <c r="M194" s="56"/>
      <c r="N194" s="55">
        <f>N10+N13+N16+N19+N27+N30+N44</f>
        <v>557.87722000000008</v>
      </c>
      <c r="O194" s="56"/>
      <c r="P194" s="55">
        <f>P10+P13+P16+P19+P27+P30+P44</f>
        <v>151.661</v>
      </c>
      <c r="Q194" s="57"/>
      <c r="S194" s="55">
        <f>S10+S13+S16+S19+S27+S30+S44</f>
        <v>83.753360000000001</v>
      </c>
      <c r="T194" s="56"/>
      <c r="U194" s="55">
        <f>U10+U13+U16+U19+U27+U30+U44</f>
        <v>135.81088</v>
      </c>
      <c r="V194" s="56"/>
      <c r="W194" s="55">
        <f>W10+W13+W16+W19+W27+W30+W44</f>
        <v>59.146999999999998</v>
      </c>
      <c r="X194" s="57"/>
      <c r="Z194" s="55">
        <f>Z10+Z13+Z16+Z19+Z27+Z30+Z44</f>
        <v>95.6</v>
      </c>
      <c r="AA194" s="56"/>
      <c r="AB194" s="55">
        <f>AB10+AB13+AB16+AB19+AB27+AB30+AB44</f>
        <v>34.005600000000001</v>
      </c>
      <c r="AC194" s="56"/>
      <c r="AD194" s="55">
        <f>AD10+AD13+AD16+AD19+AD27+AD30+AD44</f>
        <v>422.06634000000003</v>
      </c>
      <c r="AE194" s="56"/>
      <c r="AF194" s="55">
        <f>AF10+AF13+AF16+AF19+AF27+AF30+AF44</f>
        <v>92.513999999999996</v>
      </c>
      <c r="AG194" s="57"/>
    </row>
  </sheetData>
  <sheetProtection formatCells="0" formatColumns="0" formatRows="0" insertColumns="0" insertRows="0" insertHyperlinks="0" deleteColumns="0" deleteRows="0" sort="0" autoFilter="0" pivotTables="0"/>
  <mergeCells count="32">
    <mergeCell ref="A106:B106"/>
    <mergeCell ref="A135:B135"/>
    <mergeCell ref="A149:B149"/>
    <mergeCell ref="A172:B172"/>
    <mergeCell ref="A180:B180"/>
    <mergeCell ref="A24:B24"/>
    <mergeCell ref="A35:B35"/>
    <mergeCell ref="A58:B58"/>
    <mergeCell ref="A69:B69"/>
    <mergeCell ref="A83:B83"/>
    <mergeCell ref="Z6:AA6"/>
    <mergeCell ref="AB6:AC6"/>
    <mergeCell ref="AD6:AE6"/>
    <mergeCell ref="AF6:AG6"/>
    <mergeCell ref="A7:B7"/>
    <mergeCell ref="N6:O6"/>
    <mergeCell ref="P6:Q6"/>
    <mergeCell ref="S6:T6"/>
    <mergeCell ref="U6:V6"/>
    <mergeCell ref="W6:X6"/>
    <mergeCell ref="C6:D6"/>
    <mergeCell ref="E6:F6"/>
    <mergeCell ref="G6:H6"/>
    <mergeCell ref="I6:J6"/>
    <mergeCell ref="L6:M6"/>
    <mergeCell ref="A1:AF1"/>
    <mergeCell ref="A2:AF2"/>
    <mergeCell ref="A3:AF3"/>
    <mergeCell ref="C5:J5"/>
    <mergeCell ref="L5:Q5"/>
    <mergeCell ref="S5:X5"/>
    <mergeCell ref="Z5:AG5"/>
  </mergeCells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8"/>
  <sheetViews>
    <sheetView topLeftCell="A133" workbookViewId="0">
      <selection activeCell="S133" sqref="S1:U1048576"/>
    </sheetView>
  </sheetViews>
  <sheetFormatPr baseColWidth="10" defaultColWidth="9.140625" defaultRowHeight="15" x14ac:dyDescent="0.25"/>
  <cols>
    <col min="1" max="1" width="23.85546875" customWidth="1"/>
    <col min="2" max="3" width="1.5703125" customWidth="1"/>
    <col min="4" max="18" width="8.140625" customWidth="1"/>
    <col min="19" max="21" width="10.7109375" customWidth="1"/>
    <col min="22" max="23" width="9.140625" customWidth="1"/>
  </cols>
  <sheetData>
    <row r="1" spans="1:23" ht="23.25" x14ac:dyDescent="0.25">
      <c r="A1" s="162" t="s">
        <v>76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58" t="s">
        <v>1</v>
      </c>
    </row>
    <row r="2" spans="1:23" ht="18" x14ac:dyDescent="0.25">
      <c r="A2" s="164">
        <v>2014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58"/>
    </row>
    <row r="3" spans="1:23" ht="18" x14ac:dyDescent="0.25">
      <c r="A3" s="164" t="s">
        <v>2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58"/>
    </row>
    <row r="5" spans="1:23" ht="51" customHeight="1" x14ac:dyDescent="0.25">
      <c r="A5" s="59">
        <v>2014</v>
      </c>
      <c r="B5" s="169" t="s">
        <v>77</v>
      </c>
      <c r="C5" s="169" t="s">
        <v>78</v>
      </c>
      <c r="D5" s="170" t="s">
        <v>18</v>
      </c>
      <c r="E5" s="170" t="s">
        <v>27</v>
      </c>
      <c r="F5" s="170" t="s">
        <v>28</v>
      </c>
      <c r="G5" s="170" t="s">
        <v>34</v>
      </c>
      <c r="H5" s="170" t="s">
        <v>38</v>
      </c>
      <c r="I5" s="170" t="s">
        <v>43</v>
      </c>
      <c r="J5" s="170" t="s">
        <v>44</v>
      </c>
      <c r="K5" s="170" t="s">
        <v>45</v>
      </c>
      <c r="L5" s="170" t="s">
        <v>46</v>
      </c>
      <c r="M5" s="170" t="s">
        <v>51</v>
      </c>
      <c r="N5" s="170" t="s">
        <v>52</v>
      </c>
      <c r="O5" s="170" t="s">
        <v>54</v>
      </c>
      <c r="P5" s="170" t="s">
        <v>62</v>
      </c>
      <c r="Q5" s="170" t="s">
        <v>71</v>
      </c>
      <c r="R5" s="170" t="s">
        <v>72</v>
      </c>
      <c r="S5" s="171" t="s">
        <v>79</v>
      </c>
      <c r="T5" s="171" t="s">
        <v>79</v>
      </c>
      <c r="U5" s="171" t="s">
        <v>79</v>
      </c>
    </row>
    <row r="6" spans="1:23" x14ac:dyDescent="0.25">
      <c r="A6" s="61" t="s">
        <v>80</v>
      </c>
      <c r="B6" s="163"/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</row>
    <row r="7" spans="1:23" ht="15.75" x14ac:dyDescent="0.25">
      <c r="A7" s="61" t="s">
        <v>81</v>
      </c>
      <c r="B7" s="163"/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60">
        <v>2014</v>
      </c>
      <c r="T7" s="60">
        <v>2013</v>
      </c>
      <c r="U7" s="60">
        <v>2012</v>
      </c>
    </row>
    <row r="8" spans="1:23" ht="15.75" x14ac:dyDescent="0.25">
      <c r="A8" s="62" t="s">
        <v>11</v>
      </c>
      <c r="B8" s="172"/>
      <c r="C8" s="1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4"/>
      <c r="T8" s="65"/>
      <c r="U8" s="65"/>
    </row>
    <row r="9" spans="1:23" ht="15.75" x14ac:dyDescent="0.25">
      <c r="A9" s="66" t="s">
        <v>82</v>
      </c>
      <c r="B9" s="173"/>
      <c r="C9" s="163"/>
      <c r="D9" s="67">
        <v>0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>
        <v>0</v>
      </c>
      <c r="K9" s="67">
        <v>0</v>
      </c>
      <c r="L9" s="67"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7">
        <v>0.27800000000000002</v>
      </c>
      <c r="S9" s="68">
        <f t="shared" ref="S9:S25" si="0">SUM(D9,E9,F9,G9,H9,I9,J9,K9,L9,M9,N9,O9,P9,Q9,R9)</f>
        <v>0.27800000000000002</v>
      </c>
      <c r="T9" s="67">
        <v>0</v>
      </c>
      <c r="U9" s="67">
        <v>0.1</v>
      </c>
      <c r="V9" s="173"/>
      <c r="W9" s="163"/>
    </row>
    <row r="10" spans="1:23" ht="15.75" x14ac:dyDescent="0.25">
      <c r="A10" s="69" t="s">
        <v>12</v>
      </c>
      <c r="B10" s="174"/>
      <c r="C10" s="163"/>
      <c r="D10" s="70">
        <v>0</v>
      </c>
      <c r="E10" s="70">
        <v>0</v>
      </c>
      <c r="F10" s="70">
        <v>0</v>
      </c>
      <c r="G10" s="70">
        <v>0</v>
      </c>
      <c r="H10" s="70">
        <v>0</v>
      </c>
      <c r="I10" s="70">
        <v>112.605</v>
      </c>
      <c r="J10" s="70">
        <v>0</v>
      </c>
      <c r="K10" s="70">
        <v>3.9860000000000002</v>
      </c>
      <c r="L10" s="70">
        <v>0</v>
      </c>
      <c r="M10" s="70">
        <v>0</v>
      </c>
      <c r="N10" s="70">
        <v>0</v>
      </c>
      <c r="O10" s="70">
        <v>0</v>
      </c>
      <c r="P10" s="70">
        <v>3.04236</v>
      </c>
      <c r="Q10" s="70">
        <v>0</v>
      </c>
      <c r="R10" s="70">
        <v>0</v>
      </c>
      <c r="S10" s="71">
        <f t="shared" si="0"/>
        <v>119.63336000000001</v>
      </c>
      <c r="T10" s="70">
        <v>97.64716</v>
      </c>
      <c r="U10" s="70">
        <v>130.29053999999999</v>
      </c>
    </row>
    <row r="11" spans="1:23" ht="15.75" x14ac:dyDescent="0.25">
      <c r="A11" s="66" t="s">
        <v>83</v>
      </c>
      <c r="B11" s="173"/>
      <c r="C11" s="163"/>
      <c r="D11" s="67">
        <v>0</v>
      </c>
      <c r="E11" s="67">
        <v>0</v>
      </c>
      <c r="F11" s="67">
        <v>0</v>
      </c>
      <c r="G11" s="67">
        <v>0</v>
      </c>
      <c r="H11" s="67">
        <v>0</v>
      </c>
      <c r="I11" s="67">
        <v>0</v>
      </c>
      <c r="J11" s="67">
        <v>0</v>
      </c>
      <c r="K11" s="67">
        <v>0</v>
      </c>
      <c r="L11" s="67"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7">
        <v>0</v>
      </c>
      <c r="S11" s="68">
        <f t="shared" si="0"/>
        <v>0</v>
      </c>
      <c r="T11" s="67">
        <v>2.8039999999999999E-2</v>
      </c>
      <c r="U11" s="67">
        <v>1.404E-2</v>
      </c>
    </row>
    <row r="12" spans="1:23" ht="15.75" x14ac:dyDescent="0.25">
      <c r="A12" s="69" t="s">
        <v>13</v>
      </c>
      <c r="B12" s="174"/>
      <c r="C12" s="163"/>
      <c r="D12" s="70">
        <v>0</v>
      </c>
      <c r="E12" s="70">
        <v>0</v>
      </c>
      <c r="F12" s="70">
        <v>0</v>
      </c>
      <c r="G12" s="70">
        <v>0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  <c r="P12" s="70">
        <v>0.23544000000000001</v>
      </c>
      <c r="Q12" s="70">
        <v>0</v>
      </c>
      <c r="R12" s="70">
        <v>0</v>
      </c>
      <c r="S12" s="71">
        <f t="shared" si="0"/>
        <v>0.23544000000000001</v>
      </c>
      <c r="T12" s="70">
        <v>0.24923999999999999</v>
      </c>
      <c r="U12" s="70">
        <v>0.10258</v>
      </c>
    </row>
    <row r="13" spans="1:23" ht="15.75" x14ac:dyDescent="0.25">
      <c r="A13" s="66" t="s">
        <v>84</v>
      </c>
      <c r="B13" s="173"/>
      <c r="C13" s="163"/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76.783000000000001</v>
      </c>
      <c r="J13" s="67">
        <v>0</v>
      </c>
      <c r="K13" s="67">
        <v>6.4980000000000002</v>
      </c>
      <c r="L13" s="67">
        <v>125.49</v>
      </c>
      <c r="M13" s="67">
        <v>1.841</v>
      </c>
      <c r="N13" s="67">
        <v>0</v>
      </c>
      <c r="O13" s="67">
        <v>0</v>
      </c>
      <c r="P13" s="67">
        <v>0</v>
      </c>
      <c r="Q13" s="67">
        <v>0</v>
      </c>
      <c r="R13" s="67">
        <v>7.4</v>
      </c>
      <c r="S13" s="68">
        <f t="shared" si="0"/>
        <v>218.01200000000003</v>
      </c>
      <c r="T13" s="67">
        <v>179.97687999999999</v>
      </c>
      <c r="U13" s="67">
        <v>193.71724</v>
      </c>
    </row>
    <row r="14" spans="1:23" ht="15.75" x14ac:dyDescent="0.25">
      <c r="A14" s="69" t="s">
        <v>85</v>
      </c>
      <c r="B14" s="174"/>
      <c r="C14" s="163"/>
      <c r="D14" s="70">
        <v>0</v>
      </c>
      <c r="E14" s="70">
        <v>0</v>
      </c>
      <c r="F14" s="70">
        <v>0</v>
      </c>
      <c r="G14" s="70">
        <v>0</v>
      </c>
      <c r="H14" s="70">
        <v>0</v>
      </c>
      <c r="I14" s="70">
        <v>0</v>
      </c>
      <c r="J14" s="70">
        <v>0</v>
      </c>
      <c r="K14" s="70">
        <v>0</v>
      </c>
      <c r="L14" s="70">
        <v>0</v>
      </c>
      <c r="M14" s="70">
        <v>0</v>
      </c>
      <c r="N14" s="70">
        <v>0</v>
      </c>
      <c r="O14" s="70">
        <v>0</v>
      </c>
      <c r="P14" s="70">
        <v>0.16200000000000001</v>
      </c>
      <c r="Q14" s="70">
        <v>0</v>
      </c>
      <c r="R14" s="70">
        <v>9</v>
      </c>
      <c r="S14" s="71">
        <f t="shared" si="0"/>
        <v>9.1620000000000008</v>
      </c>
      <c r="T14" s="70">
        <v>0.27614</v>
      </c>
      <c r="U14" s="70">
        <v>6.1015800000000002</v>
      </c>
    </row>
    <row r="15" spans="1:23" ht="15.75" x14ac:dyDescent="0.25">
      <c r="A15" s="66" t="s">
        <v>14</v>
      </c>
      <c r="B15" s="173"/>
      <c r="C15" s="163"/>
      <c r="D15" s="67">
        <v>0</v>
      </c>
      <c r="E15" s="67">
        <v>0</v>
      </c>
      <c r="F15" s="67">
        <v>0</v>
      </c>
      <c r="G15" s="67">
        <v>0</v>
      </c>
      <c r="H15" s="67">
        <v>0</v>
      </c>
      <c r="I15" s="67">
        <v>0</v>
      </c>
      <c r="J15" s="67">
        <v>0</v>
      </c>
      <c r="K15" s="67">
        <v>0</v>
      </c>
      <c r="L15" s="67">
        <v>0</v>
      </c>
      <c r="M15" s="67">
        <v>0.7</v>
      </c>
      <c r="N15" s="67">
        <v>0</v>
      </c>
      <c r="O15" s="67">
        <v>0</v>
      </c>
      <c r="P15" s="67">
        <v>0.378</v>
      </c>
      <c r="Q15" s="67">
        <v>0</v>
      </c>
      <c r="R15" s="67">
        <v>0</v>
      </c>
      <c r="S15" s="68">
        <f t="shared" si="0"/>
        <v>1.0779999999999998</v>
      </c>
      <c r="T15" s="67">
        <v>7.8920000000000004E-2</v>
      </c>
      <c r="U15" s="67">
        <v>0.42426000000000003</v>
      </c>
    </row>
    <row r="16" spans="1:23" ht="15.75" x14ac:dyDescent="0.25">
      <c r="A16" s="69" t="s">
        <v>86</v>
      </c>
      <c r="B16" s="174"/>
      <c r="C16" s="163"/>
      <c r="D16" s="70">
        <v>0</v>
      </c>
      <c r="E16" s="70">
        <v>0</v>
      </c>
      <c r="F16" s="70">
        <v>0</v>
      </c>
      <c r="G16" s="70">
        <v>0</v>
      </c>
      <c r="H16" s="70">
        <v>0</v>
      </c>
      <c r="I16" s="70">
        <v>0</v>
      </c>
      <c r="J16" s="70">
        <v>0</v>
      </c>
      <c r="K16" s="70">
        <v>0</v>
      </c>
      <c r="L16" s="70">
        <v>0</v>
      </c>
      <c r="M16" s="70">
        <v>0</v>
      </c>
      <c r="N16" s="70">
        <v>0</v>
      </c>
      <c r="O16" s="70">
        <v>0</v>
      </c>
      <c r="P16" s="70">
        <v>0</v>
      </c>
      <c r="Q16" s="70">
        <v>0</v>
      </c>
      <c r="R16" s="70">
        <v>0.15</v>
      </c>
      <c r="S16" s="71">
        <f t="shared" si="0"/>
        <v>0.15</v>
      </c>
      <c r="T16" s="70">
        <v>0.17199999999999999</v>
      </c>
      <c r="U16" s="70">
        <v>0.15</v>
      </c>
    </row>
    <row r="17" spans="1:23" ht="15.75" x14ac:dyDescent="0.25">
      <c r="A17" s="66" t="s">
        <v>87</v>
      </c>
      <c r="B17" s="173"/>
      <c r="C17" s="163"/>
      <c r="D17" s="67">
        <v>0</v>
      </c>
      <c r="E17" s="67">
        <v>0</v>
      </c>
      <c r="F17" s="67">
        <v>0</v>
      </c>
      <c r="G17" s="67">
        <v>0</v>
      </c>
      <c r="H17" s="67">
        <v>0</v>
      </c>
      <c r="I17" s="67">
        <v>4.4539999999999997</v>
      </c>
      <c r="J17" s="67">
        <v>0</v>
      </c>
      <c r="K17" s="67">
        <v>0</v>
      </c>
      <c r="L17" s="67">
        <v>25.547000000000001</v>
      </c>
      <c r="M17" s="67">
        <v>3.246</v>
      </c>
      <c r="N17" s="67">
        <v>0</v>
      </c>
      <c r="O17" s="67">
        <v>0</v>
      </c>
      <c r="P17" s="67">
        <v>1.72908</v>
      </c>
      <c r="Q17" s="67">
        <v>0</v>
      </c>
      <c r="R17" s="67">
        <v>0</v>
      </c>
      <c r="S17" s="68">
        <f t="shared" si="0"/>
        <v>34.976080000000003</v>
      </c>
      <c r="T17" s="67">
        <v>44.612639999999999</v>
      </c>
      <c r="U17" s="67">
        <v>33.937660000000001</v>
      </c>
    </row>
    <row r="18" spans="1:23" ht="15.75" x14ac:dyDescent="0.25">
      <c r="A18" s="69" t="s">
        <v>88</v>
      </c>
      <c r="B18" s="174"/>
      <c r="C18" s="163"/>
      <c r="D18" s="70">
        <v>0</v>
      </c>
      <c r="E18" s="70">
        <v>0</v>
      </c>
      <c r="F18" s="70">
        <v>0</v>
      </c>
      <c r="G18" s="70">
        <v>0</v>
      </c>
      <c r="H18" s="70">
        <v>0</v>
      </c>
      <c r="I18" s="70">
        <v>69.775000000000006</v>
      </c>
      <c r="J18" s="70">
        <v>0</v>
      </c>
      <c r="K18" s="70">
        <v>9.5890000000000004</v>
      </c>
      <c r="L18" s="70">
        <v>0</v>
      </c>
      <c r="M18" s="70">
        <v>58.805999999999997</v>
      </c>
      <c r="N18" s="70">
        <v>0</v>
      </c>
      <c r="O18" s="70">
        <v>0</v>
      </c>
      <c r="P18" s="70">
        <v>11.19744</v>
      </c>
      <c r="Q18" s="70">
        <v>0</v>
      </c>
      <c r="R18" s="70">
        <v>2</v>
      </c>
      <c r="S18" s="71">
        <f t="shared" si="0"/>
        <v>151.36744000000002</v>
      </c>
      <c r="T18" s="70">
        <v>132.82741999999999</v>
      </c>
      <c r="U18" s="70">
        <v>155.61930000000001</v>
      </c>
    </row>
    <row r="19" spans="1:23" ht="15.75" x14ac:dyDescent="0.25">
      <c r="A19" s="66" t="s">
        <v>89</v>
      </c>
      <c r="B19" s="173"/>
      <c r="C19" s="163"/>
      <c r="D19" s="67">
        <v>0</v>
      </c>
      <c r="E19" s="67">
        <v>0</v>
      </c>
      <c r="F19" s="67">
        <v>0</v>
      </c>
      <c r="G19" s="67">
        <v>0</v>
      </c>
      <c r="H19" s="67">
        <v>0</v>
      </c>
      <c r="I19" s="67">
        <v>0</v>
      </c>
      <c r="J19" s="67">
        <v>0</v>
      </c>
      <c r="K19" s="67">
        <v>0</v>
      </c>
      <c r="L19" s="67">
        <v>0</v>
      </c>
      <c r="M19" s="67">
        <v>0</v>
      </c>
      <c r="N19" s="67">
        <v>0</v>
      </c>
      <c r="O19" s="67">
        <v>0</v>
      </c>
      <c r="P19" s="67">
        <v>0.16200000000000001</v>
      </c>
      <c r="Q19" s="67">
        <v>0</v>
      </c>
      <c r="R19" s="67">
        <v>0</v>
      </c>
      <c r="S19" s="68">
        <f t="shared" si="0"/>
        <v>0.16200000000000001</v>
      </c>
      <c r="T19" s="67">
        <v>8.3531200000000005</v>
      </c>
      <c r="U19" s="67">
        <v>6.73658</v>
      </c>
    </row>
    <row r="20" spans="1:23" ht="15.75" x14ac:dyDescent="0.25">
      <c r="A20" s="69" t="s">
        <v>90</v>
      </c>
      <c r="B20" s="174"/>
      <c r="C20" s="163"/>
      <c r="D20" s="70">
        <v>0</v>
      </c>
      <c r="E20" s="70">
        <v>0</v>
      </c>
      <c r="F20" s="70">
        <v>0</v>
      </c>
      <c r="G20" s="70">
        <v>0</v>
      </c>
      <c r="H20" s="70">
        <v>0</v>
      </c>
      <c r="I20" s="70">
        <v>8.4489999999999998</v>
      </c>
      <c r="J20" s="70">
        <v>0</v>
      </c>
      <c r="K20" s="70">
        <v>3.3159999999999998</v>
      </c>
      <c r="L20" s="70">
        <v>0</v>
      </c>
      <c r="M20" s="70">
        <v>10.964</v>
      </c>
      <c r="N20" s="70">
        <v>0</v>
      </c>
      <c r="O20" s="70">
        <v>0</v>
      </c>
      <c r="P20" s="70">
        <v>0.378</v>
      </c>
      <c r="Q20" s="70">
        <v>0</v>
      </c>
      <c r="R20" s="70">
        <v>0</v>
      </c>
      <c r="S20" s="71">
        <f t="shared" si="0"/>
        <v>23.106999999999999</v>
      </c>
      <c r="T20" s="70">
        <v>14.83154</v>
      </c>
      <c r="U20" s="70">
        <v>16.8508</v>
      </c>
    </row>
    <row r="21" spans="1:23" ht="15.75" x14ac:dyDescent="0.25">
      <c r="A21" s="66" t="s">
        <v>15</v>
      </c>
      <c r="B21" s="173"/>
      <c r="C21" s="163"/>
      <c r="D21" s="67">
        <v>0</v>
      </c>
      <c r="E21" s="67">
        <v>0</v>
      </c>
      <c r="F21" s="67">
        <v>0</v>
      </c>
      <c r="G21" s="67">
        <v>6.0000000000000001E-3</v>
      </c>
      <c r="H21" s="67">
        <v>0</v>
      </c>
      <c r="I21" s="67">
        <v>54.987000000000002</v>
      </c>
      <c r="J21" s="67">
        <v>0</v>
      </c>
      <c r="K21" s="67">
        <v>0</v>
      </c>
      <c r="L21" s="67">
        <v>12.429</v>
      </c>
      <c r="M21" s="67">
        <v>34.875</v>
      </c>
      <c r="N21" s="67">
        <v>0</v>
      </c>
      <c r="O21" s="67">
        <v>0</v>
      </c>
      <c r="P21" s="67">
        <v>2.10114</v>
      </c>
      <c r="Q21" s="67">
        <v>0</v>
      </c>
      <c r="R21" s="67">
        <v>6.5</v>
      </c>
      <c r="S21" s="68">
        <f t="shared" si="0"/>
        <v>110.89814</v>
      </c>
      <c r="T21" s="67">
        <v>158.95434</v>
      </c>
      <c r="U21" s="67">
        <v>197.58088000000001</v>
      </c>
    </row>
    <row r="22" spans="1:23" ht="15.75" x14ac:dyDescent="0.25">
      <c r="A22" s="69" t="s">
        <v>91</v>
      </c>
      <c r="B22" s="174"/>
      <c r="C22" s="163"/>
      <c r="D22" s="70">
        <v>0</v>
      </c>
      <c r="E22" s="70">
        <v>0</v>
      </c>
      <c r="F22" s="70">
        <v>0</v>
      </c>
      <c r="G22" s="70">
        <v>0</v>
      </c>
      <c r="H22" s="70">
        <v>0</v>
      </c>
      <c r="I22" s="70">
        <v>0</v>
      </c>
      <c r="J22" s="70">
        <v>0</v>
      </c>
      <c r="K22" s="70">
        <v>0</v>
      </c>
      <c r="L22" s="70">
        <v>0</v>
      </c>
      <c r="M22" s="70">
        <v>0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  <c r="S22" s="71">
        <f t="shared" si="0"/>
        <v>0</v>
      </c>
      <c r="T22" s="70">
        <v>36.9</v>
      </c>
      <c r="U22" s="70">
        <v>54.3</v>
      </c>
    </row>
    <row r="23" spans="1:23" ht="15.75" x14ac:dyDescent="0.25">
      <c r="A23" s="66" t="s">
        <v>92</v>
      </c>
      <c r="B23" s="173"/>
      <c r="C23" s="163"/>
      <c r="D23" s="67">
        <v>0</v>
      </c>
      <c r="E23" s="67">
        <v>0</v>
      </c>
      <c r="F23" s="67">
        <v>0</v>
      </c>
      <c r="G23" s="67">
        <v>0</v>
      </c>
      <c r="H23" s="67">
        <v>0</v>
      </c>
      <c r="I23" s="67">
        <v>0</v>
      </c>
      <c r="J23" s="67">
        <v>0</v>
      </c>
      <c r="K23" s="67">
        <v>0</v>
      </c>
      <c r="L23" s="67">
        <v>0</v>
      </c>
      <c r="M23" s="67">
        <v>0</v>
      </c>
      <c r="N23" s="67">
        <v>0</v>
      </c>
      <c r="O23" s="67">
        <v>0</v>
      </c>
      <c r="P23" s="67">
        <v>0</v>
      </c>
      <c r="Q23" s="67">
        <v>0</v>
      </c>
      <c r="R23" s="67">
        <v>0</v>
      </c>
      <c r="S23" s="68">
        <f t="shared" si="0"/>
        <v>0</v>
      </c>
      <c r="T23" s="67">
        <v>0</v>
      </c>
      <c r="U23" s="67">
        <v>1.802</v>
      </c>
    </row>
    <row r="24" spans="1:23" ht="15.75" x14ac:dyDescent="0.25">
      <c r="A24" s="69" t="s">
        <v>93</v>
      </c>
      <c r="B24" s="174"/>
      <c r="C24" s="163"/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70">
        <v>0</v>
      </c>
      <c r="M24" s="70">
        <v>1.1000000000000001</v>
      </c>
      <c r="N24" s="70">
        <v>0</v>
      </c>
      <c r="O24" s="70">
        <v>0</v>
      </c>
      <c r="P24" s="70">
        <v>21.347280000000001</v>
      </c>
      <c r="Q24" s="70">
        <v>0</v>
      </c>
      <c r="R24" s="70">
        <v>8.5000000000000006E-2</v>
      </c>
      <c r="S24" s="71">
        <f t="shared" si="0"/>
        <v>22.532280000000004</v>
      </c>
      <c r="T24" s="70">
        <v>25.514980000000001</v>
      </c>
      <c r="U24" s="70">
        <v>29.319959999999998</v>
      </c>
    </row>
    <row r="25" spans="1:23" ht="15.75" x14ac:dyDescent="0.25">
      <c r="A25" s="66" t="s">
        <v>72</v>
      </c>
      <c r="B25" s="173"/>
      <c r="C25" s="163"/>
      <c r="D25" s="67">
        <v>0</v>
      </c>
      <c r="E25" s="67">
        <v>0</v>
      </c>
      <c r="F25" s="67">
        <v>0</v>
      </c>
      <c r="G25" s="67">
        <v>0</v>
      </c>
      <c r="H25" s="67">
        <v>0</v>
      </c>
      <c r="I25" s="67">
        <v>0</v>
      </c>
      <c r="J25" s="67">
        <v>0</v>
      </c>
      <c r="K25" s="67">
        <v>0</v>
      </c>
      <c r="L25" s="67">
        <v>0</v>
      </c>
      <c r="M25" s="67">
        <v>0</v>
      </c>
      <c r="N25" s="67">
        <v>0</v>
      </c>
      <c r="O25" s="67">
        <v>0</v>
      </c>
      <c r="P25" s="67">
        <v>0</v>
      </c>
      <c r="Q25" s="67">
        <v>0</v>
      </c>
      <c r="R25" s="67">
        <v>65.099999999999994</v>
      </c>
      <c r="S25" s="68">
        <f t="shared" si="0"/>
        <v>65.099999999999994</v>
      </c>
      <c r="T25" s="67">
        <v>0.12447999999999999</v>
      </c>
      <c r="U25" s="67">
        <v>2.8870399999999998</v>
      </c>
    </row>
    <row r="26" spans="1:23" ht="15.75" x14ac:dyDescent="0.25">
      <c r="A26" s="72" t="s">
        <v>16</v>
      </c>
      <c r="B26" s="175"/>
      <c r="C26" s="163"/>
      <c r="D26" s="73">
        <f t="shared" ref="D26:U26" si="1">SUM(D9,D10,D11,D12,D13,D14,D15,D16,D17,D18,D19,D20,D21,D22,D23,D24,D25)</f>
        <v>0</v>
      </c>
      <c r="E26" s="73">
        <f t="shared" si="1"/>
        <v>0</v>
      </c>
      <c r="F26" s="73">
        <f t="shared" si="1"/>
        <v>0</v>
      </c>
      <c r="G26" s="73">
        <f t="shared" si="1"/>
        <v>6.0000000000000001E-3</v>
      </c>
      <c r="H26" s="73">
        <f t="shared" si="1"/>
        <v>0</v>
      </c>
      <c r="I26" s="73">
        <f t="shared" si="1"/>
        <v>327.05300000000005</v>
      </c>
      <c r="J26" s="73">
        <f t="shared" si="1"/>
        <v>0</v>
      </c>
      <c r="K26" s="73">
        <f t="shared" si="1"/>
        <v>23.388999999999999</v>
      </c>
      <c r="L26" s="73">
        <f t="shared" si="1"/>
        <v>163.46600000000001</v>
      </c>
      <c r="M26" s="73">
        <f t="shared" si="1"/>
        <v>111.532</v>
      </c>
      <c r="N26" s="73">
        <f t="shared" si="1"/>
        <v>0</v>
      </c>
      <c r="O26" s="73">
        <f t="shared" si="1"/>
        <v>0</v>
      </c>
      <c r="P26" s="73">
        <f t="shared" si="1"/>
        <v>40.732740000000007</v>
      </c>
      <c r="Q26" s="73">
        <f t="shared" si="1"/>
        <v>0</v>
      </c>
      <c r="R26" s="73">
        <f t="shared" si="1"/>
        <v>90.512999999999991</v>
      </c>
      <c r="S26" s="74">
        <f t="shared" si="1"/>
        <v>756.6917400000001</v>
      </c>
      <c r="T26" s="70">
        <f t="shared" si="1"/>
        <v>700.54689999999994</v>
      </c>
      <c r="U26" s="70">
        <f t="shared" si="1"/>
        <v>829.93445999999994</v>
      </c>
    </row>
    <row r="28" spans="1:23" ht="15.75" x14ac:dyDescent="0.25">
      <c r="A28" s="62" t="s">
        <v>17</v>
      </c>
      <c r="B28" s="172"/>
      <c r="C28" s="1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4"/>
      <c r="T28" s="65"/>
      <c r="U28" s="65"/>
    </row>
    <row r="29" spans="1:23" ht="15.75" x14ac:dyDescent="0.25">
      <c r="A29" s="66" t="s">
        <v>18</v>
      </c>
      <c r="B29" s="173"/>
      <c r="C29" s="163"/>
      <c r="D29" s="67">
        <v>0</v>
      </c>
      <c r="E29" s="67">
        <v>0</v>
      </c>
      <c r="F29" s="67">
        <v>0</v>
      </c>
      <c r="G29" s="67">
        <v>0</v>
      </c>
      <c r="H29" s="67">
        <v>0</v>
      </c>
      <c r="I29" s="67">
        <v>6.625</v>
      </c>
      <c r="J29" s="67">
        <v>0</v>
      </c>
      <c r="K29" s="67">
        <v>0</v>
      </c>
      <c r="L29" s="67">
        <v>0</v>
      </c>
      <c r="M29" s="67">
        <v>0</v>
      </c>
      <c r="N29" s="67">
        <v>0</v>
      </c>
      <c r="O29" s="67">
        <v>0</v>
      </c>
      <c r="P29" s="67">
        <v>0.87804000000000004</v>
      </c>
      <c r="Q29" s="67">
        <v>0</v>
      </c>
      <c r="R29" s="67">
        <v>0</v>
      </c>
      <c r="S29" s="68">
        <f t="shared" ref="S29:S36" si="2">SUM(D29,E29,F29,G29,H29,I29,J29,K29,L29,M29,N29,O29,P29,Q29,R29)</f>
        <v>7.5030400000000004</v>
      </c>
      <c r="T29" s="67">
        <v>1.6606799999999999</v>
      </c>
      <c r="U29" s="67">
        <v>2.8749600000000002</v>
      </c>
      <c r="V29" s="173"/>
      <c r="W29" s="163"/>
    </row>
    <row r="30" spans="1:23" ht="15.75" x14ac:dyDescent="0.25">
      <c r="A30" s="69" t="s">
        <v>94</v>
      </c>
      <c r="B30" s="174"/>
      <c r="C30" s="163"/>
      <c r="D30" s="70">
        <v>0</v>
      </c>
      <c r="E30" s="70">
        <v>0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0</v>
      </c>
      <c r="N30" s="70">
        <v>0</v>
      </c>
      <c r="O30" s="70">
        <v>0</v>
      </c>
      <c r="P30" s="70">
        <v>0.16200000000000001</v>
      </c>
      <c r="Q30" s="70">
        <v>0</v>
      </c>
      <c r="R30" s="70">
        <v>0</v>
      </c>
      <c r="S30" s="71">
        <f t="shared" si="2"/>
        <v>0.16200000000000001</v>
      </c>
      <c r="T30" s="70">
        <v>0.13088</v>
      </c>
      <c r="U30" s="70">
        <v>1.2959999999999999E-2</v>
      </c>
    </row>
    <row r="31" spans="1:23" ht="15.75" x14ac:dyDescent="0.25">
      <c r="A31" s="66" t="s">
        <v>19</v>
      </c>
      <c r="B31" s="173"/>
      <c r="C31" s="163"/>
      <c r="D31" s="67">
        <v>0</v>
      </c>
      <c r="E31" s="67">
        <v>0</v>
      </c>
      <c r="F31" s="67">
        <v>0</v>
      </c>
      <c r="G31" s="67">
        <v>0</v>
      </c>
      <c r="H31" s="67">
        <v>0</v>
      </c>
      <c r="I31" s="67">
        <v>15.414</v>
      </c>
      <c r="J31" s="67">
        <v>0</v>
      </c>
      <c r="K31" s="67">
        <v>0</v>
      </c>
      <c r="L31" s="67">
        <v>0</v>
      </c>
      <c r="M31" s="67">
        <v>0</v>
      </c>
      <c r="N31" s="67">
        <v>0</v>
      </c>
      <c r="O31" s="67">
        <v>0</v>
      </c>
      <c r="P31" s="67">
        <v>0.48599999999999999</v>
      </c>
      <c r="Q31" s="67">
        <v>0</v>
      </c>
      <c r="R31" s="67">
        <v>0</v>
      </c>
      <c r="S31" s="68">
        <f t="shared" si="2"/>
        <v>15.9</v>
      </c>
      <c r="T31" s="67">
        <v>5.1436799999999998</v>
      </c>
      <c r="U31" s="67">
        <v>15.25658</v>
      </c>
    </row>
    <row r="32" spans="1:23" ht="15.75" x14ac:dyDescent="0.25">
      <c r="A32" s="69" t="s">
        <v>95</v>
      </c>
      <c r="B32" s="174"/>
      <c r="C32" s="163"/>
      <c r="D32" s="70">
        <v>0</v>
      </c>
      <c r="E32" s="70">
        <v>0</v>
      </c>
      <c r="F32" s="70">
        <v>0</v>
      </c>
      <c r="G32" s="70">
        <v>0</v>
      </c>
      <c r="H32" s="70">
        <v>0</v>
      </c>
      <c r="I32" s="70">
        <v>0</v>
      </c>
      <c r="J32" s="70">
        <v>0</v>
      </c>
      <c r="K32" s="70">
        <v>0</v>
      </c>
      <c r="L32" s="70">
        <v>0</v>
      </c>
      <c r="M32" s="70">
        <v>0</v>
      </c>
      <c r="N32" s="70">
        <v>0</v>
      </c>
      <c r="O32" s="70">
        <v>0</v>
      </c>
      <c r="P32" s="70">
        <v>0.22625999999999999</v>
      </c>
      <c r="Q32" s="70">
        <v>0</v>
      </c>
      <c r="R32" s="70">
        <v>0</v>
      </c>
      <c r="S32" s="71">
        <f t="shared" si="2"/>
        <v>0.22625999999999999</v>
      </c>
      <c r="T32" s="70">
        <v>0.23522000000000001</v>
      </c>
      <c r="U32" s="70">
        <v>0.11638</v>
      </c>
    </row>
    <row r="33" spans="1:23" ht="15.75" x14ac:dyDescent="0.25">
      <c r="A33" s="66" t="s">
        <v>96</v>
      </c>
      <c r="B33" s="173"/>
      <c r="C33" s="163"/>
      <c r="D33" s="67">
        <v>0</v>
      </c>
      <c r="E33" s="67">
        <v>0</v>
      </c>
      <c r="F33" s="67">
        <v>0</v>
      </c>
      <c r="G33" s="67">
        <v>0</v>
      </c>
      <c r="H33" s="67">
        <v>0</v>
      </c>
      <c r="I33" s="67">
        <v>0</v>
      </c>
      <c r="J33" s="67">
        <v>0</v>
      </c>
      <c r="K33" s="67">
        <v>0</v>
      </c>
      <c r="L33" s="67">
        <v>0</v>
      </c>
      <c r="M33" s="67">
        <v>0</v>
      </c>
      <c r="N33" s="67">
        <v>0</v>
      </c>
      <c r="O33" s="67">
        <v>0</v>
      </c>
      <c r="P33" s="67">
        <v>0.1053</v>
      </c>
      <c r="Q33" s="67">
        <v>0</v>
      </c>
      <c r="R33" s="67">
        <v>0</v>
      </c>
      <c r="S33" s="68">
        <f t="shared" si="2"/>
        <v>0.1053</v>
      </c>
      <c r="T33" s="67">
        <v>8.9639999999999997E-2</v>
      </c>
      <c r="U33" s="67">
        <v>0</v>
      </c>
    </row>
    <row r="34" spans="1:23" ht="15.75" x14ac:dyDescent="0.25">
      <c r="A34" s="69" t="s">
        <v>97</v>
      </c>
      <c r="B34" s="174"/>
      <c r="C34" s="163"/>
      <c r="D34" s="70">
        <v>0</v>
      </c>
      <c r="E34" s="70">
        <v>0</v>
      </c>
      <c r="F34" s="70">
        <v>0</v>
      </c>
      <c r="G34" s="70">
        <v>0</v>
      </c>
      <c r="H34" s="70">
        <v>0</v>
      </c>
      <c r="I34" s="70">
        <v>0</v>
      </c>
      <c r="J34" s="70">
        <v>0</v>
      </c>
      <c r="K34" s="70">
        <v>0</v>
      </c>
      <c r="L34" s="70">
        <v>0</v>
      </c>
      <c r="M34" s="70">
        <v>1</v>
      </c>
      <c r="N34" s="70">
        <v>0</v>
      </c>
      <c r="O34" s="70">
        <v>0</v>
      </c>
      <c r="P34" s="70">
        <v>0</v>
      </c>
      <c r="Q34" s="70">
        <v>0</v>
      </c>
      <c r="R34" s="70">
        <v>4</v>
      </c>
      <c r="S34" s="71">
        <f t="shared" si="2"/>
        <v>5</v>
      </c>
      <c r="T34" s="70">
        <v>0</v>
      </c>
      <c r="U34" s="70">
        <v>0</v>
      </c>
    </row>
    <row r="35" spans="1:23" ht="15.75" x14ac:dyDescent="0.25">
      <c r="A35" s="66" t="s">
        <v>98</v>
      </c>
      <c r="B35" s="173"/>
      <c r="C35" s="163"/>
      <c r="D35" s="67">
        <v>0</v>
      </c>
      <c r="E35" s="67">
        <v>0</v>
      </c>
      <c r="F35" s="67">
        <v>0</v>
      </c>
      <c r="G35" s="67">
        <v>0</v>
      </c>
      <c r="H35" s="67">
        <v>0</v>
      </c>
      <c r="I35" s="67">
        <v>0</v>
      </c>
      <c r="J35" s="67">
        <v>0</v>
      </c>
      <c r="K35" s="67">
        <v>0</v>
      </c>
      <c r="L35" s="67">
        <v>0</v>
      </c>
      <c r="M35" s="67">
        <v>0</v>
      </c>
      <c r="N35" s="67">
        <v>0</v>
      </c>
      <c r="O35" s="67">
        <v>0</v>
      </c>
      <c r="P35" s="67">
        <v>0</v>
      </c>
      <c r="Q35" s="67">
        <v>0</v>
      </c>
      <c r="R35" s="67">
        <v>0</v>
      </c>
      <c r="S35" s="68">
        <f t="shared" si="2"/>
        <v>0</v>
      </c>
      <c r="T35" s="67">
        <v>6.3420399999999999</v>
      </c>
      <c r="U35" s="67">
        <v>0</v>
      </c>
    </row>
    <row r="36" spans="1:23" ht="15.75" x14ac:dyDescent="0.25">
      <c r="A36" s="69" t="s">
        <v>72</v>
      </c>
      <c r="B36" s="174"/>
      <c r="C36" s="163"/>
      <c r="D36" s="70">
        <v>0</v>
      </c>
      <c r="E36" s="70">
        <v>0</v>
      </c>
      <c r="F36" s="70">
        <v>0</v>
      </c>
      <c r="G36" s="70">
        <v>0</v>
      </c>
      <c r="H36" s="70">
        <v>0</v>
      </c>
      <c r="I36" s="70">
        <v>0</v>
      </c>
      <c r="J36" s="70">
        <v>0</v>
      </c>
      <c r="K36" s="70">
        <v>0</v>
      </c>
      <c r="L36" s="70">
        <v>0</v>
      </c>
      <c r="M36" s="70">
        <v>0</v>
      </c>
      <c r="N36" s="70">
        <v>0</v>
      </c>
      <c r="O36" s="70">
        <v>0</v>
      </c>
      <c r="P36" s="70">
        <v>0</v>
      </c>
      <c r="Q36" s="70">
        <v>0</v>
      </c>
      <c r="R36" s="70">
        <v>2.7</v>
      </c>
      <c r="S36" s="71">
        <f t="shared" si="2"/>
        <v>2.7</v>
      </c>
      <c r="T36" s="70">
        <v>1.4E-2</v>
      </c>
      <c r="U36" s="70">
        <v>3.6999999999999998E-2</v>
      </c>
    </row>
    <row r="37" spans="1:23" ht="15.75" x14ac:dyDescent="0.25">
      <c r="A37" s="72" t="s">
        <v>16</v>
      </c>
      <c r="B37" s="175"/>
      <c r="C37" s="163"/>
      <c r="D37" s="73">
        <f t="shared" ref="D37:U37" si="3">SUM(D29,D30,D31,D32,D33,D34,D35,D36)</f>
        <v>0</v>
      </c>
      <c r="E37" s="73">
        <f t="shared" si="3"/>
        <v>0</v>
      </c>
      <c r="F37" s="73">
        <f t="shared" si="3"/>
        <v>0</v>
      </c>
      <c r="G37" s="73">
        <f t="shared" si="3"/>
        <v>0</v>
      </c>
      <c r="H37" s="73">
        <f t="shared" si="3"/>
        <v>0</v>
      </c>
      <c r="I37" s="73">
        <f t="shared" si="3"/>
        <v>22.039000000000001</v>
      </c>
      <c r="J37" s="73">
        <f t="shared" si="3"/>
        <v>0</v>
      </c>
      <c r="K37" s="73">
        <f t="shared" si="3"/>
        <v>0</v>
      </c>
      <c r="L37" s="73">
        <f t="shared" si="3"/>
        <v>0</v>
      </c>
      <c r="M37" s="73">
        <f t="shared" si="3"/>
        <v>1</v>
      </c>
      <c r="N37" s="73">
        <f t="shared" si="3"/>
        <v>0</v>
      </c>
      <c r="O37" s="73">
        <f t="shared" si="3"/>
        <v>0</v>
      </c>
      <c r="P37" s="73">
        <f t="shared" si="3"/>
        <v>1.8575999999999999</v>
      </c>
      <c r="Q37" s="73">
        <f t="shared" si="3"/>
        <v>0</v>
      </c>
      <c r="R37" s="73">
        <f t="shared" si="3"/>
        <v>6.7</v>
      </c>
      <c r="S37" s="74">
        <f t="shared" si="3"/>
        <v>31.596599999999999</v>
      </c>
      <c r="T37" s="70">
        <f t="shared" si="3"/>
        <v>13.61614</v>
      </c>
      <c r="U37" s="70">
        <f t="shared" si="3"/>
        <v>18.297879999999999</v>
      </c>
    </row>
    <row r="39" spans="1:23" ht="15.75" x14ac:dyDescent="0.25">
      <c r="A39" s="62" t="s">
        <v>22</v>
      </c>
      <c r="B39" s="172"/>
      <c r="C39" s="1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4"/>
      <c r="T39" s="65"/>
      <c r="U39" s="65"/>
    </row>
    <row r="40" spans="1:23" ht="15.75" x14ac:dyDescent="0.25">
      <c r="A40" s="66" t="s">
        <v>99</v>
      </c>
      <c r="B40" s="173"/>
      <c r="C40" s="163"/>
      <c r="D40" s="67">
        <v>0</v>
      </c>
      <c r="E40" s="67">
        <v>0</v>
      </c>
      <c r="F40" s="67">
        <v>0</v>
      </c>
      <c r="G40" s="67">
        <v>0</v>
      </c>
      <c r="H40" s="67">
        <v>0</v>
      </c>
      <c r="I40" s="67">
        <v>0</v>
      </c>
      <c r="J40" s="67">
        <v>0</v>
      </c>
      <c r="K40" s="67">
        <v>0</v>
      </c>
      <c r="L40" s="67">
        <v>0</v>
      </c>
      <c r="M40" s="67">
        <v>0</v>
      </c>
      <c r="N40" s="67">
        <v>0</v>
      </c>
      <c r="O40" s="67">
        <v>0</v>
      </c>
      <c r="P40" s="67">
        <v>0.378</v>
      </c>
      <c r="Q40" s="67">
        <v>0</v>
      </c>
      <c r="R40" s="67">
        <v>0</v>
      </c>
      <c r="S40" s="68">
        <f t="shared" ref="S40:S47" si="4">SUM(D40,E40,F40,G40,H40,I40,J40,K40,L40,M40,N40,O40,P40,Q40,R40)</f>
        <v>0.378</v>
      </c>
      <c r="T40" s="67">
        <v>1.404E-2</v>
      </c>
      <c r="U40" s="67">
        <v>0</v>
      </c>
      <c r="V40" s="173"/>
      <c r="W40" s="163"/>
    </row>
    <row r="41" spans="1:23" ht="15.75" x14ac:dyDescent="0.25">
      <c r="A41" s="69" t="s">
        <v>25</v>
      </c>
      <c r="B41" s="174"/>
      <c r="C41" s="163"/>
      <c r="D41" s="70">
        <v>0</v>
      </c>
      <c r="E41" s="70">
        <v>0</v>
      </c>
      <c r="F41" s="70">
        <v>0</v>
      </c>
      <c r="G41" s="70">
        <v>0</v>
      </c>
      <c r="H41" s="70">
        <v>0</v>
      </c>
      <c r="I41" s="70">
        <v>0</v>
      </c>
      <c r="J41" s="70">
        <v>0</v>
      </c>
      <c r="K41" s="70">
        <v>0</v>
      </c>
      <c r="L41" s="70">
        <v>0</v>
      </c>
      <c r="M41" s="70">
        <v>0</v>
      </c>
      <c r="N41" s="70">
        <v>0</v>
      </c>
      <c r="O41" s="70">
        <v>0</v>
      </c>
      <c r="P41" s="70">
        <v>5.3999999999999999E-2</v>
      </c>
      <c r="Q41" s="70">
        <v>0</v>
      </c>
      <c r="R41" s="70">
        <v>0</v>
      </c>
      <c r="S41" s="71">
        <f t="shared" si="4"/>
        <v>5.3999999999999999E-2</v>
      </c>
      <c r="T41" s="70">
        <v>0.26616000000000001</v>
      </c>
      <c r="U41" s="70">
        <v>0.15078</v>
      </c>
    </row>
    <row r="42" spans="1:23" ht="15.75" x14ac:dyDescent="0.25">
      <c r="A42" s="66" t="s">
        <v>100</v>
      </c>
      <c r="B42" s="173"/>
      <c r="C42" s="163"/>
      <c r="D42" s="67">
        <v>0</v>
      </c>
      <c r="E42" s="67">
        <v>0</v>
      </c>
      <c r="F42" s="67">
        <v>0</v>
      </c>
      <c r="G42" s="67">
        <v>0</v>
      </c>
      <c r="H42" s="67">
        <v>0</v>
      </c>
      <c r="I42" s="67">
        <v>0</v>
      </c>
      <c r="J42" s="67">
        <v>0</v>
      </c>
      <c r="K42" s="67">
        <v>0</v>
      </c>
      <c r="L42" s="67">
        <v>0</v>
      </c>
      <c r="M42" s="67">
        <v>0</v>
      </c>
      <c r="N42" s="67">
        <v>0</v>
      </c>
      <c r="O42" s="67">
        <v>0</v>
      </c>
      <c r="P42" s="67">
        <v>0</v>
      </c>
      <c r="Q42" s="67">
        <v>0</v>
      </c>
      <c r="R42" s="67">
        <v>0</v>
      </c>
      <c r="S42" s="68">
        <f t="shared" si="4"/>
        <v>0</v>
      </c>
      <c r="T42" s="67">
        <v>1.404E-2</v>
      </c>
      <c r="U42" s="67">
        <v>0</v>
      </c>
    </row>
    <row r="43" spans="1:23" ht="15.75" x14ac:dyDescent="0.25">
      <c r="A43" s="69" t="s">
        <v>27</v>
      </c>
      <c r="B43" s="174"/>
      <c r="C43" s="163"/>
      <c r="D43" s="70">
        <v>0</v>
      </c>
      <c r="E43" s="70">
        <v>0</v>
      </c>
      <c r="F43" s="70">
        <v>0</v>
      </c>
      <c r="G43" s="70">
        <v>0</v>
      </c>
      <c r="H43" s="70">
        <v>0</v>
      </c>
      <c r="I43" s="70">
        <v>0</v>
      </c>
      <c r="J43" s="70">
        <v>0</v>
      </c>
      <c r="K43" s="70">
        <v>0</v>
      </c>
      <c r="L43" s="70">
        <v>0</v>
      </c>
      <c r="M43" s="70">
        <v>0</v>
      </c>
      <c r="N43" s="70">
        <v>0</v>
      </c>
      <c r="O43" s="70">
        <v>0</v>
      </c>
      <c r="P43" s="70">
        <v>0.50004000000000004</v>
      </c>
      <c r="Q43" s="70">
        <v>0</v>
      </c>
      <c r="R43" s="70">
        <v>0</v>
      </c>
      <c r="S43" s="71">
        <f t="shared" si="4"/>
        <v>0.50004000000000004</v>
      </c>
      <c r="T43" s="70">
        <v>0.40676000000000001</v>
      </c>
      <c r="U43" s="70">
        <v>0.47417999999999999</v>
      </c>
    </row>
    <row r="44" spans="1:23" ht="15.75" x14ac:dyDescent="0.25">
      <c r="A44" s="66" t="s">
        <v>101</v>
      </c>
      <c r="B44" s="173"/>
      <c r="C44" s="163"/>
      <c r="D44" s="67">
        <v>0</v>
      </c>
      <c r="E44" s="67">
        <v>0</v>
      </c>
      <c r="F44" s="67">
        <v>0</v>
      </c>
      <c r="G44" s="67">
        <v>0</v>
      </c>
      <c r="H44" s="67">
        <v>0</v>
      </c>
      <c r="I44" s="67">
        <v>0</v>
      </c>
      <c r="J44" s="67">
        <v>0</v>
      </c>
      <c r="K44" s="67">
        <v>0</v>
      </c>
      <c r="L44" s="67">
        <v>0</v>
      </c>
      <c r="M44" s="67">
        <v>0</v>
      </c>
      <c r="N44" s="67">
        <v>0</v>
      </c>
      <c r="O44" s="67">
        <v>0</v>
      </c>
      <c r="P44" s="67">
        <v>5.3999999999999999E-2</v>
      </c>
      <c r="Q44" s="67">
        <v>0</v>
      </c>
      <c r="R44" s="67">
        <v>0</v>
      </c>
      <c r="S44" s="68">
        <f t="shared" si="4"/>
        <v>5.3999999999999999E-2</v>
      </c>
      <c r="T44" s="67">
        <v>0</v>
      </c>
      <c r="U44" s="67">
        <v>0</v>
      </c>
    </row>
    <row r="45" spans="1:23" ht="15.75" x14ac:dyDescent="0.25">
      <c r="A45" s="69" t="s">
        <v>28</v>
      </c>
      <c r="B45" s="174"/>
      <c r="C45" s="163"/>
      <c r="D45" s="70">
        <v>0</v>
      </c>
      <c r="E45" s="70">
        <v>0</v>
      </c>
      <c r="F45" s="70">
        <v>0</v>
      </c>
      <c r="G45" s="70">
        <v>0</v>
      </c>
      <c r="H45" s="70">
        <v>0</v>
      </c>
      <c r="I45" s="70">
        <v>0</v>
      </c>
      <c r="J45" s="70">
        <v>0</v>
      </c>
      <c r="K45" s="70">
        <v>0</v>
      </c>
      <c r="L45" s="70">
        <v>0</v>
      </c>
      <c r="M45" s="70">
        <v>0</v>
      </c>
      <c r="N45" s="70">
        <v>0</v>
      </c>
      <c r="O45" s="70">
        <v>0</v>
      </c>
      <c r="P45" s="70">
        <v>4.4182800000000002</v>
      </c>
      <c r="Q45" s="70">
        <v>0</v>
      </c>
      <c r="R45" s="70">
        <v>0</v>
      </c>
      <c r="S45" s="71">
        <f t="shared" si="4"/>
        <v>4.4182800000000002</v>
      </c>
      <c r="T45" s="70">
        <v>3.8189199999999999</v>
      </c>
      <c r="U45" s="70">
        <v>3.3285399999999998</v>
      </c>
    </row>
    <row r="46" spans="1:23" ht="15.75" x14ac:dyDescent="0.25">
      <c r="A46" s="66" t="s">
        <v>29</v>
      </c>
      <c r="B46" s="173"/>
      <c r="C46" s="163"/>
      <c r="D46" s="67">
        <v>0</v>
      </c>
      <c r="E46" s="67">
        <v>0</v>
      </c>
      <c r="F46" s="67">
        <v>0</v>
      </c>
      <c r="G46" s="67">
        <v>0</v>
      </c>
      <c r="H46" s="67">
        <v>0</v>
      </c>
      <c r="I46" s="67">
        <v>0</v>
      </c>
      <c r="J46" s="67">
        <v>0</v>
      </c>
      <c r="K46" s="67">
        <v>0</v>
      </c>
      <c r="L46" s="67">
        <v>0</v>
      </c>
      <c r="M46" s="67">
        <v>0</v>
      </c>
      <c r="N46" s="67">
        <v>0</v>
      </c>
      <c r="O46" s="67">
        <v>0</v>
      </c>
      <c r="P46" s="67">
        <v>1.1339999999999999</v>
      </c>
      <c r="Q46" s="67">
        <v>0</v>
      </c>
      <c r="R46" s="67">
        <v>0</v>
      </c>
      <c r="S46" s="68">
        <f t="shared" si="4"/>
        <v>1.1339999999999999</v>
      </c>
      <c r="T46" s="67">
        <v>1.44658</v>
      </c>
      <c r="U46" s="67">
        <v>0.87836000000000003</v>
      </c>
    </row>
    <row r="47" spans="1:23" ht="15.75" x14ac:dyDescent="0.25">
      <c r="A47" s="69" t="s">
        <v>72</v>
      </c>
      <c r="B47" s="174"/>
      <c r="C47" s="163"/>
      <c r="D47" s="70">
        <v>0</v>
      </c>
      <c r="E47" s="70">
        <v>0</v>
      </c>
      <c r="F47" s="70">
        <v>0</v>
      </c>
      <c r="G47" s="70">
        <v>0</v>
      </c>
      <c r="H47" s="70">
        <v>0</v>
      </c>
      <c r="I47" s="70">
        <v>0</v>
      </c>
      <c r="J47" s="70">
        <v>0</v>
      </c>
      <c r="K47" s="70">
        <v>0</v>
      </c>
      <c r="L47" s="70">
        <v>0</v>
      </c>
      <c r="M47" s="70">
        <v>0</v>
      </c>
      <c r="N47" s="70">
        <v>0</v>
      </c>
      <c r="O47" s="70">
        <v>0</v>
      </c>
      <c r="P47" s="70">
        <v>0</v>
      </c>
      <c r="Q47" s="70">
        <v>0</v>
      </c>
      <c r="R47" s="70">
        <v>0</v>
      </c>
      <c r="S47" s="71">
        <f t="shared" si="4"/>
        <v>0</v>
      </c>
      <c r="T47" s="70">
        <v>7.3520000000000002E-2</v>
      </c>
      <c r="U47" s="70">
        <v>3.2000000000000001E-2</v>
      </c>
    </row>
    <row r="48" spans="1:23" ht="15.75" x14ac:dyDescent="0.25">
      <c r="A48" s="72" t="s">
        <v>16</v>
      </c>
      <c r="B48" s="175"/>
      <c r="C48" s="163"/>
      <c r="D48" s="73">
        <f t="shared" ref="D48:U48" si="5">SUM(D40,D41,D42,D43,D44,D45,D46,D47)</f>
        <v>0</v>
      </c>
      <c r="E48" s="73">
        <f t="shared" si="5"/>
        <v>0</v>
      </c>
      <c r="F48" s="73">
        <f t="shared" si="5"/>
        <v>0</v>
      </c>
      <c r="G48" s="73">
        <f t="shared" si="5"/>
        <v>0</v>
      </c>
      <c r="H48" s="73">
        <f t="shared" si="5"/>
        <v>0</v>
      </c>
      <c r="I48" s="73">
        <f t="shared" si="5"/>
        <v>0</v>
      </c>
      <c r="J48" s="73">
        <f t="shared" si="5"/>
        <v>0</v>
      </c>
      <c r="K48" s="73">
        <f t="shared" si="5"/>
        <v>0</v>
      </c>
      <c r="L48" s="73">
        <f t="shared" si="5"/>
        <v>0</v>
      </c>
      <c r="M48" s="73">
        <f t="shared" si="5"/>
        <v>0</v>
      </c>
      <c r="N48" s="73">
        <f t="shared" si="5"/>
        <v>0</v>
      </c>
      <c r="O48" s="73">
        <f t="shared" si="5"/>
        <v>0</v>
      </c>
      <c r="P48" s="73">
        <f t="shared" si="5"/>
        <v>6.5383200000000006</v>
      </c>
      <c r="Q48" s="73">
        <f t="shared" si="5"/>
        <v>0</v>
      </c>
      <c r="R48" s="73">
        <f t="shared" si="5"/>
        <v>0</v>
      </c>
      <c r="S48" s="74">
        <f t="shared" si="5"/>
        <v>6.5383200000000006</v>
      </c>
      <c r="T48" s="70">
        <f t="shared" si="5"/>
        <v>6.0400200000000002</v>
      </c>
      <c r="U48" s="70">
        <f t="shared" si="5"/>
        <v>4.8638599999999999</v>
      </c>
    </row>
    <row r="50" spans="1:23" ht="15.75" x14ac:dyDescent="0.25">
      <c r="A50" s="62" t="s">
        <v>32</v>
      </c>
      <c r="B50" s="172"/>
      <c r="C50" s="1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4"/>
      <c r="T50" s="65"/>
      <c r="U50" s="65"/>
    </row>
    <row r="51" spans="1:23" ht="15.75" x14ac:dyDescent="0.25">
      <c r="A51" s="66" t="s">
        <v>33</v>
      </c>
      <c r="B51" s="173"/>
      <c r="C51" s="163"/>
      <c r="D51" s="67">
        <v>0</v>
      </c>
      <c r="E51" s="67">
        <v>0</v>
      </c>
      <c r="F51" s="67">
        <v>0</v>
      </c>
      <c r="G51" s="67">
        <v>19.605</v>
      </c>
      <c r="H51" s="67">
        <v>0</v>
      </c>
      <c r="I51" s="67">
        <v>0</v>
      </c>
      <c r="J51" s="67">
        <v>0</v>
      </c>
      <c r="K51" s="67">
        <v>0</v>
      </c>
      <c r="L51" s="67">
        <v>0</v>
      </c>
      <c r="M51" s="67">
        <v>0</v>
      </c>
      <c r="N51" s="67">
        <v>0</v>
      </c>
      <c r="O51" s="67">
        <v>0</v>
      </c>
      <c r="P51" s="67">
        <v>1.90998</v>
      </c>
      <c r="Q51" s="67">
        <v>0</v>
      </c>
      <c r="R51" s="67">
        <v>0</v>
      </c>
      <c r="S51" s="68">
        <f>SUM(D51,E51,F51,G51,H51,I51,J51,K51,L51,M51,N51,O51,P51,Q51,R51)</f>
        <v>21.514980000000001</v>
      </c>
      <c r="T51" s="67">
        <v>30.209379999999999</v>
      </c>
      <c r="U51" s="67">
        <v>48.393219999999999</v>
      </c>
      <c r="V51" s="173"/>
      <c r="W51" s="163"/>
    </row>
    <row r="52" spans="1:23" ht="15.75" x14ac:dyDescent="0.25">
      <c r="A52" s="69" t="s">
        <v>34</v>
      </c>
      <c r="B52" s="174"/>
      <c r="C52" s="163"/>
      <c r="D52" s="70">
        <v>0</v>
      </c>
      <c r="E52" s="70">
        <v>0</v>
      </c>
      <c r="F52" s="70">
        <v>0</v>
      </c>
      <c r="G52" s="70">
        <v>0</v>
      </c>
      <c r="H52" s="70">
        <v>10</v>
      </c>
      <c r="I52" s="70">
        <v>0</v>
      </c>
      <c r="J52" s="70">
        <v>0</v>
      </c>
      <c r="K52" s="70">
        <v>0</v>
      </c>
      <c r="L52" s="70">
        <v>0</v>
      </c>
      <c r="M52" s="70">
        <v>8.1999999999999993</v>
      </c>
      <c r="N52" s="70">
        <v>0</v>
      </c>
      <c r="O52" s="70">
        <v>0</v>
      </c>
      <c r="P52" s="70">
        <v>28.648620000000001</v>
      </c>
      <c r="Q52" s="70">
        <v>0</v>
      </c>
      <c r="R52" s="70">
        <v>0</v>
      </c>
      <c r="S52" s="71">
        <f>SUM(D52,E52,F52,G52,H52,I52,J52,K52,L52,M52,N52,O52,P52,Q52,R52)</f>
        <v>46.848619999999997</v>
      </c>
      <c r="T52" s="70">
        <v>39.70308</v>
      </c>
      <c r="U52" s="70">
        <v>47.870739999999998</v>
      </c>
    </row>
    <row r="53" spans="1:23" ht="15.75" x14ac:dyDescent="0.25">
      <c r="A53" s="72" t="s">
        <v>16</v>
      </c>
      <c r="B53" s="175"/>
      <c r="C53" s="163"/>
      <c r="D53" s="73">
        <f t="shared" ref="D53:U53" si="6">SUM(D51,D52)</f>
        <v>0</v>
      </c>
      <c r="E53" s="73">
        <f t="shared" si="6"/>
        <v>0</v>
      </c>
      <c r="F53" s="73">
        <f t="shared" si="6"/>
        <v>0</v>
      </c>
      <c r="G53" s="73">
        <f t="shared" si="6"/>
        <v>19.605</v>
      </c>
      <c r="H53" s="73">
        <f t="shared" si="6"/>
        <v>10</v>
      </c>
      <c r="I53" s="73">
        <f t="shared" si="6"/>
        <v>0</v>
      </c>
      <c r="J53" s="73">
        <f t="shared" si="6"/>
        <v>0</v>
      </c>
      <c r="K53" s="73">
        <f t="shared" si="6"/>
        <v>0</v>
      </c>
      <c r="L53" s="73">
        <f t="shared" si="6"/>
        <v>0</v>
      </c>
      <c r="M53" s="73">
        <f t="shared" si="6"/>
        <v>8.1999999999999993</v>
      </c>
      <c r="N53" s="73">
        <f t="shared" si="6"/>
        <v>0</v>
      </c>
      <c r="O53" s="73">
        <f t="shared" si="6"/>
        <v>0</v>
      </c>
      <c r="P53" s="73">
        <f t="shared" si="6"/>
        <v>30.558600000000002</v>
      </c>
      <c r="Q53" s="73">
        <f t="shared" si="6"/>
        <v>0</v>
      </c>
      <c r="R53" s="73">
        <f t="shared" si="6"/>
        <v>0</v>
      </c>
      <c r="S53" s="74">
        <f t="shared" si="6"/>
        <v>68.363599999999991</v>
      </c>
      <c r="T53" s="70">
        <f t="shared" si="6"/>
        <v>69.912459999999996</v>
      </c>
      <c r="U53" s="70">
        <f t="shared" si="6"/>
        <v>96.263959999999997</v>
      </c>
    </row>
    <row r="55" spans="1:23" ht="15.75" x14ac:dyDescent="0.25">
      <c r="A55" s="62" t="s">
        <v>36</v>
      </c>
      <c r="B55" s="172"/>
      <c r="C55" s="1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4"/>
      <c r="T55" s="65"/>
      <c r="U55" s="65"/>
    </row>
    <row r="56" spans="1:23" ht="15.75" x14ac:dyDescent="0.25">
      <c r="A56" s="66" t="s">
        <v>102</v>
      </c>
      <c r="B56" s="173"/>
      <c r="C56" s="163"/>
      <c r="D56" s="67">
        <v>0</v>
      </c>
      <c r="E56" s="67">
        <v>0</v>
      </c>
      <c r="F56" s="67">
        <v>0</v>
      </c>
      <c r="G56" s="67">
        <v>0</v>
      </c>
      <c r="H56" s="67">
        <v>0</v>
      </c>
      <c r="I56" s="67">
        <v>0</v>
      </c>
      <c r="J56" s="67">
        <v>0</v>
      </c>
      <c r="K56" s="67">
        <v>0</v>
      </c>
      <c r="L56" s="67">
        <v>0</v>
      </c>
      <c r="M56" s="67">
        <v>0</v>
      </c>
      <c r="N56" s="67">
        <v>0</v>
      </c>
      <c r="O56" s="67">
        <v>0</v>
      </c>
      <c r="P56" s="67">
        <v>3.3188399999999998</v>
      </c>
      <c r="Q56" s="67">
        <v>0</v>
      </c>
      <c r="R56" s="67">
        <v>0</v>
      </c>
      <c r="S56" s="68">
        <f t="shared" ref="S56:S77" si="7">SUM(D56,E56,F56,G56,H56,I56,J56,K56,L56,M56,N56,O56,P56,Q56,R56)</f>
        <v>3.3188399999999998</v>
      </c>
      <c r="T56" s="67">
        <v>5.9718</v>
      </c>
      <c r="U56" s="67">
        <v>2.83446</v>
      </c>
      <c r="V56" s="173"/>
      <c r="W56" s="163"/>
    </row>
    <row r="57" spans="1:23" ht="15.75" x14ac:dyDescent="0.25">
      <c r="A57" s="69" t="s">
        <v>103</v>
      </c>
      <c r="B57" s="174"/>
      <c r="C57" s="163"/>
      <c r="D57" s="70">
        <v>0</v>
      </c>
      <c r="E57" s="70">
        <v>0</v>
      </c>
      <c r="F57" s="70">
        <v>0</v>
      </c>
      <c r="G57" s="70">
        <v>0</v>
      </c>
      <c r="H57" s="70">
        <v>0</v>
      </c>
      <c r="I57" s="70">
        <v>0</v>
      </c>
      <c r="J57" s="70">
        <v>0</v>
      </c>
      <c r="K57" s="70">
        <v>0</v>
      </c>
      <c r="L57" s="70">
        <v>0</v>
      </c>
      <c r="M57" s="70">
        <v>0</v>
      </c>
      <c r="N57" s="70">
        <v>0</v>
      </c>
      <c r="O57" s="70">
        <v>0</v>
      </c>
      <c r="P57" s="70">
        <v>0</v>
      </c>
      <c r="Q57" s="70">
        <v>0</v>
      </c>
      <c r="R57" s="70">
        <v>0</v>
      </c>
      <c r="S57" s="71">
        <f t="shared" si="7"/>
        <v>0</v>
      </c>
      <c r="T57" s="70">
        <v>0</v>
      </c>
      <c r="U57" s="70">
        <v>0.67600000000000005</v>
      </c>
    </row>
    <row r="58" spans="1:23" ht="15.75" x14ac:dyDescent="0.25">
      <c r="A58" s="66" t="s">
        <v>37</v>
      </c>
      <c r="B58" s="173"/>
      <c r="C58" s="163"/>
      <c r="D58" s="67">
        <v>0</v>
      </c>
      <c r="E58" s="67">
        <v>0</v>
      </c>
      <c r="F58" s="67">
        <v>0</v>
      </c>
      <c r="G58" s="67">
        <v>45.244</v>
      </c>
      <c r="H58" s="67">
        <v>0</v>
      </c>
      <c r="I58" s="67">
        <v>32.566000000000003</v>
      </c>
      <c r="J58" s="67">
        <v>0</v>
      </c>
      <c r="K58" s="67">
        <v>0</v>
      </c>
      <c r="L58" s="67">
        <v>0</v>
      </c>
      <c r="M58" s="67">
        <v>0</v>
      </c>
      <c r="N58" s="67">
        <v>0</v>
      </c>
      <c r="O58" s="67">
        <v>0</v>
      </c>
      <c r="P58" s="67">
        <v>1.7080200000000001</v>
      </c>
      <c r="Q58" s="67">
        <v>0</v>
      </c>
      <c r="R58" s="67">
        <v>0</v>
      </c>
      <c r="S58" s="68">
        <f t="shared" si="7"/>
        <v>79.518020000000007</v>
      </c>
      <c r="T58" s="67">
        <v>83.018000000000001</v>
      </c>
      <c r="U58" s="67">
        <v>90.001440000000002</v>
      </c>
    </row>
    <row r="59" spans="1:23" ht="15.75" x14ac:dyDescent="0.25">
      <c r="A59" s="69" t="s">
        <v>104</v>
      </c>
      <c r="B59" s="174"/>
      <c r="C59" s="163"/>
      <c r="D59" s="70">
        <v>0</v>
      </c>
      <c r="E59" s="70">
        <v>0</v>
      </c>
      <c r="F59" s="70">
        <v>0</v>
      </c>
      <c r="G59" s="70">
        <v>0</v>
      </c>
      <c r="H59" s="70">
        <v>0</v>
      </c>
      <c r="I59" s="70">
        <v>0</v>
      </c>
      <c r="J59" s="70">
        <v>0</v>
      </c>
      <c r="K59" s="70">
        <v>0</v>
      </c>
      <c r="L59" s="70">
        <v>0</v>
      </c>
      <c r="M59" s="70">
        <v>0</v>
      </c>
      <c r="N59" s="70">
        <v>0</v>
      </c>
      <c r="O59" s="70">
        <v>0</v>
      </c>
      <c r="P59" s="70">
        <v>3.3609599999999999</v>
      </c>
      <c r="Q59" s="70">
        <v>0</v>
      </c>
      <c r="R59" s="70">
        <v>0</v>
      </c>
      <c r="S59" s="71">
        <f t="shared" si="7"/>
        <v>3.3609599999999999</v>
      </c>
      <c r="T59" s="70">
        <v>5.49282</v>
      </c>
      <c r="U59" s="70">
        <v>65.999799999999993</v>
      </c>
    </row>
    <row r="60" spans="1:23" ht="15.75" x14ac:dyDescent="0.25">
      <c r="A60" s="66" t="s">
        <v>105</v>
      </c>
      <c r="B60" s="173"/>
      <c r="C60" s="163"/>
      <c r="D60" s="67">
        <v>0</v>
      </c>
      <c r="E60" s="67">
        <v>0</v>
      </c>
      <c r="F60" s="67">
        <v>0</v>
      </c>
      <c r="G60" s="67">
        <v>0</v>
      </c>
      <c r="H60" s="67">
        <v>10</v>
      </c>
      <c r="I60" s="67">
        <v>1.1080000000000001</v>
      </c>
      <c r="J60" s="67">
        <v>0</v>
      </c>
      <c r="K60" s="67">
        <v>0</v>
      </c>
      <c r="L60" s="67">
        <v>0</v>
      </c>
      <c r="M60" s="67">
        <v>0</v>
      </c>
      <c r="N60" s="67">
        <v>0</v>
      </c>
      <c r="O60" s="67">
        <v>0</v>
      </c>
      <c r="P60" s="67">
        <v>2.2161599999999999</v>
      </c>
      <c r="Q60" s="67">
        <v>0</v>
      </c>
      <c r="R60" s="67">
        <v>0</v>
      </c>
      <c r="S60" s="68">
        <f t="shared" si="7"/>
        <v>13.324160000000001</v>
      </c>
      <c r="T60" s="67">
        <v>12.54316</v>
      </c>
      <c r="U60" s="67">
        <v>10.44084</v>
      </c>
    </row>
    <row r="61" spans="1:23" ht="15.75" x14ac:dyDescent="0.25">
      <c r="A61" s="69" t="s">
        <v>106</v>
      </c>
      <c r="B61" s="174"/>
      <c r="C61" s="163"/>
      <c r="D61" s="70">
        <v>0</v>
      </c>
      <c r="E61" s="70">
        <v>0</v>
      </c>
      <c r="F61" s="70">
        <v>0</v>
      </c>
      <c r="G61" s="70">
        <v>0</v>
      </c>
      <c r="H61" s="70">
        <v>0</v>
      </c>
      <c r="I61" s="70">
        <v>0</v>
      </c>
      <c r="J61" s="70">
        <v>0</v>
      </c>
      <c r="K61" s="70">
        <v>0</v>
      </c>
      <c r="L61" s="70">
        <v>0</v>
      </c>
      <c r="M61" s="70">
        <v>0</v>
      </c>
      <c r="N61" s="70">
        <v>0</v>
      </c>
      <c r="O61" s="70">
        <v>0</v>
      </c>
      <c r="P61" s="70">
        <v>0.40932000000000002</v>
      </c>
      <c r="Q61" s="70">
        <v>0</v>
      </c>
      <c r="R61" s="70">
        <v>0</v>
      </c>
      <c r="S61" s="71">
        <f t="shared" si="7"/>
        <v>0.40932000000000002</v>
      </c>
      <c r="T61" s="70">
        <v>0.3155</v>
      </c>
      <c r="U61" s="70">
        <v>1.1787000000000001</v>
      </c>
    </row>
    <row r="62" spans="1:23" ht="15.75" x14ac:dyDescent="0.25">
      <c r="A62" s="66" t="s">
        <v>107</v>
      </c>
      <c r="B62" s="173"/>
      <c r="C62" s="163"/>
      <c r="D62" s="67">
        <v>0</v>
      </c>
      <c r="E62" s="67">
        <v>0</v>
      </c>
      <c r="F62" s="67">
        <v>0</v>
      </c>
      <c r="G62" s="67">
        <v>0</v>
      </c>
      <c r="H62" s="67">
        <v>0</v>
      </c>
      <c r="I62" s="67">
        <v>0</v>
      </c>
      <c r="J62" s="67">
        <v>0</v>
      </c>
      <c r="K62" s="67">
        <v>0</v>
      </c>
      <c r="L62" s="67">
        <v>0</v>
      </c>
      <c r="M62" s="67">
        <v>0</v>
      </c>
      <c r="N62" s="67">
        <v>0</v>
      </c>
      <c r="O62" s="67">
        <v>0</v>
      </c>
      <c r="P62" s="67">
        <v>8.4779999999999994E-2</v>
      </c>
      <c r="Q62" s="67">
        <v>0</v>
      </c>
      <c r="R62" s="67">
        <v>0</v>
      </c>
      <c r="S62" s="68">
        <f t="shared" si="7"/>
        <v>8.4779999999999994E-2</v>
      </c>
      <c r="T62" s="67">
        <v>7.6999999999999999E-2</v>
      </c>
      <c r="U62" s="67">
        <v>0.30120000000000002</v>
      </c>
    </row>
    <row r="63" spans="1:23" ht="15.75" x14ac:dyDescent="0.25">
      <c r="A63" s="69" t="s">
        <v>108</v>
      </c>
      <c r="B63" s="174"/>
      <c r="C63" s="163"/>
      <c r="D63" s="70">
        <v>0</v>
      </c>
      <c r="E63" s="70">
        <v>0</v>
      </c>
      <c r="F63" s="70">
        <v>0</v>
      </c>
      <c r="G63" s="70">
        <v>0</v>
      </c>
      <c r="H63" s="70">
        <v>0</v>
      </c>
      <c r="I63" s="70">
        <v>0</v>
      </c>
      <c r="J63" s="70">
        <v>0</v>
      </c>
      <c r="K63" s="70">
        <v>0</v>
      </c>
      <c r="L63" s="70">
        <v>0</v>
      </c>
      <c r="M63" s="70">
        <v>0</v>
      </c>
      <c r="N63" s="70">
        <v>0</v>
      </c>
      <c r="O63" s="70">
        <v>0</v>
      </c>
      <c r="P63" s="70">
        <v>0.16200000000000001</v>
      </c>
      <c r="Q63" s="70">
        <v>0</v>
      </c>
      <c r="R63" s="70">
        <v>0</v>
      </c>
      <c r="S63" s="71">
        <f t="shared" si="7"/>
        <v>0.16200000000000001</v>
      </c>
      <c r="T63" s="70">
        <v>0.12565999999999999</v>
      </c>
      <c r="U63" s="70">
        <v>1.0004999999999999</v>
      </c>
    </row>
    <row r="64" spans="1:23" ht="15.75" x14ac:dyDescent="0.25">
      <c r="A64" s="66" t="s">
        <v>109</v>
      </c>
      <c r="B64" s="173"/>
      <c r="C64" s="163"/>
      <c r="D64" s="67">
        <v>0</v>
      </c>
      <c r="E64" s="67">
        <v>0</v>
      </c>
      <c r="F64" s="67">
        <v>0</v>
      </c>
      <c r="G64" s="67">
        <v>0</v>
      </c>
      <c r="H64" s="67">
        <v>0</v>
      </c>
      <c r="I64" s="67">
        <v>0</v>
      </c>
      <c r="J64" s="67">
        <v>0</v>
      </c>
      <c r="K64" s="67">
        <v>0</v>
      </c>
      <c r="L64" s="67">
        <v>0</v>
      </c>
      <c r="M64" s="67">
        <v>0</v>
      </c>
      <c r="N64" s="67">
        <v>0</v>
      </c>
      <c r="O64" s="67">
        <v>0</v>
      </c>
      <c r="P64" s="67">
        <v>0.78624000000000005</v>
      </c>
      <c r="Q64" s="67">
        <v>0</v>
      </c>
      <c r="R64" s="67">
        <v>0</v>
      </c>
      <c r="S64" s="68">
        <f t="shared" si="7"/>
        <v>0.78624000000000005</v>
      </c>
      <c r="T64" s="67">
        <v>2.2505199999999999</v>
      </c>
      <c r="U64" s="67">
        <v>1.0739000000000001</v>
      </c>
    </row>
    <row r="65" spans="1:21" ht="15.75" x14ac:dyDescent="0.25">
      <c r="A65" s="69" t="s">
        <v>110</v>
      </c>
      <c r="B65" s="174"/>
      <c r="C65" s="163"/>
      <c r="D65" s="70">
        <v>0</v>
      </c>
      <c r="E65" s="70">
        <v>0</v>
      </c>
      <c r="F65" s="70">
        <v>0</v>
      </c>
      <c r="G65" s="70">
        <v>0</v>
      </c>
      <c r="H65" s="70">
        <v>0</v>
      </c>
      <c r="I65" s="70">
        <v>0</v>
      </c>
      <c r="J65" s="70">
        <v>0</v>
      </c>
      <c r="K65" s="70">
        <v>0</v>
      </c>
      <c r="L65" s="70">
        <v>0</v>
      </c>
      <c r="M65" s="70">
        <v>0</v>
      </c>
      <c r="N65" s="70">
        <v>0</v>
      </c>
      <c r="O65" s="70">
        <v>0</v>
      </c>
      <c r="P65" s="70">
        <v>0.16200000000000001</v>
      </c>
      <c r="Q65" s="70">
        <v>0</v>
      </c>
      <c r="R65" s="70">
        <v>0</v>
      </c>
      <c r="S65" s="71">
        <f t="shared" si="7"/>
        <v>0.16200000000000001</v>
      </c>
      <c r="T65" s="70">
        <v>0.27716000000000002</v>
      </c>
      <c r="U65" s="70">
        <v>0.19366</v>
      </c>
    </row>
    <row r="66" spans="1:21" ht="15.75" x14ac:dyDescent="0.25">
      <c r="A66" s="66" t="s">
        <v>111</v>
      </c>
      <c r="B66" s="173"/>
      <c r="C66" s="163"/>
      <c r="D66" s="67">
        <v>0</v>
      </c>
      <c r="E66" s="67">
        <v>0</v>
      </c>
      <c r="F66" s="67">
        <v>0</v>
      </c>
      <c r="G66" s="67">
        <v>0</v>
      </c>
      <c r="H66" s="67">
        <v>1</v>
      </c>
      <c r="I66" s="67">
        <v>0</v>
      </c>
      <c r="J66" s="67">
        <v>0</v>
      </c>
      <c r="K66" s="67">
        <v>0</v>
      </c>
      <c r="L66" s="67">
        <v>0</v>
      </c>
      <c r="M66" s="67">
        <v>0</v>
      </c>
      <c r="N66" s="67">
        <v>0</v>
      </c>
      <c r="O66" s="67">
        <v>0</v>
      </c>
      <c r="P66" s="67">
        <v>0.67391999999999996</v>
      </c>
      <c r="Q66" s="67">
        <v>0</v>
      </c>
      <c r="R66" s="67">
        <v>0</v>
      </c>
      <c r="S66" s="68">
        <f t="shared" si="7"/>
        <v>1.6739199999999999</v>
      </c>
      <c r="T66" s="67">
        <v>2.5675400000000002</v>
      </c>
      <c r="U66" s="67">
        <v>3.3281200000000002</v>
      </c>
    </row>
    <row r="67" spans="1:21" ht="15.75" x14ac:dyDescent="0.25">
      <c r="A67" s="69" t="s">
        <v>112</v>
      </c>
      <c r="B67" s="174"/>
      <c r="C67" s="163"/>
      <c r="D67" s="70">
        <v>0</v>
      </c>
      <c r="E67" s="70">
        <v>0</v>
      </c>
      <c r="F67" s="70">
        <v>0</v>
      </c>
      <c r="G67" s="70">
        <v>0</v>
      </c>
      <c r="H67" s="70">
        <v>0</v>
      </c>
      <c r="I67" s="70">
        <v>0</v>
      </c>
      <c r="J67" s="70">
        <v>0</v>
      </c>
      <c r="K67" s="70">
        <v>0</v>
      </c>
      <c r="L67" s="70">
        <v>0</v>
      </c>
      <c r="M67" s="70">
        <v>0</v>
      </c>
      <c r="N67" s="70">
        <v>0</v>
      </c>
      <c r="O67" s="70">
        <v>0</v>
      </c>
      <c r="P67" s="70">
        <v>0.16200000000000001</v>
      </c>
      <c r="Q67" s="70">
        <v>0</v>
      </c>
      <c r="R67" s="70">
        <v>0</v>
      </c>
      <c r="S67" s="71">
        <f t="shared" si="7"/>
        <v>0.16200000000000001</v>
      </c>
      <c r="T67" s="70">
        <v>1</v>
      </c>
      <c r="U67" s="70">
        <v>0.98899999999999999</v>
      </c>
    </row>
    <row r="68" spans="1:21" ht="15.75" x14ac:dyDescent="0.25">
      <c r="A68" s="66" t="s">
        <v>38</v>
      </c>
      <c r="B68" s="173"/>
      <c r="C68" s="163"/>
      <c r="D68" s="67">
        <v>0</v>
      </c>
      <c r="E68" s="67">
        <v>0</v>
      </c>
      <c r="F68" s="67">
        <v>0</v>
      </c>
      <c r="G68" s="67">
        <v>95.873999999999995</v>
      </c>
      <c r="H68" s="67">
        <v>0</v>
      </c>
      <c r="I68" s="67">
        <v>0</v>
      </c>
      <c r="J68" s="67">
        <v>0</v>
      </c>
      <c r="K68" s="67">
        <v>0</v>
      </c>
      <c r="L68" s="67">
        <v>0</v>
      </c>
      <c r="M68" s="67">
        <v>0.3</v>
      </c>
      <c r="N68" s="67">
        <v>0</v>
      </c>
      <c r="O68" s="67">
        <v>0</v>
      </c>
      <c r="P68" s="67">
        <v>0.31859999999999999</v>
      </c>
      <c r="Q68" s="67">
        <v>0</v>
      </c>
      <c r="R68" s="67">
        <v>0</v>
      </c>
      <c r="S68" s="68">
        <f t="shared" si="7"/>
        <v>96.492599999999996</v>
      </c>
      <c r="T68" s="67">
        <v>86.292760000000001</v>
      </c>
      <c r="U68" s="67">
        <v>81.035420000000002</v>
      </c>
    </row>
    <row r="69" spans="1:21" ht="15.75" x14ac:dyDescent="0.25">
      <c r="A69" s="69" t="s">
        <v>113</v>
      </c>
      <c r="B69" s="174"/>
      <c r="C69" s="163"/>
      <c r="D69" s="70">
        <v>0</v>
      </c>
      <c r="E69" s="70">
        <v>0</v>
      </c>
      <c r="F69" s="70">
        <v>0</v>
      </c>
      <c r="G69" s="70">
        <v>0</v>
      </c>
      <c r="H69" s="70">
        <v>0</v>
      </c>
      <c r="I69" s="70">
        <v>0</v>
      </c>
      <c r="J69" s="70">
        <v>0</v>
      </c>
      <c r="K69" s="70">
        <v>0</v>
      </c>
      <c r="L69" s="70">
        <v>0</v>
      </c>
      <c r="M69" s="70">
        <v>0</v>
      </c>
      <c r="N69" s="70">
        <v>0</v>
      </c>
      <c r="O69" s="70">
        <v>0</v>
      </c>
      <c r="P69" s="70">
        <v>0.4617</v>
      </c>
      <c r="Q69" s="70">
        <v>0</v>
      </c>
      <c r="R69" s="70">
        <v>0</v>
      </c>
      <c r="S69" s="71">
        <f t="shared" si="7"/>
        <v>0.4617</v>
      </c>
      <c r="T69" s="70">
        <v>0.2797</v>
      </c>
      <c r="U69" s="70">
        <v>0.43262</v>
      </c>
    </row>
    <row r="70" spans="1:21" ht="15.75" x14ac:dyDescent="0.25">
      <c r="A70" s="66" t="s">
        <v>114</v>
      </c>
      <c r="B70" s="173"/>
      <c r="C70" s="163"/>
      <c r="D70" s="67">
        <v>0</v>
      </c>
      <c r="E70" s="67">
        <v>0</v>
      </c>
      <c r="F70" s="67">
        <v>0</v>
      </c>
      <c r="G70" s="67">
        <v>0</v>
      </c>
      <c r="H70" s="67">
        <v>0</v>
      </c>
      <c r="I70" s="67">
        <v>0</v>
      </c>
      <c r="J70" s="67">
        <v>0</v>
      </c>
      <c r="K70" s="67">
        <v>0</v>
      </c>
      <c r="L70" s="67">
        <v>0</v>
      </c>
      <c r="M70" s="67">
        <v>0</v>
      </c>
      <c r="N70" s="67">
        <v>0</v>
      </c>
      <c r="O70" s="67">
        <v>0</v>
      </c>
      <c r="P70" s="67">
        <v>0</v>
      </c>
      <c r="Q70" s="67">
        <v>0</v>
      </c>
      <c r="R70" s="67">
        <v>0</v>
      </c>
      <c r="S70" s="68">
        <f t="shared" si="7"/>
        <v>0</v>
      </c>
      <c r="T70" s="67">
        <v>8.0379999999999993E-2</v>
      </c>
      <c r="U70" s="67">
        <v>6.8000000000000005E-2</v>
      </c>
    </row>
    <row r="71" spans="1:21" ht="15.75" x14ac:dyDescent="0.25">
      <c r="A71" s="69" t="s">
        <v>115</v>
      </c>
      <c r="B71" s="174"/>
      <c r="C71" s="163"/>
      <c r="D71" s="70">
        <v>0</v>
      </c>
      <c r="E71" s="70">
        <v>0</v>
      </c>
      <c r="F71" s="70">
        <v>0</v>
      </c>
      <c r="G71" s="70">
        <v>0</v>
      </c>
      <c r="H71" s="70">
        <v>0</v>
      </c>
      <c r="I71" s="70">
        <v>0</v>
      </c>
      <c r="J71" s="70">
        <v>0</v>
      </c>
      <c r="K71" s="70">
        <v>0</v>
      </c>
      <c r="L71" s="70">
        <v>0</v>
      </c>
      <c r="M71" s="70">
        <v>0</v>
      </c>
      <c r="N71" s="70">
        <v>0</v>
      </c>
      <c r="O71" s="70">
        <v>0</v>
      </c>
      <c r="P71" s="70">
        <v>5.3999999999999999E-2</v>
      </c>
      <c r="Q71" s="70">
        <v>0</v>
      </c>
      <c r="R71" s="70">
        <v>0</v>
      </c>
      <c r="S71" s="71">
        <f t="shared" si="7"/>
        <v>5.3999999999999999E-2</v>
      </c>
      <c r="T71" s="70">
        <v>8.6040000000000005E-2</v>
      </c>
      <c r="U71" s="70">
        <v>0</v>
      </c>
    </row>
    <row r="72" spans="1:21" ht="15.75" x14ac:dyDescent="0.25">
      <c r="A72" s="66" t="s">
        <v>116</v>
      </c>
      <c r="B72" s="173"/>
      <c r="C72" s="163"/>
      <c r="D72" s="67">
        <v>0</v>
      </c>
      <c r="E72" s="67">
        <v>0</v>
      </c>
      <c r="F72" s="67">
        <v>0</v>
      </c>
      <c r="G72" s="67">
        <v>0</v>
      </c>
      <c r="H72" s="67">
        <v>6</v>
      </c>
      <c r="I72" s="67">
        <v>0</v>
      </c>
      <c r="J72" s="67">
        <v>0</v>
      </c>
      <c r="K72" s="67">
        <v>0</v>
      </c>
      <c r="L72" s="67">
        <v>0</v>
      </c>
      <c r="M72" s="67">
        <v>0</v>
      </c>
      <c r="N72" s="67">
        <v>0</v>
      </c>
      <c r="O72" s="67">
        <v>0</v>
      </c>
      <c r="P72" s="67">
        <v>2.1627000000000001</v>
      </c>
      <c r="Q72" s="67">
        <v>0</v>
      </c>
      <c r="R72" s="67">
        <v>0</v>
      </c>
      <c r="S72" s="68">
        <f t="shared" si="7"/>
        <v>8.162700000000001</v>
      </c>
      <c r="T72" s="67">
        <v>11.461259999999999</v>
      </c>
      <c r="U72" s="67">
        <v>13.42816</v>
      </c>
    </row>
    <row r="73" spans="1:21" ht="15.75" x14ac:dyDescent="0.25">
      <c r="A73" s="69" t="s">
        <v>117</v>
      </c>
      <c r="B73" s="174"/>
      <c r="C73" s="163"/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  <c r="N73" s="70">
        <v>0</v>
      </c>
      <c r="O73" s="70">
        <v>0</v>
      </c>
      <c r="P73" s="70">
        <v>0.108</v>
      </c>
      <c r="Q73" s="70">
        <v>0</v>
      </c>
      <c r="R73" s="70">
        <v>0</v>
      </c>
      <c r="S73" s="71">
        <f t="shared" si="7"/>
        <v>0.108</v>
      </c>
      <c r="T73" s="70">
        <v>0.14326</v>
      </c>
      <c r="U73" s="70">
        <v>0.82591999999999999</v>
      </c>
    </row>
    <row r="74" spans="1:21" ht="15.75" x14ac:dyDescent="0.25">
      <c r="A74" s="66" t="s">
        <v>118</v>
      </c>
      <c r="B74" s="173"/>
      <c r="C74" s="163"/>
      <c r="D74" s="67">
        <v>0</v>
      </c>
      <c r="E74" s="67">
        <v>0</v>
      </c>
      <c r="F74" s="67">
        <v>0</v>
      </c>
      <c r="G74" s="67">
        <v>0</v>
      </c>
      <c r="H74" s="67">
        <v>0</v>
      </c>
      <c r="I74" s="67">
        <v>0</v>
      </c>
      <c r="J74" s="67">
        <v>0</v>
      </c>
      <c r="K74" s="67">
        <v>0</v>
      </c>
      <c r="L74" s="67">
        <v>0</v>
      </c>
      <c r="M74" s="67">
        <v>0</v>
      </c>
      <c r="N74" s="67">
        <v>0</v>
      </c>
      <c r="O74" s="67">
        <v>0</v>
      </c>
      <c r="P74" s="67">
        <v>0.108</v>
      </c>
      <c r="Q74" s="67">
        <v>0</v>
      </c>
      <c r="R74" s="67">
        <v>0</v>
      </c>
      <c r="S74" s="68">
        <f t="shared" si="7"/>
        <v>0.108</v>
      </c>
      <c r="T74" s="67">
        <v>7.9960000000000003E-2</v>
      </c>
      <c r="U74" s="67">
        <v>3.8960000000000002E-2</v>
      </c>
    </row>
    <row r="75" spans="1:21" ht="15.75" x14ac:dyDescent="0.25">
      <c r="A75" s="69" t="s">
        <v>119</v>
      </c>
      <c r="B75" s="174"/>
      <c r="C75" s="163"/>
      <c r="D75" s="70">
        <v>0</v>
      </c>
      <c r="E75" s="70">
        <v>0</v>
      </c>
      <c r="F75" s="70">
        <v>0</v>
      </c>
      <c r="G75" s="70">
        <v>0</v>
      </c>
      <c r="H75" s="70">
        <v>0</v>
      </c>
      <c r="I75" s="70">
        <v>0</v>
      </c>
      <c r="J75" s="70">
        <v>0</v>
      </c>
      <c r="K75" s="70">
        <v>0</v>
      </c>
      <c r="L75" s="70">
        <v>0</v>
      </c>
      <c r="M75" s="70">
        <v>0</v>
      </c>
      <c r="N75" s="70">
        <v>0</v>
      </c>
      <c r="O75" s="70">
        <v>0</v>
      </c>
      <c r="P75" s="70">
        <v>0</v>
      </c>
      <c r="Q75" s="70">
        <v>0</v>
      </c>
      <c r="R75" s="70">
        <v>0</v>
      </c>
      <c r="S75" s="71">
        <f t="shared" si="7"/>
        <v>0</v>
      </c>
      <c r="T75" s="70">
        <v>5.6079999999999998E-2</v>
      </c>
      <c r="U75" s="70">
        <v>0.31503999999999999</v>
      </c>
    </row>
    <row r="76" spans="1:21" ht="15.75" x14ac:dyDescent="0.25">
      <c r="A76" s="66" t="s">
        <v>39</v>
      </c>
      <c r="B76" s="173"/>
      <c r="C76" s="163"/>
      <c r="D76" s="67">
        <v>0</v>
      </c>
      <c r="E76" s="67">
        <v>0</v>
      </c>
      <c r="F76" s="67">
        <v>0</v>
      </c>
      <c r="G76" s="67">
        <v>0</v>
      </c>
      <c r="H76" s="67">
        <v>0</v>
      </c>
      <c r="I76" s="67">
        <v>0</v>
      </c>
      <c r="J76" s="67">
        <v>0</v>
      </c>
      <c r="K76" s="67">
        <v>0</v>
      </c>
      <c r="L76" s="67">
        <v>0</v>
      </c>
      <c r="M76" s="67">
        <v>0</v>
      </c>
      <c r="N76" s="67">
        <v>0</v>
      </c>
      <c r="O76" s="67">
        <v>0</v>
      </c>
      <c r="P76" s="67">
        <v>0.63180000000000003</v>
      </c>
      <c r="Q76" s="67">
        <v>0</v>
      </c>
      <c r="R76" s="67">
        <v>0</v>
      </c>
      <c r="S76" s="68">
        <f t="shared" si="7"/>
        <v>0.63180000000000003</v>
      </c>
      <c r="T76" s="67">
        <v>1.4294800000000001</v>
      </c>
      <c r="U76" s="67">
        <v>2.8576199999999998</v>
      </c>
    </row>
    <row r="77" spans="1:21" ht="15.75" x14ac:dyDescent="0.25">
      <c r="A77" s="69" t="s">
        <v>72</v>
      </c>
      <c r="B77" s="174"/>
      <c r="C77" s="163"/>
      <c r="D77" s="70">
        <v>0</v>
      </c>
      <c r="E77" s="70">
        <v>0</v>
      </c>
      <c r="F77" s="70">
        <v>0</v>
      </c>
      <c r="G77" s="70">
        <v>0</v>
      </c>
      <c r="H77" s="70">
        <v>0</v>
      </c>
      <c r="I77" s="70">
        <v>0</v>
      </c>
      <c r="J77" s="70">
        <v>0</v>
      </c>
      <c r="K77" s="70">
        <v>0</v>
      </c>
      <c r="L77" s="70">
        <v>0</v>
      </c>
      <c r="M77" s="70">
        <v>0</v>
      </c>
      <c r="N77" s="70">
        <v>0</v>
      </c>
      <c r="O77" s="70">
        <v>0</v>
      </c>
      <c r="P77" s="70">
        <v>0</v>
      </c>
      <c r="Q77" s="70">
        <v>0</v>
      </c>
      <c r="R77" s="70">
        <v>0</v>
      </c>
      <c r="S77" s="71">
        <f t="shared" si="7"/>
        <v>0</v>
      </c>
      <c r="T77" s="70">
        <v>1.84128</v>
      </c>
      <c r="U77" s="70">
        <v>8.3580000000000002E-2</v>
      </c>
    </row>
    <row r="78" spans="1:21" ht="15.75" x14ac:dyDescent="0.25">
      <c r="A78" s="72" t="s">
        <v>16</v>
      </c>
      <c r="B78" s="175"/>
      <c r="C78" s="163"/>
      <c r="D78" s="73">
        <f t="shared" ref="D78:U78" si="8">SUM(D56,D57,D58,D59,D60,D61,D62,D63,D64,D65,D66,D67,D68,D69,D70,D71,D72,D73,D74,D75,D76,D77)</f>
        <v>0</v>
      </c>
      <c r="E78" s="73">
        <f t="shared" si="8"/>
        <v>0</v>
      </c>
      <c r="F78" s="73">
        <f t="shared" si="8"/>
        <v>0</v>
      </c>
      <c r="G78" s="73">
        <f t="shared" si="8"/>
        <v>141.11799999999999</v>
      </c>
      <c r="H78" s="73">
        <f t="shared" si="8"/>
        <v>17</v>
      </c>
      <c r="I78" s="73">
        <f t="shared" si="8"/>
        <v>33.673999999999999</v>
      </c>
      <c r="J78" s="73">
        <f t="shared" si="8"/>
        <v>0</v>
      </c>
      <c r="K78" s="73">
        <f t="shared" si="8"/>
        <v>0</v>
      </c>
      <c r="L78" s="73">
        <f t="shared" si="8"/>
        <v>0</v>
      </c>
      <c r="M78" s="73">
        <f t="shared" si="8"/>
        <v>0.3</v>
      </c>
      <c r="N78" s="73">
        <f t="shared" si="8"/>
        <v>0</v>
      </c>
      <c r="O78" s="73">
        <f t="shared" si="8"/>
        <v>0</v>
      </c>
      <c r="P78" s="73">
        <f t="shared" si="8"/>
        <v>16.889040000000001</v>
      </c>
      <c r="Q78" s="73">
        <f t="shared" si="8"/>
        <v>0</v>
      </c>
      <c r="R78" s="73">
        <f t="shared" si="8"/>
        <v>0</v>
      </c>
      <c r="S78" s="74">
        <f t="shared" si="8"/>
        <v>208.98104000000004</v>
      </c>
      <c r="T78" s="70">
        <f t="shared" si="8"/>
        <v>215.38936000000001</v>
      </c>
      <c r="U78" s="70">
        <f t="shared" si="8"/>
        <v>277.10293999999993</v>
      </c>
    </row>
    <row r="80" spans="1:21" ht="15.75" x14ac:dyDescent="0.25">
      <c r="A80" s="62" t="s">
        <v>40</v>
      </c>
      <c r="B80" s="172"/>
      <c r="C80" s="1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4"/>
      <c r="T80" s="65"/>
      <c r="U80" s="65"/>
    </row>
    <row r="81" spans="1:23" ht="15.75" x14ac:dyDescent="0.25">
      <c r="A81" s="66" t="s">
        <v>41</v>
      </c>
      <c r="B81" s="173"/>
      <c r="C81" s="163"/>
      <c r="D81" s="67">
        <v>0</v>
      </c>
      <c r="E81" s="67">
        <v>0</v>
      </c>
      <c r="F81" s="67">
        <v>0</v>
      </c>
      <c r="G81" s="67">
        <v>0</v>
      </c>
      <c r="H81" s="67">
        <v>0</v>
      </c>
      <c r="I81" s="67">
        <v>0</v>
      </c>
      <c r="J81" s="67">
        <v>0</v>
      </c>
      <c r="K81" s="67">
        <v>0</v>
      </c>
      <c r="L81" s="67">
        <v>14.99</v>
      </c>
      <c r="M81" s="67">
        <v>0</v>
      </c>
      <c r="N81" s="67">
        <v>0</v>
      </c>
      <c r="O81" s="67">
        <v>0</v>
      </c>
      <c r="P81" s="67">
        <v>0.13500000000000001</v>
      </c>
      <c r="Q81" s="67">
        <v>0</v>
      </c>
      <c r="R81" s="67">
        <v>0</v>
      </c>
      <c r="S81" s="68">
        <f t="shared" ref="S81:S99" si="9">SUM(D81,E81,F81,G81,H81,I81,J81,K81,L81,M81,N81,O81,P81,Q81,R81)</f>
        <v>15.125</v>
      </c>
      <c r="T81" s="67">
        <v>13.02966</v>
      </c>
      <c r="U81" s="67">
        <v>15.2873</v>
      </c>
      <c r="V81" s="173"/>
      <c r="W81" s="163"/>
    </row>
    <row r="82" spans="1:23" ht="15.75" x14ac:dyDescent="0.25">
      <c r="A82" s="69" t="s">
        <v>120</v>
      </c>
      <c r="B82" s="174"/>
      <c r="C82" s="163"/>
      <c r="D82" s="70">
        <v>0</v>
      </c>
      <c r="E82" s="70">
        <v>0</v>
      </c>
      <c r="F82" s="70">
        <v>0</v>
      </c>
      <c r="G82" s="70">
        <v>0</v>
      </c>
      <c r="H82" s="70">
        <v>0</v>
      </c>
      <c r="I82" s="70">
        <v>0</v>
      </c>
      <c r="J82" s="70">
        <v>0</v>
      </c>
      <c r="K82" s="70">
        <v>0</v>
      </c>
      <c r="L82" s="70">
        <v>0</v>
      </c>
      <c r="M82" s="70">
        <v>0</v>
      </c>
      <c r="N82" s="70">
        <v>0</v>
      </c>
      <c r="O82" s="70">
        <v>0</v>
      </c>
      <c r="P82" s="70">
        <v>0</v>
      </c>
      <c r="Q82" s="70">
        <v>0</v>
      </c>
      <c r="R82" s="70">
        <v>0</v>
      </c>
      <c r="S82" s="71">
        <f t="shared" si="9"/>
        <v>0</v>
      </c>
      <c r="T82" s="70">
        <v>0.03</v>
      </c>
      <c r="U82" s="70">
        <v>2.9000000000000001E-2</v>
      </c>
    </row>
    <row r="83" spans="1:23" ht="15.75" x14ac:dyDescent="0.25">
      <c r="A83" s="66" t="s">
        <v>121</v>
      </c>
      <c r="B83" s="173"/>
      <c r="C83" s="163"/>
      <c r="D83" s="67">
        <v>0</v>
      </c>
      <c r="E83" s="67">
        <v>0</v>
      </c>
      <c r="F83" s="67">
        <v>0</v>
      </c>
      <c r="G83" s="67">
        <v>0</v>
      </c>
      <c r="H83" s="67">
        <v>0</v>
      </c>
      <c r="I83" s="67">
        <v>0</v>
      </c>
      <c r="J83" s="67">
        <v>0</v>
      </c>
      <c r="K83" s="67">
        <v>0</v>
      </c>
      <c r="L83" s="67">
        <v>0</v>
      </c>
      <c r="M83" s="67">
        <v>0</v>
      </c>
      <c r="N83" s="67">
        <v>0</v>
      </c>
      <c r="O83" s="67">
        <v>0</v>
      </c>
      <c r="P83" s="67">
        <v>0.57077999999999995</v>
      </c>
      <c r="Q83" s="67">
        <v>0</v>
      </c>
      <c r="R83" s="67">
        <v>0</v>
      </c>
      <c r="S83" s="68">
        <f t="shared" si="9"/>
        <v>0.57077999999999995</v>
      </c>
      <c r="T83" s="67">
        <v>0.31306</v>
      </c>
      <c r="U83" s="67">
        <v>0.22108</v>
      </c>
    </row>
    <row r="84" spans="1:23" ht="15.75" x14ac:dyDescent="0.25">
      <c r="A84" s="69" t="s">
        <v>122</v>
      </c>
      <c r="B84" s="174"/>
      <c r="C84" s="163"/>
      <c r="D84" s="70">
        <v>0</v>
      </c>
      <c r="E84" s="70">
        <v>0</v>
      </c>
      <c r="F84" s="70">
        <v>0</v>
      </c>
      <c r="G84" s="70">
        <v>0</v>
      </c>
      <c r="H84" s="70">
        <v>0</v>
      </c>
      <c r="I84" s="70">
        <v>0</v>
      </c>
      <c r="J84" s="70">
        <v>0</v>
      </c>
      <c r="K84" s="70">
        <v>0</v>
      </c>
      <c r="L84" s="70">
        <v>0</v>
      </c>
      <c r="M84" s="70">
        <v>0</v>
      </c>
      <c r="N84" s="70">
        <v>0</v>
      </c>
      <c r="O84" s="70">
        <v>0</v>
      </c>
      <c r="P84" s="70">
        <v>5.3999999999999999E-2</v>
      </c>
      <c r="Q84" s="70">
        <v>0</v>
      </c>
      <c r="R84" s="70">
        <v>0</v>
      </c>
      <c r="S84" s="71">
        <f t="shared" si="9"/>
        <v>5.3999999999999999E-2</v>
      </c>
      <c r="T84" s="70">
        <v>0</v>
      </c>
      <c r="U84" s="70">
        <v>4.1540000000000001E-2</v>
      </c>
    </row>
    <row r="85" spans="1:23" ht="15.75" x14ac:dyDescent="0.25">
      <c r="A85" s="66" t="s">
        <v>42</v>
      </c>
      <c r="B85" s="173"/>
      <c r="C85" s="163"/>
      <c r="D85" s="67">
        <v>0</v>
      </c>
      <c r="E85" s="67">
        <v>0</v>
      </c>
      <c r="F85" s="67">
        <v>0</v>
      </c>
      <c r="G85" s="67">
        <v>0</v>
      </c>
      <c r="H85" s="67">
        <v>0</v>
      </c>
      <c r="I85" s="67">
        <v>0</v>
      </c>
      <c r="J85" s="67">
        <v>0</v>
      </c>
      <c r="K85" s="67">
        <v>0</v>
      </c>
      <c r="L85" s="67">
        <v>0</v>
      </c>
      <c r="M85" s="67">
        <v>0</v>
      </c>
      <c r="N85" s="67">
        <v>1.7909999999999999</v>
      </c>
      <c r="O85" s="67">
        <v>0</v>
      </c>
      <c r="P85" s="67">
        <v>8.7479999999999993</v>
      </c>
      <c r="Q85" s="67">
        <v>0</v>
      </c>
      <c r="R85" s="67">
        <v>0</v>
      </c>
      <c r="S85" s="68">
        <f t="shared" si="9"/>
        <v>10.539</v>
      </c>
      <c r="T85" s="67">
        <v>9.7439999999999998</v>
      </c>
      <c r="U85" s="67">
        <v>9.5847599999999993</v>
      </c>
    </row>
    <row r="86" spans="1:23" ht="15.75" x14ac:dyDescent="0.25">
      <c r="A86" s="69" t="s">
        <v>123</v>
      </c>
      <c r="B86" s="174"/>
      <c r="C86" s="163"/>
      <c r="D86" s="70">
        <v>0</v>
      </c>
      <c r="E86" s="70">
        <v>0</v>
      </c>
      <c r="F86" s="70">
        <v>0</v>
      </c>
      <c r="G86" s="70">
        <v>0</v>
      </c>
      <c r="H86" s="70">
        <v>0</v>
      </c>
      <c r="I86" s="70">
        <v>0</v>
      </c>
      <c r="J86" s="70">
        <v>0</v>
      </c>
      <c r="K86" s="70">
        <v>0</v>
      </c>
      <c r="L86" s="70">
        <v>0</v>
      </c>
      <c r="M86" s="70">
        <v>0</v>
      </c>
      <c r="N86" s="70">
        <v>0</v>
      </c>
      <c r="O86" s="70">
        <v>0</v>
      </c>
      <c r="P86" s="70">
        <v>5.3999999999999999E-2</v>
      </c>
      <c r="Q86" s="70">
        <v>0</v>
      </c>
      <c r="R86" s="70">
        <v>0</v>
      </c>
      <c r="S86" s="71">
        <f t="shared" si="9"/>
        <v>5.3999999999999999E-2</v>
      </c>
      <c r="T86" s="70">
        <v>1.4E-2</v>
      </c>
      <c r="U86" s="70">
        <v>5.3999999999999999E-2</v>
      </c>
    </row>
    <row r="87" spans="1:23" ht="15.75" x14ac:dyDescent="0.25">
      <c r="A87" s="66" t="s">
        <v>124</v>
      </c>
      <c r="B87" s="173"/>
      <c r="C87" s="163"/>
      <c r="D87" s="67">
        <v>0</v>
      </c>
      <c r="E87" s="67">
        <v>0</v>
      </c>
      <c r="F87" s="67">
        <v>0</v>
      </c>
      <c r="G87" s="67">
        <v>0</v>
      </c>
      <c r="H87" s="67">
        <v>0</v>
      </c>
      <c r="I87" s="67">
        <v>0</v>
      </c>
      <c r="J87" s="67">
        <v>0</v>
      </c>
      <c r="K87" s="67">
        <v>0</v>
      </c>
      <c r="L87" s="67">
        <v>0</v>
      </c>
      <c r="M87" s="67">
        <v>0</v>
      </c>
      <c r="N87" s="67">
        <v>0</v>
      </c>
      <c r="O87" s="67">
        <v>0</v>
      </c>
      <c r="P87" s="67">
        <v>0.108</v>
      </c>
      <c r="Q87" s="67">
        <v>0</v>
      </c>
      <c r="R87" s="67">
        <v>0</v>
      </c>
      <c r="S87" s="68">
        <f t="shared" si="9"/>
        <v>0.108</v>
      </c>
      <c r="T87" s="67">
        <v>0.1802</v>
      </c>
      <c r="U87" s="67">
        <v>0.15654000000000001</v>
      </c>
    </row>
    <row r="88" spans="1:23" ht="15.75" x14ac:dyDescent="0.25">
      <c r="A88" s="69" t="s">
        <v>125</v>
      </c>
      <c r="B88" s="174"/>
      <c r="C88" s="163"/>
      <c r="D88" s="70">
        <v>0</v>
      </c>
      <c r="E88" s="70">
        <v>0</v>
      </c>
      <c r="F88" s="70">
        <v>0</v>
      </c>
      <c r="G88" s="70">
        <v>0</v>
      </c>
      <c r="H88" s="70">
        <v>0</v>
      </c>
      <c r="I88" s="70">
        <v>0</v>
      </c>
      <c r="J88" s="70">
        <v>0</v>
      </c>
      <c r="K88" s="70">
        <v>0</v>
      </c>
      <c r="L88" s="70">
        <v>0</v>
      </c>
      <c r="M88" s="70">
        <v>0</v>
      </c>
      <c r="N88" s="70">
        <v>0</v>
      </c>
      <c r="O88" s="70">
        <v>0</v>
      </c>
      <c r="P88" s="70">
        <v>1.4223600000000001</v>
      </c>
      <c r="Q88" s="70">
        <v>0</v>
      </c>
      <c r="R88" s="70">
        <v>0</v>
      </c>
      <c r="S88" s="71">
        <f t="shared" si="9"/>
        <v>1.4223600000000001</v>
      </c>
      <c r="T88" s="70">
        <v>0.97872000000000003</v>
      </c>
      <c r="U88" s="70">
        <v>0.89026000000000005</v>
      </c>
    </row>
    <row r="89" spans="1:23" ht="15.75" x14ac:dyDescent="0.25">
      <c r="A89" s="66" t="s">
        <v>126</v>
      </c>
      <c r="B89" s="173"/>
      <c r="C89" s="163"/>
      <c r="D89" s="67">
        <v>0</v>
      </c>
      <c r="E89" s="67">
        <v>0</v>
      </c>
      <c r="F89" s="67">
        <v>0</v>
      </c>
      <c r="G89" s="67">
        <v>0</v>
      </c>
      <c r="H89" s="67">
        <v>0</v>
      </c>
      <c r="I89" s="67">
        <v>0</v>
      </c>
      <c r="J89" s="67">
        <v>0</v>
      </c>
      <c r="K89" s="67">
        <v>0</v>
      </c>
      <c r="L89" s="67">
        <v>0</v>
      </c>
      <c r="M89" s="67">
        <v>0</v>
      </c>
      <c r="N89" s="67">
        <v>0</v>
      </c>
      <c r="O89" s="67">
        <v>0</v>
      </c>
      <c r="P89" s="67">
        <v>0</v>
      </c>
      <c r="Q89" s="67">
        <v>0</v>
      </c>
      <c r="R89" s="67">
        <v>0</v>
      </c>
      <c r="S89" s="68">
        <f t="shared" si="9"/>
        <v>0</v>
      </c>
      <c r="T89" s="67">
        <v>5.704E-2</v>
      </c>
      <c r="U89" s="67">
        <v>4.2079999999999999E-2</v>
      </c>
    </row>
    <row r="90" spans="1:23" ht="15.75" x14ac:dyDescent="0.25">
      <c r="A90" s="69" t="s">
        <v>127</v>
      </c>
      <c r="B90" s="174"/>
      <c r="C90" s="163"/>
      <c r="D90" s="70">
        <v>0</v>
      </c>
      <c r="E90" s="70">
        <v>0</v>
      </c>
      <c r="F90" s="70">
        <v>0</v>
      </c>
      <c r="G90" s="70">
        <v>0</v>
      </c>
      <c r="H90" s="70">
        <v>0</v>
      </c>
      <c r="I90" s="70">
        <v>0</v>
      </c>
      <c r="J90" s="70">
        <v>0</v>
      </c>
      <c r="K90" s="70">
        <v>0</v>
      </c>
      <c r="L90" s="70">
        <v>0</v>
      </c>
      <c r="M90" s="70">
        <v>0</v>
      </c>
      <c r="N90" s="70">
        <v>0</v>
      </c>
      <c r="O90" s="70">
        <v>0</v>
      </c>
      <c r="P90" s="70">
        <v>4.8599999999999997E-2</v>
      </c>
      <c r="Q90" s="70">
        <v>0</v>
      </c>
      <c r="R90" s="70">
        <v>0</v>
      </c>
      <c r="S90" s="71">
        <f t="shared" si="9"/>
        <v>4.8599999999999997E-2</v>
      </c>
      <c r="T90" s="70">
        <v>1.0800000000000001E-2</v>
      </c>
      <c r="U90" s="70">
        <v>3.56E-2</v>
      </c>
    </row>
    <row r="91" spans="1:23" ht="15.75" x14ac:dyDescent="0.25">
      <c r="A91" s="66" t="s">
        <v>128</v>
      </c>
      <c r="B91" s="173"/>
      <c r="C91" s="163"/>
      <c r="D91" s="67">
        <v>0</v>
      </c>
      <c r="E91" s="67">
        <v>0</v>
      </c>
      <c r="F91" s="67">
        <v>0</v>
      </c>
      <c r="G91" s="67">
        <v>0</v>
      </c>
      <c r="H91" s="67">
        <v>0</v>
      </c>
      <c r="I91" s="67">
        <v>0</v>
      </c>
      <c r="J91" s="67">
        <v>0</v>
      </c>
      <c r="K91" s="67">
        <v>0</v>
      </c>
      <c r="L91" s="67">
        <v>0</v>
      </c>
      <c r="M91" s="67">
        <v>0</v>
      </c>
      <c r="N91" s="67">
        <v>0</v>
      </c>
      <c r="O91" s="67">
        <v>0</v>
      </c>
      <c r="P91" s="67">
        <v>0.27</v>
      </c>
      <c r="Q91" s="67">
        <v>0</v>
      </c>
      <c r="R91" s="67">
        <v>0</v>
      </c>
      <c r="S91" s="68">
        <f t="shared" si="9"/>
        <v>0.27</v>
      </c>
      <c r="T91" s="67">
        <v>0.12512000000000001</v>
      </c>
      <c r="U91" s="67">
        <v>0.40608</v>
      </c>
    </row>
    <row r="92" spans="1:23" ht="15.75" x14ac:dyDescent="0.25">
      <c r="A92" s="69" t="s">
        <v>129</v>
      </c>
      <c r="B92" s="174"/>
      <c r="C92" s="163"/>
      <c r="D92" s="70">
        <v>0</v>
      </c>
      <c r="E92" s="70">
        <v>0</v>
      </c>
      <c r="F92" s="70">
        <v>0</v>
      </c>
      <c r="G92" s="70">
        <v>0</v>
      </c>
      <c r="H92" s="70">
        <v>0</v>
      </c>
      <c r="I92" s="70">
        <v>0</v>
      </c>
      <c r="J92" s="70">
        <v>0</v>
      </c>
      <c r="K92" s="70">
        <v>0</v>
      </c>
      <c r="L92" s="70">
        <v>0</v>
      </c>
      <c r="M92" s="70">
        <v>0</v>
      </c>
      <c r="N92" s="70">
        <v>0</v>
      </c>
      <c r="O92" s="70">
        <v>0</v>
      </c>
      <c r="P92" s="70">
        <v>0</v>
      </c>
      <c r="Q92" s="70">
        <v>0</v>
      </c>
      <c r="R92" s="70">
        <v>0</v>
      </c>
      <c r="S92" s="71">
        <f t="shared" si="9"/>
        <v>0</v>
      </c>
      <c r="T92" s="70">
        <v>0</v>
      </c>
      <c r="U92" s="70">
        <v>1.4E-2</v>
      </c>
    </row>
    <row r="93" spans="1:23" ht="15.75" x14ac:dyDescent="0.25">
      <c r="A93" s="66" t="s">
        <v>130</v>
      </c>
      <c r="B93" s="173"/>
      <c r="C93" s="163"/>
      <c r="D93" s="67">
        <v>0</v>
      </c>
      <c r="E93" s="67">
        <v>0</v>
      </c>
      <c r="F93" s="67">
        <v>0</v>
      </c>
      <c r="G93" s="67">
        <v>0</v>
      </c>
      <c r="H93" s="67">
        <v>0</v>
      </c>
      <c r="I93" s="67">
        <v>0</v>
      </c>
      <c r="J93" s="67">
        <v>0</v>
      </c>
      <c r="K93" s="67">
        <v>0</v>
      </c>
      <c r="L93" s="67">
        <v>0</v>
      </c>
      <c r="M93" s="67">
        <v>0</v>
      </c>
      <c r="N93" s="67">
        <v>0</v>
      </c>
      <c r="O93" s="67">
        <v>0</v>
      </c>
      <c r="P93" s="67">
        <v>1.2015</v>
      </c>
      <c r="Q93" s="67">
        <v>0</v>
      </c>
      <c r="R93" s="67">
        <v>0</v>
      </c>
      <c r="S93" s="68">
        <f t="shared" si="9"/>
        <v>1.2015</v>
      </c>
      <c r="T93" s="67">
        <v>1.2017</v>
      </c>
      <c r="U93" s="67">
        <v>0.53383999999999998</v>
      </c>
    </row>
    <row r="94" spans="1:23" ht="15.75" x14ac:dyDescent="0.25">
      <c r="A94" s="69" t="s">
        <v>44</v>
      </c>
      <c r="B94" s="174"/>
      <c r="C94" s="163"/>
      <c r="D94" s="70">
        <v>0</v>
      </c>
      <c r="E94" s="70">
        <v>0</v>
      </c>
      <c r="F94" s="70">
        <v>0</v>
      </c>
      <c r="G94" s="70">
        <v>0</v>
      </c>
      <c r="H94" s="70">
        <v>0</v>
      </c>
      <c r="I94" s="70">
        <v>0</v>
      </c>
      <c r="J94" s="70">
        <v>0</v>
      </c>
      <c r="K94" s="70">
        <v>0</v>
      </c>
      <c r="L94" s="70">
        <v>0</v>
      </c>
      <c r="M94" s="70">
        <v>0</v>
      </c>
      <c r="N94" s="70">
        <v>0</v>
      </c>
      <c r="O94" s="70">
        <v>0</v>
      </c>
      <c r="P94" s="70">
        <v>5.3999999999999999E-2</v>
      </c>
      <c r="Q94" s="70">
        <v>0</v>
      </c>
      <c r="R94" s="70">
        <v>0</v>
      </c>
      <c r="S94" s="71">
        <f t="shared" si="9"/>
        <v>5.3999999999999999E-2</v>
      </c>
      <c r="T94" s="70">
        <v>0</v>
      </c>
      <c r="U94" s="70">
        <v>0</v>
      </c>
    </row>
    <row r="95" spans="1:23" ht="15.75" x14ac:dyDescent="0.25">
      <c r="A95" s="66" t="s">
        <v>45</v>
      </c>
      <c r="B95" s="173"/>
      <c r="C95" s="163"/>
      <c r="D95" s="67">
        <v>0</v>
      </c>
      <c r="E95" s="67">
        <v>0</v>
      </c>
      <c r="F95" s="67">
        <v>0</v>
      </c>
      <c r="G95" s="67">
        <v>0</v>
      </c>
      <c r="H95" s="67">
        <v>0</v>
      </c>
      <c r="I95" s="67">
        <v>0</v>
      </c>
      <c r="J95" s="67">
        <v>0</v>
      </c>
      <c r="K95" s="67">
        <v>0</v>
      </c>
      <c r="L95" s="67">
        <v>0</v>
      </c>
      <c r="M95" s="67">
        <v>0</v>
      </c>
      <c r="N95" s="67">
        <v>0</v>
      </c>
      <c r="O95" s="67">
        <v>0</v>
      </c>
      <c r="P95" s="67">
        <v>3.1919400000000002</v>
      </c>
      <c r="Q95" s="67">
        <v>0</v>
      </c>
      <c r="R95" s="67">
        <v>0</v>
      </c>
      <c r="S95" s="68">
        <f t="shared" si="9"/>
        <v>3.1919400000000002</v>
      </c>
      <c r="T95" s="67">
        <v>3.3123</v>
      </c>
      <c r="U95" s="67">
        <v>3.0133000000000001</v>
      </c>
    </row>
    <row r="96" spans="1:23" ht="15.75" x14ac:dyDescent="0.25">
      <c r="A96" s="69" t="s">
        <v>131</v>
      </c>
      <c r="B96" s="174"/>
      <c r="C96" s="163"/>
      <c r="D96" s="70">
        <v>0</v>
      </c>
      <c r="E96" s="70">
        <v>0</v>
      </c>
      <c r="F96" s="70">
        <v>0</v>
      </c>
      <c r="G96" s="70">
        <v>0</v>
      </c>
      <c r="H96" s="70">
        <v>0</v>
      </c>
      <c r="I96" s="70">
        <v>0</v>
      </c>
      <c r="J96" s="70">
        <v>0</v>
      </c>
      <c r="K96" s="70">
        <v>0</v>
      </c>
      <c r="L96" s="70">
        <v>0</v>
      </c>
      <c r="M96" s="70">
        <v>0</v>
      </c>
      <c r="N96" s="70">
        <v>0</v>
      </c>
      <c r="O96" s="70">
        <v>0</v>
      </c>
      <c r="P96" s="70">
        <v>0.26891999999999999</v>
      </c>
      <c r="Q96" s="70">
        <v>0</v>
      </c>
      <c r="R96" s="70">
        <v>0</v>
      </c>
      <c r="S96" s="71">
        <f t="shared" si="9"/>
        <v>0.26891999999999999</v>
      </c>
      <c r="T96" s="70">
        <v>0.76088</v>
      </c>
      <c r="U96" s="70">
        <v>0.73124</v>
      </c>
    </row>
    <row r="97" spans="1:23" ht="15.75" x14ac:dyDescent="0.25">
      <c r="A97" s="66" t="s">
        <v>132</v>
      </c>
      <c r="B97" s="173"/>
      <c r="C97" s="163"/>
      <c r="D97" s="67">
        <v>0</v>
      </c>
      <c r="E97" s="67">
        <v>0</v>
      </c>
      <c r="F97" s="67">
        <v>0</v>
      </c>
      <c r="G97" s="67">
        <v>0</v>
      </c>
      <c r="H97" s="67">
        <v>0</v>
      </c>
      <c r="I97" s="67">
        <v>0</v>
      </c>
      <c r="J97" s="67">
        <v>0</v>
      </c>
      <c r="K97" s="67">
        <v>0</v>
      </c>
      <c r="L97" s="67">
        <v>0</v>
      </c>
      <c r="M97" s="67">
        <v>0</v>
      </c>
      <c r="N97" s="67">
        <v>0</v>
      </c>
      <c r="O97" s="67">
        <v>0</v>
      </c>
      <c r="P97" s="67">
        <v>0.18953999999999999</v>
      </c>
      <c r="Q97" s="67">
        <v>0</v>
      </c>
      <c r="R97" s="67">
        <v>0</v>
      </c>
      <c r="S97" s="68">
        <f t="shared" si="9"/>
        <v>0.18953999999999999</v>
      </c>
      <c r="T97" s="67">
        <v>0.14696000000000001</v>
      </c>
      <c r="U97" s="67">
        <v>0.16292000000000001</v>
      </c>
    </row>
    <row r="98" spans="1:23" ht="15.75" x14ac:dyDescent="0.25">
      <c r="A98" s="69" t="s">
        <v>46</v>
      </c>
      <c r="B98" s="174"/>
      <c r="C98" s="163"/>
      <c r="D98" s="70">
        <v>0</v>
      </c>
      <c r="E98" s="70">
        <v>0</v>
      </c>
      <c r="F98" s="70">
        <v>0</v>
      </c>
      <c r="G98" s="70">
        <v>0</v>
      </c>
      <c r="H98" s="70">
        <v>0</v>
      </c>
      <c r="I98" s="70">
        <v>0</v>
      </c>
      <c r="J98" s="70">
        <v>0</v>
      </c>
      <c r="K98" s="70">
        <v>0</v>
      </c>
      <c r="L98" s="70">
        <v>0</v>
      </c>
      <c r="M98" s="70">
        <v>0</v>
      </c>
      <c r="N98" s="70">
        <v>0</v>
      </c>
      <c r="O98" s="70">
        <v>0</v>
      </c>
      <c r="P98" s="70">
        <v>0.19116</v>
      </c>
      <c r="Q98" s="70">
        <v>0</v>
      </c>
      <c r="R98" s="70">
        <v>0</v>
      </c>
      <c r="S98" s="71">
        <f t="shared" si="9"/>
        <v>0.19116</v>
      </c>
      <c r="T98" s="70">
        <v>9.8080000000000001E-2</v>
      </c>
      <c r="U98" s="70">
        <v>9.8119999999999999E-2</v>
      </c>
    </row>
    <row r="99" spans="1:23" ht="15.75" x14ac:dyDescent="0.25">
      <c r="A99" s="66" t="s">
        <v>72</v>
      </c>
      <c r="B99" s="173"/>
      <c r="C99" s="163"/>
      <c r="D99" s="67">
        <v>0</v>
      </c>
      <c r="E99" s="67">
        <v>0</v>
      </c>
      <c r="F99" s="67">
        <v>0</v>
      </c>
      <c r="G99" s="67">
        <v>0</v>
      </c>
      <c r="H99" s="67">
        <v>0</v>
      </c>
      <c r="I99" s="67">
        <v>0</v>
      </c>
      <c r="J99" s="67">
        <v>0</v>
      </c>
      <c r="K99" s="67">
        <v>0</v>
      </c>
      <c r="L99" s="67">
        <v>0</v>
      </c>
      <c r="M99" s="67">
        <v>0</v>
      </c>
      <c r="N99" s="67">
        <v>0</v>
      </c>
      <c r="O99" s="67">
        <v>0</v>
      </c>
      <c r="P99" s="67">
        <v>0</v>
      </c>
      <c r="Q99" s="67">
        <v>0</v>
      </c>
      <c r="R99" s="67">
        <v>0</v>
      </c>
      <c r="S99" s="68">
        <f t="shared" si="9"/>
        <v>0</v>
      </c>
      <c r="T99" s="67">
        <v>0.37186000000000002</v>
      </c>
      <c r="U99" s="67">
        <v>0.30947999999999998</v>
      </c>
    </row>
    <row r="100" spans="1:23" ht="15.75" x14ac:dyDescent="0.25">
      <c r="A100" s="72" t="s">
        <v>16</v>
      </c>
      <c r="B100" s="175"/>
      <c r="C100" s="163"/>
      <c r="D100" s="73">
        <f t="shared" ref="D100:U100" si="10">SUM(D81,D82,D83,D84,D85,D86,D87,D88,D89,D90,D91,D92,D93,D94,D95,D96,D97,D98,D99)</f>
        <v>0</v>
      </c>
      <c r="E100" s="73">
        <f t="shared" si="10"/>
        <v>0</v>
      </c>
      <c r="F100" s="73">
        <f t="shared" si="10"/>
        <v>0</v>
      </c>
      <c r="G100" s="73">
        <f t="shared" si="10"/>
        <v>0</v>
      </c>
      <c r="H100" s="73">
        <f t="shared" si="10"/>
        <v>0</v>
      </c>
      <c r="I100" s="73">
        <f t="shared" si="10"/>
        <v>0</v>
      </c>
      <c r="J100" s="73">
        <f t="shared" si="10"/>
        <v>0</v>
      </c>
      <c r="K100" s="73">
        <f t="shared" si="10"/>
        <v>0</v>
      </c>
      <c r="L100" s="73">
        <f t="shared" si="10"/>
        <v>14.99</v>
      </c>
      <c r="M100" s="73">
        <f t="shared" si="10"/>
        <v>0</v>
      </c>
      <c r="N100" s="73">
        <f t="shared" si="10"/>
        <v>1.7909999999999999</v>
      </c>
      <c r="O100" s="73">
        <f t="shared" si="10"/>
        <v>0</v>
      </c>
      <c r="P100" s="73">
        <f t="shared" si="10"/>
        <v>16.5078</v>
      </c>
      <c r="Q100" s="73">
        <f t="shared" si="10"/>
        <v>0</v>
      </c>
      <c r="R100" s="73">
        <f t="shared" si="10"/>
        <v>0</v>
      </c>
      <c r="S100" s="74">
        <f t="shared" si="10"/>
        <v>33.288799999999995</v>
      </c>
      <c r="T100" s="70">
        <f t="shared" si="10"/>
        <v>30.374379999999999</v>
      </c>
      <c r="U100" s="70">
        <f t="shared" si="10"/>
        <v>31.611139999999999</v>
      </c>
    </row>
    <row r="102" spans="1:23" ht="15.75" x14ac:dyDescent="0.25">
      <c r="A102" s="62" t="s">
        <v>47</v>
      </c>
      <c r="B102" s="172"/>
      <c r="C102" s="1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4"/>
      <c r="T102" s="65"/>
      <c r="U102" s="65"/>
    </row>
    <row r="103" spans="1:23" ht="15.75" x14ac:dyDescent="0.25">
      <c r="A103" s="66" t="s">
        <v>133</v>
      </c>
      <c r="B103" s="173"/>
      <c r="C103" s="163"/>
      <c r="D103" s="67">
        <v>0</v>
      </c>
      <c r="E103" s="67">
        <v>0</v>
      </c>
      <c r="F103" s="67">
        <v>0</v>
      </c>
      <c r="G103" s="67">
        <v>0</v>
      </c>
      <c r="H103" s="67">
        <v>0</v>
      </c>
      <c r="I103" s="67">
        <v>0</v>
      </c>
      <c r="J103" s="67">
        <v>0</v>
      </c>
      <c r="K103" s="67">
        <v>30.138999999999999</v>
      </c>
      <c r="L103" s="67">
        <v>0</v>
      </c>
      <c r="M103" s="67">
        <v>0</v>
      </c>
      <c r="N103" s="67">
        <v>0</v>
      </c>
      <c r="O103" s="67">
        <v>0</v>
      </c>
      <c r="P103" s="67">
        <v>0.70631999999999995</v>
      </c>
      <c r="Q103" s="67">
        <v>0</v>
      </c>
      <c r="R103" s="67">
        <v>0</v>
      </c>
      <c r="S103" s="68">
        <f t="shared" ref="S103:S115" si="11">SUM(D103,E103,F103,G103,H103,I103,J103,K103,L103,M103,N103,O103,P103,Q103,R103)</f>
        <v>30.845320000000001</v>
      </c>
      <c r="T103" s="67">
        <v>3.2730999999999999</v>
      </c>
      <c r="U103" s="67">
        <v>1.6841999999999999</v>
      </c>
      <c r="V103" s="173"/>
      <c r="W103" s="163"/>
    </row>
    <row r="104" spans="1:23" ht="15.75" x14ac:dyDescent="0.25">
      <c r="A104" s="69" t="s">
        <v>134</v>
      </c>
      <c r="B104" s="174"/>
      <c r="C104" s="163"/>
      <c r="D104" s="70">
        <v>0</v>
      </c>
      <c r="E104" s="70">
        <v>0</v>
      </c>
      <c r="F104" s="70">
        <v>0</v>
      </c>
      <c r="G104" s="70">
        <v>0</v>
      </c>
      <c r="H104" s="70">
        <v>0</v>
      </c>
      <c r="I104" s="70">
        <v>0</v>
      </c>
      <c r="J104" s="70">
        <v>0</v>
      </c>
      <c r="K104" s="70">
        <v>0</v>
      </c>
      <c r="L104" s="70">
        <v>0</v>
      </c>
      <c r="M104" s="70">
        <v>0</v>
      </c>
      <c r="N104" s="70">
        <v>0</v>
      </c>
      <c r="O104" s="70">
        <v>0</v>
      </c>
      <c r="P104" s="70">
        <v>0</v>
      </c>
      <c r="Q104" s="70">
        <v>0</v>
      </c>
      <c r="R104" s="70">
        <v>0</v>
      </c>
      <c r="S104" s="71">
        <f t="shared" si="11"/>
        <v>0</v>
      </c>
      <c r="T104" s="70">
        <v>0</v>
      </c>
      <c r="U104" s="70">
        <v>8.77</v>
      </c>
    </row>
    <row r="105" spans="1:23" ht="15.75" x14ac:dyDescent="0.25">
      <c r="A105" s="66" t="s">
        <v>48</v>
      </c>
      <c r="B105" s="173"/>
      <c r="C105" s="163"/>
      <c r="D105" s="67">
        <v>0</v>
      </c>
      <c r="E105" s="67">
        <v>0</v>
      </c>
      <c r="F105" s="67">
        <v>0</v>
      </c>
      <c r="G105" s="67">
        <v>0</v>
      </c>
      <c r="H105" s="67">
        <v>0</v>
      </c>
      <c r="I105" s="67">
        <v>0</v>
      </c>
      <c r="J105" s="67">
        <v>0</v>
      </c>
      <c r="K105" s="67">
        <v>0</v>
      </c>
      <c r="L105" s="67">
        <v>0</v>
      </c>
      <c r="M105" s="67">
        <v>0</v>
      </c>
      <c r="N105" s="67">
        <v>8.3049999999999997</v>
      </c>
      <c r="O105" s="67">
        <v>0</v>
      </c>
      <c r="P105" s="67">
        <v>1.7463599999999999</v>
      </c>
      <c r="Q105" s="67">
        <v>0</v>
      </c>
      <c r="R105" s="67">
        <v>0</v>
      </c>
      <c r="S105" s="68">
        <f t="shared" si="11"/>
        <v>10.051359999999999</v>
      </c>
      <c r="T105" s="67">
        <v>0.62260000000000004</v>
      </c>
      <c r="U105" s="67">
        <v>3.8381799999999999</v>
      </c>
    </row>
    <row r="106" spans="1:23" ht="15.75" x14ac:dyDescent="0.25">
      <c r="A106" s="69" t="s">
        <v>50</v>
      </c>
      <c r="B106" s="174"/>
      <c r="C106" s="163"/>
      <c r="D106" s="70">
        <v>0</v>
      </c>
      <c r="E106" s="70">
        <v>0</v>
      </c>
      <c r="F106" s="70">
        <v>0</v>
      </c>
      <c r="G106" s="70">
        <v>0</v>
      </c>
      <c r="H106" s="70">
        <v>0</v>
      </c>
      <c r="I106" s="70">
        <v>0</v>
      </c>
      <c r="J106" s="70">
        <v>0</v>
      </c>
      <c r="K106" s="70">
        <v>0</v>
      </c>
      <c r="L106" s="70">
        <v>0</v>
      </c>
      <c r="M106" s="70">
        <v>0</v>
      </c>
      <c r="N106" s="70">
        <v>0</v>
      </c>
      <c r="O106" s="70">
        <v>0</v>
      </c>
      <c r="P106" s="70">
        <v>5.3999999999999999E-2</v>
      </c>
      <c r="Q106" s="70">
        <v>0</v>
      </c>
      <c r="R106" s="70">
        <v>0</v>
      </c>
      <c r="S106" s="71">
        <f t="shared" si="11"/>
        <v>5.3999999999999999E-2</v>
      </c>
      <c r="T106" s="70">
        <v>0</v>
      </c>
      <c r="U106" s="70">
        <v>0</v>
      </c>
    </row>
    <row r="107" spans="1:23" ht="15.75" x14ac:dyDescent="0.25">
      <c r="A107" s="66" t="s">
        <v>51</v>
      </c>
      <c r="B107" s="173"/>
      <c r="C107" s="163"/>
      <c r="D107" s="67">
        <v>0</v>
      </c>
      <c r="E107" s="67">
        <v>0</v>
      </c>
      <c r="F107" s="67">
        <v>0</v>
      </c>
      <c r="G107" s="67">
        <v>0</v>
      </c>
      <c r="H107" s="67">
        <v>0</v>
      </c>
      <c r="I107" s="67">
        <v>0</v>
      </c>
      <c r="J107" s="67">
        <v>0</v>
      </c>
      <c r="K107" s="67">
        <v>0</v>
      </c>
      <c r="L107" s="67">
        <v>0</v>
      </c>
      <c r="M107" s="67">
        <v>0</v>
      </c>
      <c r="N107" s="67">
        <v>0</v>
      </c>
      <c r="O107" s="67">
        <v>0</v>
      </c>
      <c r="P107" s="67">
        <v>0.59130000000000005</v>
      </c>
      <c r="Q107" s="67">
        <v>0</v>
      </c>
      <c r="R107" s="67">
        <v>0</v>
      </c>
      <c r="S107" s="68">
        <f t="shared" si="11"/>
        <v>0.59130000000000005</v>
      </c>
      <c r="T107" s="67">
        <v>0.16264000000000001</v>
      </c>
      <c r="U107" s="67">
        <v>0.15084</v>
      </c>
    </row>
    <row r="108" spans="1:23" ht="15.75" x14ac:dyDescent="0.25">
      <c r="A108" s="69" t="s">
        <v>52</v>
      </c>
      <c r="B108" s="174"/>
      <c r="C108" s="163"/>
      <c r="D108" s="70">
        <v>0</v>
      </c>
      <c r="E108" s="70">
        <v>0</v>
      </c>
      <c r="F108" s="70">
        <v>0</v>
      </c>
      <c r="G108" s="70">
        <v>0</v>
      </c>
      <c r="H108" s="70">
        <v>0</v>
      </c>
      <c r="I108" s="70">
        <v>0</v>
      </c>
      <c r="J108" s="70">
        <v>0</v>
      </c>
      <c r="K108" s="70">
        <v>0</v>
      </c>
      <c r="L108" s="70">
        <v>0</v>
      </c>
      <c r="M108" s="70">
        <v>0</v>
      </c>
      <c r="N108" s="70">
        <v>0</v>
      </c>
      <c r="O108" s="70">
        <v>0</v>
      </c>
      <c r="P108" s="70">
        <v>0.108</v>
      </c>
      <c r="Q108" s="70">
        <v>0</v>
      </c>
      <c r="R108" s="70">
        <v>0</v>
      </c>
      <c r="S108" s="71">
        <f t="shared" si="11"/>
        <v>0.108</v>
      </c>
      <c r="T108" s="70">
        <v>0.10553999999999999</v>
      </c>
      <c r="U108" s="70">
        <v>0.13203999999999999</v>
      </c>
    </row>
    <row r="109" spans="1:23" ht="15.75" x14ac:dyDescent="0.25">
      <c r="A109" s="66" t="s">
        <v>135</v>
      </c>
      <c r="B109" s="173"/>
      <c r="C109" s="163"/>
      <c r="D109" s="67">
        <v>0</v>
      </c>
      <c r="E109" s="67">
        <v>0</v>
      </c>
      <c r="F109" s="67">
        <v>0</v>
      </c>
      <c r="G109" s="67">
        <v>0</v>
      </c>
      <c r="H109" s="67">
        <v>0</v>
      </c>
      <c r="I109" s="67">
        <v>0</v>
      </c>
      <c r="J109" s="67">
        <v>0</v>
      </c>
      <c r="K109" s="67">
        <v>0</v>
      </c>
      <c r="L109" s="67">
        <v>0</v>
      </c>
      <c r="M109" s="67">
        <v>0</v>
      </c>
      <c r="N109" s="67">
        <v>0</v>
      </c>
      <c r="O109" s="67">
        <v>0</v>
      </c>
      <c r="P109" s="67">
        <v>5.3999999999999999E-2</v>
      </c>
      <c r="Q109" s="67">
        <v>0</v>
      </c>
      <c r="R109" s="67">
        <v>0</v>
      </c>
      <c r="S109" s="68">
        <f t="shared" si="11"/>
        <v>5.3999999999999999E-2</v>
      </c>
      <c r="T109" s="67">
        <v>0.19667999999999999</v>
      </c>
      <c r="U109" s="67">
        <v>7.6960000000000001E-2</v>
      </c>
    </row>
    <row r="110" spans="1:23" ht="15.75" x14ac:dyDescent="0.25">
      <c r="A110" s="69" t="s">
        <v>53</v>
      </c>
      <c r="B110" s="174"/>
      <c r="C110" s="163"/>
      <c r="D110" s="70">
        <v>0</v>
      </c>
      <c r="E110" s="70">
        <v>0</v>
      </c>
      <c r="F110" s="70">
        <v>0</v>
      </c>
      <c r="G110" s="70">
        <v>0</v>
      </c>
      <c r="H110" s="70">
        <v>0</v>
      </c>
      <c r="I110" s="70">
        <v>0</v>
      </c>
      <c r="J110" s="70">
        <v>0</v>
      </c>
      <c r="K110" s="70">
        <v>0</v>
      </c>
      <c r="L110" s="70">
        <v>0</v>
      </c>
      <c r="M110" s="70">
        <v>0</v>
      </c>
      <c r="N110" s="70">
        <v>0</v>
      </c>
      <c r="O110" s="70">
        <v>0</v>
      </c>
      <c r="P110" s="70">
        <v>5.3999999999999999E-2</v>
      </c>
      <c r="Q110" s="70">
        <v>0</v>
      </c>
      <c r="R110" s="70">
        <v>0</v>
      </c>
      <c r="S110" s="71">
        <f t="shared" si="11"/>
        <v>5.3999999999999999E-2</v>
      </c>
      <c r="T110" s="70">
        <v>0</v>
      </c>
      <c r="U110" s="70">
        <v>0</v>
      </c>
    </row>
    <row r="111" spans="1:23" ht="15.75" x14ac:dyDescent="0.25">
      <c r="A111" s="66" t="s">
        <v>136</v>
      </c>
      <c r="B111" s="173"/>
      <c r="C111" s="163"/>
      <c r="D111" s="67">
        <v>0</v>
      </c>
      <c r="E111" s="67">
        <v>0</v>
      </c>
      <c r="F111" s="67">
        <v>0</v>
      </c>
      <c r="G111" s="67">
        <v>0</v>
      </c>
      <c r="H111" s="67">
        <v>0</v>
      </c>
      <c r="I111" s="67">
        <v>0</v>
      </c>
      <c r="J111" s="67">
        <v>0</v>
      </c>
      <c r="K111" s="67">
        <v>0</v>
      </c>
      <c r="L111" s="67">
        <v>0</v>
      </c>
      <c r="M111" s="67">
        <v>0</v>
      </c>
      <c r="N111" s="67">
        <v>0</v>
      </c>
      <c r="O111" s="67">
        <v>0</v>
      </c>
      <c r="P111" s="67">
        <v>0</v>
      </c>
      <c r="Q111" s="67">
        <v>0</v>
      </c>
      <c r="R111" s="67">
        <v>0</v>
      </c>
      <c r="S111" s="68">
        <f t="shared" si="11"/>
        <v>0</v>
      </c>
      <c r="T111" s="67">
        <v>2.5999999999999999E-2</v>
      </c>
      <c r="U111" s="67">
        <v>2.5000000000000001E-2</v>
      </c>
    </row>
    <row r="112" spans="1:23" ht="15.75" x14ac:dyDescent="0.25">
      <c r="A112" s="69" t="s">
        <v>54</v>
      </c>
      <c r="B112" s="174"/>
      <c r="C112" s="163"/>
      <c r="D112" s="70">
        <v>0</v>
      </c>
      <c r="E112" s="70">
        <v>0</v>
      </c>
      <c r="F112" s="70">
        <v>0</v>
      </c>
      <c r="G112" s="70">
        <v>0</v>
      </c>
      <c r="H112" s="70">
        <v>0</v>
      </c>
      <c r="I112" s="70">
        <v>37.317999999999998</v>
      </c>
      <c r="J112" s="70">
        <v>0</v>
      </c>
      <c r="K112" s="70">
        <v>2.7879999999999998</v>
      </c>
      <c r="L112" s="70">
        <v>0</v>
      </c>
      <c r="M112" s="70">
        <v>0</v>
      </c>
      <c r="N112" s="70">
        <v>46.03</v>
      </c>
      <c r="O112" s="70">
        <v>0</v>
      </c>
      <c r="P112" s="70">
        <v>0.85158</v>
      </c>
      <c r="Q112" s="70">
        <v>0</v>
      </c>
      <c r="R112" s="70">
        <v>0</v>
      </c>
      <c r="S112" s="71">
        <f t="shared" si="11"/>
        <v>86.987579999999994</v>
      </c>
      <c r="T112" s="70">
        <v>82.538740000000004</v>
      </c>
      <c r="U112" s="70">
        <v>126.77212</v>
      </c>
    </row>
    <row r="113" spans="1:23" ht="15.75" x14ac:dyDescent="0.25">
      <c r="A113" s="66" t="s">
        <v>55</v>
      </c>
      <c r="B113" s="173"/>
      <c r="C113" s="163"/>
      <c r="D113" s="67">
        <v>0</v>
      </c>
      <c r="E113" s="67">
        <v>0</v>
      </c>
      <c r="F113" s="67">
        <v>0</v>
      </c>
      <c r="G113" s="67">
        <v>0</v>
      </c>
      <c r="H113" s="67">
        <v>0</v>
      </c>
      <c r="I113" s="67">
        <v>0</v>
      </c>
      <c r="J113" s="67">
        <v>0</v>
      </c>
      <c r="K113" s="67">
        <v>0</v>
      </c>
      <c r="L113" s="67">
        <v>0</v>
      </c>
      <c r="M113" s="67">
        <v>0</v>
      </c>
      <c r="N113" s="67">
        <v>3.9E-2</v>
      </c>
      <c r="O113" s="67">
        <v>0</v>
      </c>
      <c r="P113" s="67">
        <v>5.3999999999999999E-2</v>
      </c>
      <c r="Q113" s="67">
        <v>0</v>
      </c>
      <c r="R113" s="67">
        <v>0</v>
      </c>
      <c r="S113" s="68">
        <f t="shared" si="11"/>
        <v>9.2999999999999999E-2</v>
      </c>
      <c r="T113" s="67">
        <v>7.1279999999999996E-2</v>
      </c>
      <c r="U113" s="67">
        <v>0.51636000000000004</v>
      </c>
    </row>
    <row r="114" spans="1:23" ht="15.75" x14ac:dyDescent="0.25">
      <c r="A114" s="69" t="s">
        <v>56</v>
      </c>
      <c r="B114" s="174"/>
      <c r="C114" s="163"/>
      <c r="D114" s="70">
        <v>0</v>
      </c>
      <c r="E114" s="70">
        <v>0</v>
      </c>
      <c r="F114" s="70">
        <v>0</v>
      </c>
      <c r="G114" s="70">
        <v>0</v>
      </c>
      <c r="H114" s="70">
        <v>0</v>
      </c>
      <c r="I114" s="70">
        <v>110.143</v>
      </c>
      <c r="J114" s="70">
        <v>0</v>
      </c>
      <c r="K114" s="70">
        <v>7.93</v>
      </c>
      <c r="L114" s="70">
        <v>27.533999999999999</v>
      </c>
      <c r="M114" s="70">
        <v>25.759</v>
      </c>
      <c r="N114" s="70">
        <v>58.442999999999998</v>
      </c>
      <c r="O114" s="70">
        <v>0</v>
      </c>
      <c r="P114" s="70">
        <v>7.1798400000000004</v>
      </c>
      <c r="Q114" s="70">
        <v>0</v>
      </c>
      <c r="R114" s="70">
        <v>18</v>
      </c>
      <c r="S114" s="71">
        <f t="shared" si="11"/>
        <v>254.98883999999998</v>
      </c>
      <c r="T114" s="70">
        <v>185.01754</v>
      </c>
      <c r="U114" s="70">
        <v>214.43879999999999</v>
      </c>
    </row>
    <row r="115" spans="1:23" ht="15.75" x14ac:dyDescent="0.25">
      <c r="A115" s="66" t="s">
        <v>72</v>
      </c>
      <c r="B115" s="173"/>
      <c r="C115" s="163"/>
      <c r="D115" s="67">
        <v>0</v>
      </c>
      <c r="E115" s="67">
        <v>0</v>
      </c>
      <c r="F115" s="67">
        <v>0</v>
      </c>
      <c r="G115" s="67">
        <v>0</v>
      </c>
      <c r="H115" s="67">
        <v>0</v>
      </c>
      <c r="I115" s="67">
        <v>0</v>
      </c>
      <c r="J115" s="67">
        <v>0</v>
      </c>
      <c r="K115" s="67">
        <v>0</v>
      </c>
      <c r="L115" s="67">
        <v>0</v>
      </c>
      <c r="M115" s="67">
        <v>0</v>
      </c>
      <c r="N115" s="67">
        <v>0</v>
      </c>
      <c r="O115" s="67">
        <v>0</v>
      </c>
      <c r="P115" s="67">
        <v>0</v>
      </c>
      <c r="Q115" s="67">
        <v>0</v>
      </c>
      <c r="R115" s="67">
        <v>0</v>
      </c>
      <c r="S115" s="68">
        <f t="shared" si="11"/>
        <v>0</v>
      </c>
      <c r="T115" s="67">
        <v>1.5091600000000001</v>
      </c>
      <c r="U115" s="67">
        <v>9.7159999999999996E-2</v>
      </c>
    </row>
    <row r="116" spans="1:23" ht="15.75" x14ac:dyDescent="0.25">
      <c r="A116" s="72" t="s">
        <v>16</v>
      </c>
      <c r="B116" s="175"/>
      <c r="C116" s="163"/>
      <c r="D116" s="73">
        <f t="shared" ref="D116:U116" si="12">SUM(D103,D104,D105,D106,D107,D108,D109,D110,D111,D112,D113,D114,D115)</f>
        <v>0</v>
      </c>
      <c r="E116" s="73">
        <f t="shared" si="12"/>
        <v>0</v>
      </c>
      <c r="F116" s="73">
        <f t="shared" si="12"/>
        <v>0</v>
      </c>
      <c r="G116" s="73">
        <f t="shared" si="12"/>
        <v>0</v>
      </c>
      <c r="H116" s="73">
        <f t="shared" si="12"/>
        <v>0</v>
      </c>
      <c r="I116" s="73">
        <f t="shared" si="12"/>
        <v>147.46100000000001</v>
      </c>
      <c r="J116" s="73">
        <f t="shared" si="12"/>
        <v>0</v>
      </c>
      <c r="K116" s="73">
        <f t="shared" si="12"/>
        <v>40.856999999999999</v>
      </c>
      <c r="L116" s="73">
        <f t="shared" si="12"/>
        <v>27.533999999999999</v>
      </c>
      <c r="M116" s="73">
        <f t="shared" si="12"/>
        <v>25.759</v>
      </c>
      <c r="N116" s="73">
        <f t="shared" si="12"/>
        <v>112.81700000000001</v>
      </c>
      <c r="O116" s="73">
        <f t="shared" si="12"/>
        <v>0</v>
      </c>
      <c r="P116" s="73">
        <f t="shared" si="12"/>
        <v>11.3994</v>
      </c>
      <c r="Q116" s="73">
        <f t="shared" si="12"/>
        <v>0</v>
      </c>
      <c r="R116" s="73">
        <f t="shared" si="12"/>
        <v>18</v>
      </c>
      <c r="S116" s="74">
        <f t="shared" si="12"/>
        <v>383.82740000000001</v>
      </c>
      <c r="T116" s="70">
        <f t="shared" si="12"/>
        <v>273.52328</v>
      </c>
      <c r="U116" s="70">
        <f t="shared" si="12"/>
        <v>356.50165999999996</v>
      </c>
    </row>
    <row r="118" spans="1:23" ht="15.75" x14ac:dyDescent="0.25">
      <c r="A118" s="62" t="s">
        <v>57</v>
      </c>
      <c r="B118" s="172"/>
      <c r="C118" s="1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4"/>
      <c r="T118" s="65"/>
      <c r="U118" s="65"/>
    </row>
    <row r="119" spans="1:23" ht="15.75" x14ac:dyDescent="0.25">
      <c r="A119" s="66" t="s">
        <v>58</v>
      </c>
      <c r="B119" s="173"/>
      <c r="C119" s="163"/>
      <c r="D119" s="67">
        <v>0</v>
      </c>
      <c r="E119" s="67">
        <v>0</v>
      </c>
      <c r="F119" s="67">
        <v>0</v>
      </c>
      <c r="G119" s="67">
        <v>0</v>
      </c>
      <c r="H119" s="67">
        <v>0</v>
      </c>
      <c r="I119" s="67">
        <v>21.565999999999999</v>
      </c>
      <c r="J119" s="67">
        <v>0</v>
      </c>
      <c r="K119" s="67">
        <v>0</v>
      </c>
      <c r="L119" s="67">
        <v>0</v>
      </c>
      <c r="M119" s="67">
        <v>0</v>
      </c>
      <c r="N119" s="67">
        <v>0</v>
      </c>
      <c r="O119" s="67">
        <v>0</v>
      </c>
      <c r="P119" s="67">
        <v>1.2446999999999999</v>
      </c>
      <c r="Q119" s="67">
        <v>0</v>
      </c>
      <c r="R119" s="67">
        <v>0</v>
      </c>
      <c r="S119" s="68">
        <f>SUM(D119,E119,F119,G119,H119,I119,J119,K119,L119,M119,N119,O119,P119,Q119,R119)</f>
        <v>22.810699999999997</v>
      </c>
      <c r="T119" s="67">
        <v>44.826799999999999</v>
      </c>
      <c r="U119" s="67">
        <v>7.9584599999999996</v>
      </c>
      <c r="V119" s="173"/>
      <c r="W119" s="163"/>
    </row>
    <row r="120" spans="1:23" ht="15.75" x14ac:dyDescent="0.25">
      <c r="A120" s="69" t="s">
        <v>59</v>
      </c>
      <c r="B120" s="174"/>
      <c r="C120" s="163"/>
      <c r="D120" s="70">
        <v>0</v>
      </c>
      <c r="E120" s="70">
        <v>0</v>
      </c>
      <c r="F120" s="70">
        <v>0</v>
      </c>
      <c r="G120" s="70">
        <v>236.89699999999999</v>
      </c>
      <c r="H120" s="70">
        <v>0</v>
      </c>
      <c r="I120" s="70">
        <v>1029.567</v>
      </c>
      <c r="J120" s="70">
        <v>159.78</v>
      </c>
      <c r="K120" s="70">
        <v>27.021999999999998</v>
      </c>
      <c r="L120" s="70">
        <v>163.67400000000001</v>
      </c>
      <c r="M120" s="70">
        <v>30.457000000000001</v>
      </c>
      <c r="N120" s="70">
        <v>106.898</v>
      </c>
      <c r="O120" s="70">
        <v>0</v>
      </c>
      <c r="P120" s="70">
        <v>4.8848399999999996</v>
      </c>
      <c r="Q120" s="70">
        <v>0</v>
      </c>
      <c r="R120" s="70">
        <v>0</v>
      </c>
      <c r="S120" s="71">
        <f>SUM(D120,E120,F120,G120,H120,I120,J120,K120,L120,M120,N120,O120,P120,Q120,R120)</f>
        <v>1759.1798399999998</v>
      </c>
      <c r="T120" s="70">
        <v>1811.19136</v>
      </c>
      <c r="U120" s="70">
        <v>1727.64624</v>
      </c>
    </row>
    <row r="121" spans="1:23" ht="15.75" x14ac:dyDescent="0.25">
      <c r="A121" s="66" t="s">
        <v>60</v>
      </c>
      <c r="B121" s="173"/>
      <c r="C121" s="163"/>
      <c r="D121" s="67">
        <v>0</v>
      </c>
      <c r="E121" s="67">
        <v>0</v>
      </c>
      <c r="F121" s="67">
        <v>0</v>
      </c>
      <c r="G121" s="67">
        <v>0</v>
      </c>
      <c r="H121" s="67">
        <v>0</v>
      </c>
      <c r="I121" s="67">
        <v>342.55700000000002</v>
      </c>
      <c r="J121" s="67">
        <v>0</v>
      </c>
      <c r="K121" s="67">
        <v>0</v>
      </c>
      <c r="L121" s="67">
        <v>0</v>
      </c>
      <c r="M121" s="67">
        <v>0</v>
      </c>
      <c r="N121" s="67">
        <v>0</v>
      </c>
      <c r="O121" s="67">
        <v>0</v>
      </c>
      <c r="P121" s="67">
        <v>3.7665000000000002</v>
      </c>
      <c r="Q121" s="67">
        <v>0</v>
      </c>
      <c r="R121" s="67">
        <v>0</v>
      </c>
      <c r="S121" s="68">
        <f>SUM(D121,E121,F121,G121,H121,I121,J121,K121,L121,M121,N121,O121,P121,Q121,R121)</f>
        <v>346.32350000000002</v>
      </c>
      <c r="T121" s="67">
        <v>326.71516000000003</v>
      </c>
      <c r="U121" s="67">
        <v>312.51646</v>
      </c>
    </row>
    <row r="122" spans="1:23" ht="15.75" x14ac:dyDescent="0.25">
      <c r="A122" s="69" t="s">
        <v>137</v>
      </c>
      <c r="B122" s="174"/>
      <c r="C122" s="163"/>
      <c r="D122" s="70">
        <v>0</v>
      </c>
      <c r="E122" s="70">
        <v>0</v>
      </c>
      <c r="F122" s="70">
        <v>0</v>
      </c>
      <c r="G122" s="70">
        <v>0</v>
      </c>
      <c r="H122" s="70">
        <v>0</v>
      </c>
      <c r="I122" s="70">
        <v>0</v>
      </c>
      <c r="J122" s="70">
        <v>0</v>
      </c>
      <c r="K122" s="70">
        <v>0</v>
      </c>
      <c r="L122" s="70">
        <v>0</v>
      </c>
      <c r="M122" s="70">
        <v>0</v>
      </c>
      <c r="N122" s="70">
        <v>0</v>
      </c>
      <c r="O122" s="70">
        <v>0</v>
      </c>
      <c r="P122" s="70">
        <v>0.108</v>
      </c>
      <c r="Q122" s="70">
        <v>0</v>
      </c>
      <c r="R122" s="70">
        <v>0</v>
      </c>
      <c r="S122" s="71">
        <f>SUM(D122,E122,F122,G122,H122,I122,J122,K122,L122,M122,N122,O122,P122,Q122,R122)</f>
        <v>0.108</v>
      </c>
      <c r="T122" s="70">
        <v>5.6000000000000001E-2</v>
      </c>
      <c r="U122" s="70">
        <v>0.04</v>
      </c>
    </row>
    <row r="123" spans="1:23" ht="15.75" x14ac:dyDescent="0.25">
      <c r="A123" s="66" t="s">
        <v>72</v>
      </c>
      <c r="B123" s="173"/>
      <c r="C123" s="163"/>
      <c r="D123" s="67">
        <v>0</v>
      </c>
      <c r="E123" s="67">
        <v>0</v>
      </c>
      <c r="F123" s="67">
        <v>0</v>
      </c>
      <c r="G123" s="67">
        <v>0</v>
      </c>
      <c r="H123" s="67">
        <v>0</v>
      </c>
      <c r="I123" s="67">
        <v>0</v>
      </c>
      <c r="J123" s="67">
        <v>0</v>
      </c>
      <c r="K123" s="67">
        <v>0</v>
      </c>
      <c r="L123" s="67">
        <v>0</v>
      </c>
      <c r="M123" s="67">
        <v>0</v>
      </c>
      <c r="N123" s="67">
        <v>0</v>
      </c>
      <c r="O123" s="67">
        <v>0</v>
      </c>
      <c r="P123" s="67">
        <v>0</v>
      </c>
      <c r="Q123" s="67">
        <v>0</v>
      </c>
      <c r="R123" s="67">
        <v>0</v>
      </c>
      <c r="S123" s="68">
        <f>SUM(D123,E123,F123,G123,H123,I123,J123,K123,L123,M123,N123,O123,P123,Q123,R123)</f>
        <v>0</v>
      </c>
      <c r="T123" s="67">
        <v>0.10806</v>
      </c>
      <c r="U123" s="67">
        <v>3.7440000000000001E-2</v>
      </c>
    </row>
    <row r="124" spans="1:23" ht="15.75" x14ac:dyDescent="0.25">
      <c r="A124" s="72" t="s">
        <v>16</v>
      </c>
      <c r="B124" s="175"/>
      <c r="C124" s="163"/>
      <c r="D124" s="73">
        <f t="shared" ref="D124:U124" si="13">SUM(D119,D120,D121,D122,D123)</f>
        <v>0</v>
      </c>
      <c r="E124" s="73">
        <f t="shared" si="13"/>
        <v>0</v>
      </c>
      <c r="F124" s="73">
        <f t="shared" si="13"/>
        <v>0</v>
      </c>
      <c r="G124" s="73">
        <f t="shared" si="13"/>
        <v>236.89699999999999</v>
      </c>
      <c r="H124" s="73">
        <f t="shared" si="13"/>
        <v>0</v>
      </c>
      <c r="I124" s="73">
        <f t="shared" si="13"/>
        <v>1393.69</v>
      </c>
      <c r="J124" s="73">
        <f t="shared" si="13"/>
        <v>159.78</v>
      </c>
      <c r="K124" s="73">
        <f t="shared" si="13"/>
        <v>27.021999999999998</v>
      </c>
      <c r="L124" s="73">
        <f t="shared" si="13"/>
        <v>163.67400000000001</v>
      </c>
      <c r="M124" s="73">
        <f t="shared" si="13"/>
        <v>30.457000000000001</v>
      </c>
      <c r="N124" s="73">
        <f t="shared" si="13"/>
        <v>106.898</v>
      </c>
      <c r="O124" s="73">
        <f t="shared" si="13"/>
        <v>0</v>
      </c>
      <c r="P124" s="73">
        <f t="shared" si="13"/>
        <v>10.00404</v>
      </c>
      <c r="Q124" s="73">
        <f t="shared" si="13"/>
        <v>0</v>
      </c>
      <c r="R124" s="73">
        <f t="shared" si="13"/>
        <v>0</v>
      </c>
      <c r="S124" s="74">
        <f t="shared" si="13"/>
        <v>2128.4220399999999</v>
      </c>
      <c r="T124" s="70">
        <f t="shared" si="13"/>
        <v>2182.8973800000003</v>
      </c>
      <c r="U124" s="70">
        <f t="shared" si="13"/>
        <v>2048.1986000000002</v>
      </c>
    </row>
    <row r="126" spans="1:23" ht="15.75" x14ac:dyDescent="0.25">
      <c r="A126" s="62" t="s">
        <v>61</v>
      </c>
      <c r="B126" s="172"/>
      <c r="C126" s="1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4"/>
      <c r="T126" s="65"/>
      <c r="U126" s="65"/>
    </row>
    <row r="127" spans="1:23" ht="15.75" x14ac:dyDescent="0.25">
      <c r="A127" s="66" t="s">
        <v>62</v>
      </c>
      <c r="B127" s="173"/>
      <c r="C127" s="163"/>
      <c r="D127" s="67">
        <v>0</v>
      </c>
      <c r="E127" s="67">
        <v>0</v>
      </c>
      <c r="F127" s="67">
        <v>0</v>
      </c>
      <c r="G127" s="67">
        <v>0</v>
      </c>
      <c r="H127" s="67">
        <v>0</v>
      </c>
      <c r="I127" s="67">
        <v>0</v>
      </c>
      <c r="J127" s="67">
        <v>0</v>
      </c>
      <c r="K127" s="67">
        <v>0</v>
      </c>
      <c r="L127" s="67">
        <v>0</v>
      </c>
      <c r="M127" s="67">
        <v>0</v>
      </c>
      <c r="N127" s="67">
        <v>0</v>
      </c>
      <c r="O127" s="67">
        <v>0</v>
      </c>
      <c r="P127" s="67">
        <v>0</v>
      </c>
      <c r="Q127" s="67">
        <v>0</v>
      </c>
      <c r="R127" s="67">
        <v>0</v>
      </c>
      <c r="S127" s="68">
        <f t="shared" ref="S127:S139" si="14">SUM(D127,E127,F127,G127,H127,I127,J127,K127,L127,M127,N127,O127,P127,Q127,R127)</f>
        <v>0</v>
      </c>
      <c r="T127" s="67">
        <v>16.693999999999999</v>
      </c>
      <c r="U127" s="67">
        <v>9.8640000000000008</v>
      </c>
      <c r="V127" s="173"/>
      <c r="W127" s="163"/>
    </row>
    <row r="128" spans="1:23" ht="15.75" x14ac:dyDescent="0.25">
      <c r="A128" s="69" t="s">
        <v>138</v>
      </c>
      <c r="B128" s="174"/>
      <c r="C128" s="163"/>
      <c r="D128" s="70">
        <v>0</v>
      </c>
      <c r="E128" s="70">
        <v>0</v>
      </c>
      <c r="F128" s="70">
        <v>0</v>
      </c>
      <c r="G128" s="70">
        <v>0</v>
      </c>
      <c r="H128" s="70">
        <v>0</v>
      </c>
      <c r="I128" s="70">
        <v>0</v>
      </c>
      <c r="J128" s="70">
        <v>0</v>
      </c>
      <c r="K128" s="70">
        <v>0</v>
      </c>
      <c r="L128" s="70">
        <v>0</v>
      </c>
      <c r="M128" s="70">
        <v>0</v>
      </c>
      <c r="N128" s="70">
        <v>0</v>
      </c>
      <c r="O128" s="70">
        <v>0</v>
      </c>
      <c r="P128" s="70">
        <v>5.3999999999999999E-2</v>
      </c>
      <c r="Q128" s="70">
        <v>0</v>
      </c>
      <c r="R128" s="70">
        <v>0</v>
      </c>
      <c r="S128" s="71">
        <f t="shared" si="14"/>
        <v>5.3999999999999999E-2</v>
      </c>
      <c r="T128" s="70">
        <v>4.7379999999999999E-2</v>
      </c>
      <c r="U128" s="70">
        <v>5.5280000000000003E-2</v>
      </c>
    </row>
    <row r="129" spans="1:23" ht="15.75" x14ac:dyDescent="0.25">
      <c r="A129" s="66" t="s">
        <v>64</v>
      </c>
      <c r="B129" s="173"/>
      <c r="C129" s="163"/>
      <c r="D129" s="67">
        <v>0</v>
      </c>
      <c r="E129" s="67">
        <v>0</v>
      </c>
      <c r="F129" s="67">
        <v>0</v>
      </c>
      <c r="G129" s="67">
        <v>0</v>
      </c>
      <c r="H129" s="67">
        <v>0</v>
      </c>
      <c r="I129" s="67">
        <v>103.506</v>
      </c>
      <c r="J129" s="67">
        <v>0</v>
      </c>
      <c r="K129" s="67">
        <v>51.097999999999999</v>
      </c>
      <c r="L129" s="67">
        <v>0</v>
      </c>
      <c r="M129" s="67">
        <v>0</v>
      </c>
      <c r="N129" s="67">
        <v>5.444</v>
      </c>
      <c r="O129" s="67">
        <v>0</v>
      </c>
      <c r="P129" s="67">
        <v>19.92924</v>
      </c>
      <c r="Q129" s="67">
        <v>0</v>
      </c>
      <c r="R129" s="67">
        <v>0</v>
      </c>
      <c r="S129" s="68">
        <f t="shared" si="14"/>
        <v>179.97723999999997</v>
      </c>
      <c r="T129" s="67">
        <v>207.84121999999999</v>
      </c>
      <c r="U129" s="67">
        <v>221.36351999999999</v>
      </c>
    </row>
    <row r="130" spans="1:23" ht="15.75" x14ac:dyDescent="0.25">
      <c r="A130" s="69" t="s">
        <v>66</v>
      </c>
      <c r="B130" s="174"/>
      <c r="C130" s="163"/>
      <c r="D130" s="70">
        <v>0</v>
      </c>
      <c r="E130" s="70">
        <v>0</v>
      </c>
      <c r="F130" s="70">
        <v>0</v>
      </c>
      <c r="G130" s="70">
        <v>0</v>
      </c>
      <c r="H130" s="70">
        <v>0</v>
      </c>
      <c r="I130" s="70">
        <v>0</v>
      </c>
      <c r="J130" s="70">
        <v>0</v>
      </c>
      <c r="K130" s="70">
        <v>5.94</v>
      </c>
      <c r="L130" s="70">
        <v>0</v>
      </c>
      <c r="M130" s="70">
        <v>0</v>
      </c>
      <c r="N130" s="70">
        <v>0</v>
      </c>
      <c r="O130" s="70">
        <v>0</v>
      </c>
      <c r="P130" s="70">
        <v>18.454499999999999</v>
      </c>
      <c r="Q130" s="70">
        <v>0</v>
      </c>
      <c r="R130" s="70">
        <v>0</v>
      </c>
      <c r="S130" s="71">
        <f t="shared" si="14"/>
        <v>24.394500000000001</v>
      </c>
      <c r="T130" s="70">
        <v>30.712440000000001</v>
      </c>
      <c r="U130" s="70">
        <v>25.32124</v>
      </c>
    </row>
    <row r="131" spans="1:23" ht="15.75" x14ac:dyDescent="0.25">
      <c r="A131" s="66" t="s">
        <v>67</v>
      </c>
      <c r="B131" s="173"/>
      <c r="C131" s="163"/>
      <c r="D131" s="67">
        <v>0</v>
      </c>
      <c r="E131" s="67">
        <v>0</v>
      </c>
      <c r="F131" s="67">
        <v>0</v>
      </c>
      <c r="G131" s="67">
        <v>0</v>
      </c>
      <c r="H131" s="67">
        <v>0</v>
      </c>
      <c r="I131" s="67">
        <v>0</v>
      </c>
      <c r="J131" s="67">
        <v>0</v>
      </c>
      <c r="K131" s="67">
        <v>0</v>
      </c>
      <c r="L131" s="67">
        <v>0</v>
      </c>
      <c r="M131" s="67">
        <v>0</v>
      </c>
      <c r="N131" s="67">
        <v>0</v>
      </c>
      <c r="O131" s="67">
        <v>0</v>
      </c>
      <c r="P131" s="67">
        <v>38.554920000000003</v>
      </c>
      <c r="Q131" s="67">
        <v>0</v>
      </c>
      <c r="R131" s="67">
        <v>0</v>
      </c>
      <c r="S131" s="68">
        <f t="shared" si="14"/>
        <v>38.554920000000003</v>
      </c>
      <c r="T131" s="67">
        <v>43.762180000000001</v>
      </c>
      <c r="U131" s="67">
        <v>35.281579999999998</v>
      </c>
    </row>
    <row r="132" spans="1:23" ht="15.75" x14ac:dyDescent="0.25">
      <c r="A132" s="69" t="s">
        <v>139</v>
      </c>
      <c r="B132" s="174"/>
      <c r="C132" s="163"/>
      <c r="D132" s="70">
        <v>0</v>
      </c>
      <c r="E132" s="70">
        <v>0</v>
      </c>
      <c r="F132" s="70">
        <v>0</v>
      </c>
      <c r="G132" s="70">
        <v>0</v>
      </c>
      <c r="H132" s="70">
        <v>0</v>
      </c>
      <c r="I132" s="70">
        <v>0</v>
      </c>
      <c r="J132" s="70">
        <v>0</v>
      </c>
      <c r="K132" s="70">
        <v>0</v>
      </c>
      <c r="L132" s="70">
        <v>0</v>
      </c>
      <c r="M132" s="70">
        <v>0</v>
      </c>
      <c r="N132" s="70">
        <v>0</v>
      </c>
      <c r="O132" s="70">
        <v>0</v>
      </c>
      <c r="P132" s="70">
        <v>8.6831999999999994</v>
      </c>
      <c r="Q132" s="70">
        <v>0</v>
      </c>
      <c r="R132" s="70">
        <v>0</v>
      </c>
      <c r="S132" s="71">
        <f t="shared" si="14"/>
        <v>8.6831999999999994</v>
      </c>
      <c r="T132" s="70">
        <v>9.0291999999999994</v>
      </c>
      <c r="U132" s="70">
        <v>7.7835599999999996</v>
      </c>
    </row>
    <row r="133" spans="1:23" ht="15.75" x14ac:dyDescent="0.25">
      <c r="A133" s="66" t="s">
        <v>140</v>
      </c>
      <c r="B133" s="173"/>
      <c r="C133" s="163"/>
      <c r="D133" s="67">
        <v>0</v>
      </c>
      <c r="E133" s="67">
        <v>0</v>
      </c>
      <c r="F133" s="67">
        <v>0</v>
      </c>
      <c r="G133" s="67">
        <v>0</v>
      </c>
      <c r="H133" s="67">
        <v>0</v>
      </c>
      <c r="I133" s="67">
        <v>0</v>
      </c>
      <c r="J133" s="67">
        <v>0</v>
      </c>
      <c r="K133" s="67">
        <v>0</v>
      </c>
      <c r="L133" s="67">
        <v>0</v>
      </c>
      <c r="M133" s="67">
        <v>0</v>
      </c>
      <c r="N133" s="67">
        <v>0</v>
      </c>
      <c r="O133" s="67">
        <v>0</v>
      </c>
      <c r="P133" s="67">
        <v>0.108</v>
      </c>
      <c r="Q133" s="67">
        <v>0</v>
      </c>
      <c r="R133" s="67">
        <v>0</v>
      </c>
      <c r="S133" s="68">
        <f t="shared" si="14"/>
        <v>0.108</v>
      </c>
      <c r="T133" s="67">
        <v>0.23147999999999999</v>
      </c>
      <c r="U133" s="67">
        <v>0.1087</v>
      </c>
    </row>
    <row r="134" spans="1:23" ht="15.75" x14ac:dyDescent="0.25">
      <c r="A134" s="69" t="s">
        <v>68</v>
      </c>
      <c r="B134" s="174"/>
      <c r="C134" s="163"/>
      <c r="D134" s="70">
        <v>0</v>
      </c>
      <c r="E134" s="70">
        <v>0</v>
      </c>
      <c r="F134" s="70">
        <v>0</v>
      </c>
      <c r="G134" s="70">
        <v>0</v>
      </c>
      <c r="H134" s="70">
        <v>0</v>
      </c>
      <c r="I134" s="70">
        <v>0</v>
      </c>
      <c r="J134" s="70">
        <v>0</v>
      </c>
      <c r="K134" s="70">
        <v>0</v>
      </c>
      <c r="L134" s="70">
        <v>0</v>
      </c>
      <c r="M134" s="70">
        <v>0</v>
      </c>
      <c r="N134" s="70">
        <v>0</v>
      </c>
      <c r="O134" s="70">
        <v>0</v>
      </c>
      <c r="P134" s="70">
        <v>1.86246</v>
      </c>
      <c r="Q134" s="70">
        <v>0</v>
      </c>
      <c r="R134" s="70">
        <v>0</v>
      </c>
      <c r="S134" s="71">
        <f t="shared" si="14"/>
        <v>1.86246</v>
      </c>
      <c r="T134" s="70">
        <v>1.7171799999999999</v>
      </c>
      <c r="U134" s="70">
        <v>2.3128000000000002</v>
      </c>
    </row>
    <row r="135" spans="1:23" ht="15.75" x14ac:dyDescent="0.25">
      <c r="A135" s="66" t="s">
        <v>141</v>
      </c>
      <c r="B135" s="173"/>
      <c r="C135" s="163"/>
      <c r="D135" s="67">
        <v>0</v>
      </c>
      <c r="E135" s="67">
        <v>0</v>
      </c>
      <c r="F135" s="67">
        <v>0</v>
      </c>
      <c r="G135" s="67">
        <v>0</v>
      </c>
      <c r="H135" s="67">
        <v>0</v>
      </c>
      <c r="I135" s="67">
        <v>0</v>
      </c>
      <c r="J135" s="67">
        <v>0</v>
      </c>
      <c r="K135" s="67">
        <v>0</v>
      </c>
      <c r="L135" s="67">
        <v>0</v>
      </c>
      <c r="M135" s="67">
        <v>0</v>
      </c>
      <c r="N135" s="67">
        <v>0</v>
      </c>
      <c r="O135" s="67">
        <v>0</v>
      </c>
      <c r="P135" s="67">
        <v>2.1918600000000001</v>
      </c>
      <c r="Q135" s="67">
        <v>0</v>
      </c>
      <c r="R135" s="67">
        <v>0</v>
      </c>
      <c r="S135" s="68">
        <f t="shared" si="14"/>
        <v>2.1918600000000001</v>
      </c>
      <c r="T135" s="67">
        <v>3.64324</v>
      </c>
      <c r="U135" s="67">
        <v>3.3285800000000001</v>
      </c>
    </row>
    <row r="136" spans="1:23" ht="15.75" x14ac:dyDescent="0.25">
      <c r="A136" s="69" t="s">
        <v>142</v>
      </c>
      <c r="B136" s="174"/>
      <c r="C136" s="163"/>
      <c r="D136" s="70">
        <v>0</v>
      </c>
      <c r="E136" s="70">
        <v>0</v>
      </c>
      <c r="F136" s="70">
        <v>0</v>
      </c>
      <c r="G136" s="70">
        <v>0</v>
      </c>
      <c r="H136" s="70">
        <v>0</v>
      </c>
      <c r="I136" s="70">
        <v>0</v>
      </c>
      <c r="J136" s="70">
        <v>0</v>
      </c>
      <c r="K136" s="70">
        <v>0</v>
      </c>
      <c r="L136" s="70">
        <v>0</v>
      </c>
      <c r="M136" s="70">
        <v>0</v>
      </c>
      <c r="N136" s="70">
        <v>5.9329999999999998</v>
      </c>
      <c r="O136" s="70">
        <v>0</v>
      </c>
      <c r="P136" s="70">
        <v>28.659420000000001</v>
      </c>
      <c r="Q136" s="70">
        <v>0</v>
      </c>
      <c r="R136" s="70">
        <v>0</v>
      </c>
      <c r="S136" s="71">
        <f t="shared" si="14"/>
        <v>34.592420000000004</v>
      </c>
      <c r="T136" s="70">
        <v>34.87406</v>
      </c>
      <c r="U136" s="70">
        <v>37.679819999999999</v>
      </c>
    </row>
    <row r="137" spans="1:23" ht="15.75" x14ac:dyDescent="0.25">
      <c r="A137" s="66" t="s">
        <v>143</v>
      </c>
      <c r="B137" s="173"/>
      <c r="C137" s="163"/>
      <c r="D137" s="67">
        <v>0</v>
      </c>
      <c r="E137" s="67">
        <v>0</v>
      </c>
      <c r="F137" s="67">
        <v>0</v>
      </c>
      <c r="G137" s="67">
        <v>0</v>
      </c>
      <c r="H137" s="67">
        <v>0</v>
      </c>
      <c r="I137" s="67">
        <v>0</v>
      </c>
      <c r="J137" s="67">
        <v>0</v>
      </c>
      <c r="K137" s="67">
        <v>0</v>
      </c>
      <c r="L137" s="67">
        <v>0</v>
      </c>
      <c r="M137" s="67">
        <v>0</v>
      </c>
      <c r="N137" s="67">
        <v>0</v>
      </c>
      <c r="O137" s="67">
        <v>0</v>
      </c>
      <c r="P137" s="67">
        <v>43.479179999999999</v>
      </c>
      <c r="Q137" s="67">
        <v>0</v>
      </c>
      <c r="R137" s="67">
        <v>0</v>
      </c>
      <c r="S137" s="68">
        <f t="shared" si="14"/>
        <v>43.479179999999999</v>
      </c>
      <c r="T137" s="67">
        <v>34.692219999999999</v>
      </c>
      <c r="U137" s="67">
        <v>40.507640000000002</v>
      </c>
    </row>
    <row r="138" spans="1:23" ht="15.75" x14ac:dyDescent="0.25">
      <c r="A138" s="69" t="s">
        <v>69</v>
      </c>
      <c r="B138" s="174"/>
      <c r="C138" s="163"/>
      <c r="D138" s="70">
        <v>0</v>
      </c>
      <c r="E138" s="70">
        <v>0</v>
      </c>
      <c r="F138" s="70">
        <v>0</v>
      </c>
      <c r="G138" s="70">
        <v>0</v>
      </c>
      <c r="H138" s="70">
        <v>0</v>
      </c>
      <c r="I138" s="70">
        <v>0</v>
      </c>
      <c r="J138" s="70">
        <v>0</v>
      </c>
      <c r="K138" s="70">
        <v>0</v>
      </c>
      <c r="L138" s="70">
        <v>0</v>
      </c>
      <c r="M138" s="70">
        <v>0</v>
      </c>
      <c r="N138" s="70">
        <v>0</v>
      </c>
      <c r="O138" s="70">
        <v>0</v>
      </c>
      <c r="P138" s="70">
        <v>2.41866</v>
      </c>
      <c r="Q138" s="70">
        <v>0</v>
      </c>
      <c r="R138" s="70">
        <v>0</v>
      </c>
      <c r="S138" s="71">
        <f t="shared" si="14"/>
        <v>2.41866</v>
      </c>
      <c r="T138" s="70">
        <v>2.31786</v>
      </c>
      <c r="U138" s="70">
        <v>1.8531</v>
      </c>
    </row>
    <row r="139" spans="1:23" ht="15.75" x14ac:dyDescent="0.25">
      <c r="A139" s="66" t="s">
        <v>72</v>
      </c>
      <c r="B139" s="173"/>
      <c r="C139" s="163"/>
      <c r="D139" s="67">
        <v>0</v>
      </c>
      <c r="E139" s="67">
        <v>0</v>
      </c>
      <c r="F139" s="67">
        <v>0</v>
      </c>
      <c r="G139" s="67">
        <v>0</v>
      </c>
      <c r="H139" s="67">
        <v>0</v>
      </c>
      <c r="I139" s="67">
        <v>0</v>
      </c>
      <c r="J139" s="67">
        <v>0</v>
      </c>
      <c r="K139" s="67">
        <v>0</v>
      </c>
      <c r="L139" s="67">
        <v>0</v>
      </c>
      <c r="M139" s="67">
        <v>0</v>
      </c>
      <c r="N139" s="67">
        <v>0</v>
      </c>
      <c r="O139" s="67">
        <v>0</v>
      </c>
      <c r="P139" s="67">
        <v>0.97199999999999998</v>
      </c>
      <c r="Q139" s="67">
        <v>0</v>
      </c>
      <c r="R139" s="67">
        <v>0</v>
      </c>
      <c r="S139" s="68">
        <f t="shared" si="14"/>
        <v>0.97199999999999998</v>
      </c>
      <c r="T139" s="67">
        <v>6.198E-2</v>
      </c>
      <c r="U139" s="67">
        <v>0.13611999999999999</v>
      </c>
    </row>
    <row r="140" spans="1:23" ht="15.75" x14ac:dyDescent="0.25">
      <c r="A140" s="72" t="s">
        <v>16</v>
      </c>
      <c r="B140" s="175"/>
      <c r="C140" s="163"/>
      <c r="D140" s="73">
        <f t="shared" ref="D140:U140" si="15">SUM(D127,D128,D129,D130,D131,D132,D133,D134,D135,D136,D137,D138,D139)</f>
        <v>0</v>
      </c>
      <c r="E140" s="73">
        <f t="shared" si="15"/>
        <v>0</v>
      </c>
      <c r="F140" s="73">
        <f t="shared" si="15"/>
        <v>0</v>
      </c>
      <c r="G140" s="73">
        <f t="shared" si="15"/>
        <v>0</v>
      </c>
      <c r="H140" s="73">
        <f t="shared" si="15"/>
        <v>0</v>
      </c>
      <c r="I140" s="73">
        <f t="shared" si="15"/>
        <v>103.506</v>
      </c>
      <c r="J140" s="73">
        <f t="shared" si="15"/>
        <v>0</v>
      </c>
      <c r="K140" s="73">
        <f t="shared" si="15"/>
        <v>57.037999999999997</v>
      </c>
      <c r="L140" s="73">
        <f t="shared" si="15"/>
        <v>0</v>
      </c>
      <c r="M140" s="73">
        <f t="shared" si="15"/>
        <v>0</v>
      </c>
      <c r="N140" s="73">
        <f t="shared" si="15"/>
        <v>11.376999999999999</v>
      </c>
      <c r="O140" s="73">
        <f t="shared" si="15"/>
        <v>0</v>
      </c>
      <c r="P140" s="73">
        <f t="shared" si="15"/>
        <v>165.36744000000002</v>
      </c>
      <c r="Q140" s="73">
        <f t="shared" si="15"/>
        <v>0</v>
      </c>
      <c r="R140" s="73">
        <f t="shared" si="15"/>
        <v>0</v>
      </c>
      <c r="S140" s="74">
        <f t="shared" si="15"/>
        <v>337.28843999999992</v>
      </c>
      <c r="T140" s="70">
        <f t="shared" si="15"/>
        <v>385.62443999999994</v>
      </c>
      <c r="U140" s="70">
        <f t="shared" si="15"/>
        <v>385.59593999999998</v>
      </c>
    </row>
    <row r="142" spans="1:23" ht="15.75" x14ac:dyDescent="0.25">
      <c r="A142" s="62" t="s">
        <v>70</v>
      </c>
      <c r="B142" s="172"/>
      <c r="C142" s="1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4"/>
      <c r="T142" s="65"/>
      <c r="U142" s="65"/>
    </row>
    <row r="143" spans="1:23" ht="15.75" x14ac:dyDescent="0.25">
      <c r="A143" s="66" t="s">
        <v>71</v>
      </c>
      <c r="B143" s="173"/>
      <c r="C143" s="163"/>
      <c r="D143" s="67">
        <v>0</v>
      </c>
      <c r="E143" s="67">
        <v>0</v>
      </c>
      <c r="F143" s="67">
        <v>0</v>
      </c>
      <c r="G143" s="67">
        <v>0</v>
      </c>
      <c r="H143" s="67">
        <v>0</v>
      </c>
      <c r="I143" s="67">
        <v>0</v>
      </c>
      <c r="J143" s="67">
        <v>0</v>
      </c>
      <c r="K143" s="67">
        <v>0</v>
      </c>
      <c r="L143" s="67">
        <v>0</v>
      </c>
      <c r="M143" s="67">
        <v>0</v>
      </c>
      <c r="N143" s="67">
        <v>0</v>
      </c>
      <c r="O143" s="67">
        <v>0</v>
      </c>
      <c r="P143" s="67">
        <v>9.8463600000000007</v>
      </c>
      <c r="Q143" s="67">
        <v>0</v>
      </c>
      <c r="R143" s="67">
        <v>0</v>
      </c>
      <c r="S143" s="68">
        <f>SUM(D143,E143,F143,G143,H143,I143,J143,K143,L143,M143,N143,O143,P143,Q143,R143)</f>
        <v>9.8463600000000007</v>
      </c>
      <c r="T143" s="67">
        <v>8.1284200000000002</v>
      </c>
      <c r="U143" s="67">
        <v>10.720980000000001</v>
      </c>
      <c r="V143" s="173"/>
      <c r="W143" s="163"/>
    </row>
    <row r="144" spans="1:23" ht="15.75" x14ac:dyDescent="0.25">
      <c r="A144" s="69" t="s">
        <v>144</v>
      </c>
      <c r="B144" s="174"/>
      <c r="C144" s="163"/>
      <c r="D144" s="70">
        <v>0</v>
      </c>
      <c r="E144" s="70">
        <v>0</v>
      </c>
      <c r="F144" s="70">
        <v>0</v>
      </c>
      <c r="G144" s="70">
        <v>0</v>
      </c>
      <c r="H144" s="70">
        <v>0</v>
      </c>
      <c r="I144" s="70">
        <v>0</v>
      </c>
      <c r="J144" s="70">
        <v>0</v>
      </c>
      <c r="K144" s="70">
        <v>0</v>
      </c>
      <c r="L144" s="70">
        <v>0</v>
      </c>
      <c r="M144" s="70">
        <v>0</v>
      </c>
      <c r="N144" s="70">
        <v>0</v>
      </c>
      <c r="O144" s="70">
        <v>0</v>
      </c>
      <c r="P144" s="70">
        <v>0</v>
      </c>
      <c r="Q144" s="70">
        <v>0</v>
      </c>
      <c r="R144" s="70">
        <v>0</v>
      </c>
      <c r="S144" s="71">
        <f>SUM(D144,E144,F144,G144,H144,I144,J144,K144,L144,M144,N144,O144,P144,Q144,R144)</f>
        <v>0</v>
      </c>
      <c r="T144" s="70">
        <v>1.7239999999999998E-2</v>
      </c>
      <c r="U144" s="70">
        <v>1.8360000000000001E-2</v>
      </c>
    </row>
    <row r="145" spans="1:23" ht="15.75" x14ac:dyDescent="0.25">
      <c r="A145" s="66" t="s">
        <v>145</v>
      </c>
      <c r="B145" s="173"/>
      <c r="C145" s="163"/>
      <c r="D145" s="67">
        <v>0</v>
      </c>
      <c r="E145" s="67">
        <v>0</v>
      </c>
      <c r="F145" s="67">
        <v>0</v>
      </c>
      <c r="G145" s="67">
        <v>0</v>
      </c>
      <c r="H145" s="67">
        <v>0</v>
      </c>
      <c r="I145" s="67">
        <v>0</v>
      </c>
      <c r="J145" s="67">
        <v>0</v>
      </c>
      <c r="K145" s="67">
        <v>0</v>
      </c>
      <c r="L145" s="67">
        <v>0</v>
      </c>
      <c r="M145" s="67">
        <v>0</v>
      </c>
      <c r="N145" s="67">
        <v>0</v>
      </c>
      <c r="O145" s="67">
        <v>0</v>
      </c>
      <c r="P145" s="67">
        <v>1.3872599999999999</v>
      </c>
      <c r="Q145" s="67">
        <v>0</v>
      </c>
      <c r="R145" s="67">
        <v>0</v>
      </c>
      <c r="S145" s="68">
        <f>SUM(D145,E145,F145,G145,H145,I145,J145,K145,L145,M145,N145,O145,P145,Q145,R145)</f>
        <v>1.3872599999999999</v>
      </c>
      <c r="T145" s="67">
        <v>1.29426</v>
      </c>
      <c r="U145" s="67">
        <v>1.1752</v>
      </c>
    </row>
    <row r="146" spans="1:23" ht="15.75" x14ac:dyDescent="0.25">
      <c r="A146" s="69" t="s">
        <v>72</v>
      </c>
      <c r="B146" s="174"/>
      <c r="C146" s="163"/>
      <c r="D146" s="70">
        <v>0</v>
      </c>
      <c r="E146" s="70">
        <v>0</v>
      </c>
      <c r="F146" s="70">
        <v>0</v>
      </c>
      <c r="G146" s="70">
        <v>0</v>
      </c>
      <c r="H146" s="70">
        <v>0</v>
      </c>
      <c r="I146" s="70">
        <v>0</v>
      </c>
      <c r="J146" s="70">
        <v>0</v>
      </c>
      <c r="K146" s="70">
        <v>0</v>
      </c>
      <c r="L146" s="70">
        <v>0</v>
      </c>
      <c r="M146" s="70">
        <v>0</v>
      </c>
      <c r="N146" s="70">
        <v>0</v>
      </c>
      <c r="O146" s="70">
        <v>0</v>
      </c>
      <c r="P146" s="70">
        <v>0</v>
      </c>
      <c r="Q146" s="70">
        <v>0</v>
      </c>
      <c r="R146" s="70">
        <v>0</v>
      </c>
      <c r="S146" s="71">
        <f>SUM(D146,E146,F146,G146,H146,I146,J146,K146,L146,M146,N146,O146,P146,Q146,R146)</f>
        <v>0</v>
      </c>
      <c r="T146" s="70">
        <v>7.2400000000000006E-2</v>
      </c>
      <c r="U146" s="70">
        <v>0.1426</v>
      </c>
    </row>
    <row r="147" spans="1:23" ht="15.75" x14ac:dyDescent="0.25">
      <c r="A147" s="72" t="s">
        <v>16</v>
      </c>
      <c r="B147" s="175"/>
      <c r="C147" s="163"/>
      <c r="D147" s="73">
        <f t="shared" ref="D147:U147" si="16">SUM(D143,D144,D145,D146)</f>
        <v>0</v>
      </c>
      <c r="E147" s="73">
        <f t="shared" si="16"/>
        <v>0</v>
      </c>
      <c r="F147" s="73">
        <f t="shared" si="16"/>
        <v>0</v>
      </c>
      <c r="G147" s="73">
        <f t="shared" si="16"/>
        <v>0</v>
      </c>
      <c r="H147" s="73">
        <f t="shared" si="16"/>
        <v>0</v>
      </c>
      <c r="I147" s="73">
        <f t="shared" si="16"/>
        <v>0</v>
      </c>
      <c r="J147" s="73">
        <f t="shared" si="16"/>
        <v>0</v>
      </c>
      <c r="K147" s="73">
        <f t="shared" si="16"/>
        <v>0</v>
      </c>
      <c r="L147" s="73">
        <f t="shared" si="16"/>
        <v>0</v>
      </c>
      <c r="M147" s="73">
        <f t="shared" si="16"/>
        <v>0</v>
      </c>
      <c r="N147" s="73">
        <f t="shared" si="16"/>
        <v>0</v>
      </c>
      <c r="O147" s="73">
        <f t="shared" si="16"/>
        <v>0</v>
      </c>
      <c r="P147" s="73">
        <f t="shared" si="16"/>
        <v>11.23362</v>
      </c>
      <c r="Q147" s="73">
        <f t="shared" si="16"/>
        <v>0</v>
      </c>
      <c r="R147" s="73">
        <f t="shared" si="16"/>
        <v>0</v>
      </c>
      <c r="S147" s="74">
        <f t="shared" si="16"/>
        <v>11.23362</v>
      </c>
      <c r="T147" s="70">
        <f t="shared" si="16"/>
        <v>9.512319999999999</v>
      </c>
      <c r="U147" s="70">
        <f t="shared" si="16"/>
        <v>12.05714</v>
      </c>
    </row>
    <row r="149" spans="1:23" ht="15.75" x14ac:dyDescent="0.25">
      <c r="A149" s="62" t="s">
        <v>72</v>
      </c>
      <c r="B149" s="172"/>
      <c r="C149" s="1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4"/>
      <c r="T149" s="65"/>
      <c r="U149" s="65"/>
    </row>
    <row r="150" spans="1:23" ht="15.75" x14ac:dyDescent="0.25">
      <c r="A150" s="66" t="s">
        <v>73</v>
      </c>
      <c r="B150" s="173"/>
      <c r="C150" s="163"/>
      <c r="D150" s="67">
        <v>0</v>
      </c>
      <c r="E150" s="67">
        <v>0</v>
      </c>
      <c r="F150" s="67">
        <v>0</v>
      </c>
      <c r="G150" s="67">
        <v>0.1</v>
      </c>
      <c r="H150" s="67">
        <v>3</v>
      </c>
      <c r="I150" s="67">
        <v>0</v>
      </c>
      <c r="J150" s="67">
        <v>0</v>
      </c>
      <c r="K150" s="67">
        <v>0</v>
      </c>
      <c r="L150" s="67">
        <v>0</v>
      </c>
      <c r="M150" s="67">
        <v>19.989000000000001</v>
      </c>
      <c r="N150" s="67">
        <v>0</v>
      </c>
      <c r="O150" s="67">
        <v>0</v>
      </c>
      <c r="P150" s="67">
        <v>2.0401199999999999</v>
      </c>
      <c r="Q150" s="67">
        <v>0</v>
      </c>
      <c r="R150" s="67">
        <v>32.587000000000003</v>
      </c>
      <c r="S150" s="68">
        <f>SUM(D150,E150,F150,G150,H150,I150,J150,K150,L150,M150,N150,O150,P150,Q150,R150)</f>
        <v>57.716120000000004</v>
      </c>
      <c r="T150" s="67">
        <v>45.120939999999997</v>
      </c>
      <c r="U150" s="67">
        <v>43.944000000000003</v>
      </c>
      <c r="V150" s="173"/>
      <c r="W150" s="163"/>
    </row>
    <row r="151" spans="1:23" ht="15.75" x14ac:dyDescent="0.25">
      <c r="A151" s="72" t="s">
        <v>16</v>
      </c>
      <c r="B151" s="175"/>
      <c r="C151" s="163"/>
      <c r="D151" s="73">
        <f t="shared" ref="D151:U151" si="17">D150</f>
        <v>0</v>
      </c>
      <c r="E151" s="73">
        <f t="shared" si="17"/>
        <v>0</v>
      </c>
      <c r="F151" s="73">
        <f t="shared" si="17"/>
        <v>0</v>
      </c>
      <c r="G151" s="73">
        <f t="shared" si="17"/>
        <v>0.1</v>
      </c>
      <c r="H151" s="73">
        <f t="shared" si="17"/>
        <v>3</v>
      </c>
      <c r="I151" s="73">
        <f t="shared" si="17"/>
        <v>0</v>
      </c>
      <c r="J151" s="73">
        <f t="shared" si="17"/>
        <v>0</v>
      </c>
      <c r="K151" s="73">
        <f t="shared" si="17"/>
        <v>0</v>
      </c>
      <c r="L151" s="73">
        <f t="shared" si="17"/>
        <v>0</v>
      </c>
      <c r="M151" s="73">
        <f t="shared" si="17"/>
        <v>19.989000000000001</v>
      </c>
      <c r="N151" s="73">
        <f t="shared" si="17"/>
        <v>0</v>
      </c>
      <c r="O151" s="73">
        <f t="shared" si="17"/>
        <v>0</v>
      </c>
      <c r="P151" s="73">
        <f t="shared" si="17"/>
        <v>2.0401199999999999</v>
      </c>
      <c r="Q151" s="73">
        <f t="shared" si="17"/>
        <v>0</v>
      </c>
      <c r="R151" s="73">
        <f t="shared" si="17"/>
        <v>32.587000000000003</v>
      </c>
      <c r="S151" s="74">
        <f t="shared" si="17"/>
        <v>57.716120000000004</v>
      </c>
      <c r="T151" s="70">
        <f t="shared" si="17"/>
        <v>45.120939999999997</v>
      </c>
      <c r="U151" s="70">
        <f t="shared" si="17"/>
        <v>43.944000000000003</v>
      </c>
    </row>
    <row r="153" spans="1:23" ht="33.950000000000003" customHeight="1" x14ac:dyDescent="0.25">
      <c r="A153" s="75" t="s">
        <v>146</v>
      </c>
      <c r="B153" s="176"/>
      <c r="C153" s="163"/>
      <c r="D153" s="76">
        <f t="shared" ref="D153:U153" si="18">SUM(D26,D37,D48,D53,D78,D100,D116,D124,D140,D147,D151)</f>
        <v>0</v>
      </c>
      <c r="E153" s="76">
        <f t="shared" si="18"/>
        <v>0</v>
      </c>
      <c r="F153" s="76">
        <f t="shared" si="18"/>
        <v>0</v>
      </c>
      <c r="G153" s="76">
        <f t="shared" si="18"/>
        <v>397.726</v>
      </c>
      <c r="H153" s="76">
        <f t="shared" si="18"/>
        <v>30</v>
      </c>
      <c r="I153" s="76">
        <f t="shared" si="18"/>
        <v>2027.4230000000002</v>
      </c>
      <c r="J153" s="76">
        <f t="shared" si="18"/>
        <v>159.78</v>
      </c>
      <c r="K153" s="76">
        <f t="shared" si="18"/>
        <v>148.30599999999998</v>
      </c>
      <c r="L153" s="76">
        <f t="shared" si="18"/>
        <v>369.66399999999999</v>
      </c>
      <c r="M153" s="76">
        <f t="shared" si="18"/>
        <v>197.23699999999999</v>
      </c>
      <c r="N153" s="76">
        <f t="shared" si="18"/>
        <v>232.88300000000001</v>
      </c>
      <c r="O153" s="76">
        <f t="shared" si="18"/>
        <v>0</v>
      </c>
      <c r="P153" s="76">
        <f t="shared" si="18"/>
        <v>313.12871999999999</v>
      </c>
      <c r="Q153" s="76">
        <f t="shared" si="18"/>
        <v>0</v>
      </c>
      <c r="R153" s="76">
        <f t="shared" si="18"/>
        <v>147.80000000000001</v>
      </c>
      <c r="S153" s="76">
        <f t="shared" si="18"/>
        <v>4023.9477200000001</v>
      </c>
      <c r="T153" s="76">
        <f t="shared" si="18"/>
        <v>3932.55762</v>
      </c>
      <c r="U153" s="77">
        <f t="shared" si="18"/>
        <v>4104.37158</v>
      </c>
    </row>
    <row r="155" spans="1:23" x14ac:dyDescent="0.25">
      <c r="A155" s="78" t="s">
        <v>147</v>
      </c>
      <c r="B155" s="177"/>
      <c r="C155" s="163"/>
      <c r="D155" s="79">
        <v>0</v>
      </c>
      <c r="E155" s="79">
        <v>0</v>
      </c>
      <c r="F155" s="79">
        <v>0</v>
      </c>
      <c r="G155" s="79">
        <v>496.99400000000003</v>
      </c>
      <c r="H155" s="79">
        <v>40</v>
      </c>
      <c r="I155" s="79">
        <v>1913.866</v>
      </c>
      <c r="J155" s="79">
        <v>254.67400000000001</v>
      </c>
      <c r="K155" s="79">
        <v>213.40100000000001</v>
      </c>
      <c r="L155" s="79">
        <v>300.63299999999998</v>
      </c>
      <c r="M155" s="79">
        <v>184.73599999999999</v>
      </c>
      <c r="N155" s="79">
        <v>163.172</v>
      </c>
      <c r="O155" s="79">
        <v>0</v>
      </c>
      <c r="P155" s="79">
        <v>284.98162000000002</v>
      </c>
      <c r="Q155" s="79">
        <v>0</v>
      </c>
      <c r="R155" s="79">
        <v>80.099999999999994</v>
      </c>
      <c r="T155" s="80" t="s">
        <v>148</v>
      </c>
      <c r="U155" s="80" t="s">
        <v>148</v>
      </c>
    </row>
    <row r="156" spans="1:23" s="183" customFormat="1" x14ac:dyDescent="0.25">
      <c r="A156" s="179" t="s">
        <v>149</v>
      </c>
      <c r="B156" s="180"/>
      <c r="C156" s="181"/>
      <c r="D156" s="182" t="str">
        <f t="shared" ref="D156:R156" si="19">IF(OR(D155=0,D155="-"),"-",IF(D153="-",(0-D155)/D155,(D153-D155)/D155))</f>
        <v>-</v>
      </c>
      <c r="E156" s="182" t="str">
        <f t="shared" si="19"/>
        <v>-</v>
      </c>
      <c r="F156" s="182" t="str">
        <f t="shared" si="19"/>
        <v>-</v>
      </c>
      <c r="G156" s="182">
        <f t="shared" si="19"/>
        <v>-0.19973681774830285</v>
      </c>
      <c r="H156" s="182">
        <f t="shared" si="19"/>
        <v>-0.25</v>
      </c>
      <c r="I156" s="182">
        <f t="shared" si="19"/>
        <v>5.9333830059157877E-2</v>
      </c>
      <c r="J156" s="182">
        <f t="shared" si="19"/>
        <v>-0.37260968924978599</v>
      </c>
      <c r="K156" s="182">
        <f t="shared" si="19"/>
        <v>-0.30503605887507568</v>
      </c>
      <c r="L156" s="182">
        <f t="shared" si="19"/>
        <v>0.22961883758602686</v>
      </c>
      <c r="M156" s="182">
        <f t="shared" si="19"/>
        <v>6.7669539234366916E-2</v>
      </c>
      <c r="N156" s="182">
        <f t="shared" si="19"/>
        <v>0.42722403353516542</v>
      </c>
      <c r="O156" s="182" t="str">
        <f t="shared" si="19"/>
        <v>-</v>
      </c>
      <c r="P156" s="182">
        <f t="shared" si="19"/>
        <v>9.8768124063579835E-2</v>
      </c>
      <c r="Q156" s="182" t="str">
        <f t="shared" si="19"/>
        <v>-</v>
      </c>
      <c r="R156" s="182">
        <f t="shared" si="19"/>
        <v>0.84519350811485672</v>
      </c>
      <c r="T156" s="184" t="s">
        <v>150</v>
      </c>
      <c r="U156" s="184" t="s">
        <v>151</v>
      </c>
    </row>
    <row r="157" spans="1:23" x14ac:dyDescent="0.25">
      <c r="A157" s="78" t="s">
        <v>152</v>
      </c>
      <c r="B157" s="177"/>
      <c r="C157" s="163"/>
      <c r="D157" s="79">
        <v>0</v>
      </c>
      <c r="E157" s="79">
        <v>0</v>
      </c>
      <c r="F157" s="79">
        <v>0</v>
      </c>
      <c r="G157" s="79">
        <v>467.75599999999997</v>
      </c>
      <c r="H157" s="79">
        <v>134.64599999999999</v>
      </c>
      <c r="I157" s="79">
        <v>1817.1489999999999</v>
      </c>
      <c r="J157" s="79">
        <v>349.45</v>
      </c>
      <c r="K157" s="79">
        <v>205.20500000000001</v>
      </c>
      <c r="L157" s="79">
        <v>360.13600000000002</v>
      </c>
      <c r="M157" s="79">
        <v>194.44900000000001</v>
      </c>
      <c r="N157" s="79">
        <v>138.214</v>
      </c>
      <c r="O157" s="79">
        <v>0</v>
      </c>
      <c r="P157" s="79">
        <v>280.95857999999998</v>
      </c>
      <c r="Q157" s="79">
        <v>0</v>
      </c>
      <c r="R157" s="79">
        <v>156.40799999999999</v>
      </c>
      <c r="T157" s="81">
        <f>IF(OR(T153=0,T153="-"),"-",IF(S153="-",(0-T153)/T153,(S153-T153)/T153))</f>
        <v>2.323935434161549E-2</v>
      </c>
      <c r="U157" s="81">
        <f>IF(OR(U153=0,U153="-"),"-",IF(T153="-",(0-U153)/U153,(T153-U153)/U153))</f>
        <v>-4.1861209846892067E-2</v>
      </c>
    </row>
    <row r="158" spans="1:23" s="183" customFormat="1" x14ac:dyDescent="0.25">
      <c r="A158" s="182" t="s">
        <v>153</v>
      </c>
      <c r="B158" s="180"/>
      <c r="C158" s="181"/>
      <c r="D158" s="182" t="str">
        <f t="shared" ref="D158:R158" si="20">IF(OR(D157=0,D157="-"),"-",IF(D155="-",(0-D157)/D157,(D155-D157)/D157))</f>
        <v>-</v>
      </c>
      <c r="E158" s="182" t="str">
        <f t="shared" si="20"/>
        <v>-</v>
      </c>
      <c r="F158" s="182" t="str">
        <f t="shared" si="20"/>
        <v>-</v>
      </c>
      <c r="G158" s="182">
        <f t="shared" si="20"/>
        <v>6.2506948066941015E-2</v>
      </c>
      <c r="H158" s="182">
        <f t="shared" si="20"/>
        <v>-0.70292470626680326</v>
      </c>
      <c r="I158" s="182">
        <f t="shared" si="20"/>
        <v>5.3224584225069108E-2</v>
      </c>
      <c r="J158" s="182">
        <f t="shared" si="20"/>
        <v>-0.27121476606095291</v>
      </c>
      <c r="K158" s="182">
        <f t="shared" si="20"/>
        <v>3.9940547257620418E-2</v>
      </c>
      <c r="L158" s="182">
        <f t="shared" si="20"/>
        <v>-0.16522369327143091</v>
      </c>
      <c r="M158" s="182">
        <f t="shared" si="20"/>
        <v>-4.9951401138602004E-2</v>
      </c>
      <c r="N158" s="182">
        <f t="shared" si="20"/>
        <v>0.18057505028434168</v>
      </c>
      <c r="O158" s="182" t="str">
        <f t="shared" si="20"/>
        <v>-</v>
      </c>
      <c r="P158" s="182">
        <f t="shared" si="20"/>
        <v>1.4318978975477587E-2</v>
      </c>
      <c r="Q158" s="182" t="str">
        <f t="shared" si="20"/>
        <v>-</v>
      </c>
      <c r="R158" s="182">
        <f t="shared" si="20"/>
        <v>-0.48787785791008131</v>
      </c>
    </row>
  </sheetData>
  <sheetProtection formatCells="0" formatColumns="0" formatRows="0" insertColumns="0" insertRows="0" insertHyperlinks="0" deleteColumns="0" deleteRows="0" sort="0" autoFilter="0" pivotTables="0"/>
  <mergeCells count="173">
    <mergeCell ref="B156:C156"/>
    <mergeCell ref="B157:C157"/>
    <mergeCell ref="B158:C158"/>
    <mergeCell ref="V150:W150"/>
    <mergeCell ref="B150:C150"/>
    <mergeCell ref="B151:C151"/>
    <mergeCell ref="B153:C153"/>
    <mergeCell ref="B155:C155"/>
    <mergeCell ref="B144:C144"/>
    <mergeCell ref="B145:C145"/>
    <mergeCell ref="B146:C146"/>
    <mergeCell ref="B147:C147"/>
    <mergeCell ref="B149:C149"/>
    <mergeCell ref="B138:C138"/>
    <mergeCell ref="B139:C139"/>
    <mergeCell ref="B140:C140"/>
    <mergeCell ref="B142:C142"/>
    <mergeCell ref="V143:W143"/>
    <mergeCell ref="B143:C143"/>
    <mergeCell ref="B133:C133"/>
    <mergeCell ref="B134:C134"/>
    <mergeCell ref="B135:C135"/>
    <mergeCell ref="B136:C136"/>
    <mergeCell ref="B137:C137"/>
    <mergeCell ref="B128:C128"/>
    <mergeCell ref="B129:C129"/>
    <mergeCell ref="B130:C130"/>
    <mergeCell ref="B131:C131"/>
    <mergeCell ref="B132:C132"/>
    <mergeCell ref="B122:C122"/>
    <mergeCell ref="B123:C123"/>
    <mergeCell ref="B124:C124"/>
    <mergeCell ref="B126:C126"/>
    <mergeCell ref="V127:W127"/>
    <mergeCell ref="B127:C127"/>
    <mergeCell ref="B118:C118"/>
    <mergeCell ref="V119:W119"/>
    <mergeCell ref="B119:C119"/>
    <mergeCell ref="B120:C120"/>
    <mergeCell ref="B121:C121"/>
    <mergeCell ref="B112:C112"/>
    <mergeCell ref="B113:C113"/>
    <mergeCell ref="B114:C114"/>
    <mergeCell ref="B115:C115"/>
    <mergeCell ref="B116:C116"/>
    <mergeCell ref="B107:C107"/>
    <mergeCell ref="B108:C108"/>
    <mergeCell ref="B109:C109"/>
    <mergeCell ref="B110:C110"/>
    <mergeCell ref="B111:C111"/>
    <mergeCell ref="V103:W103"/>
    <mergeCell ref="B103:C103"/>
    <mergeCell ref="B104:C104"/>
    <mergeCell ref="B105:C105"/>
    <mergeCell ref="B106:C106"/>
    <mergeCell ref="B97:C97"/>
    <mergeCell ref="B98:C98"/>
    <mergeCell ref="B99:C99"/>
    <mergeCell ref="B100:C100"/>
    <mergeCell ref="B102:C102"/>
    <mergeCell ref="B92:C92"/>
    <mergeCell ref="B93:C93"/>
    <mergeCell ref="B94:C94"/>
    <mergeCell ref="B95:C95"/>
    <mergeCell ref="B96:C96"/>
    <mergeCell ref="B87:C87"/>
    <mergeCell ref="B88:C88"/>
    <mergeCell ref="B89:C89"/>
    <mergeCell ref="B90:C90"/>
    <mergeCell ref="B91:C91"/>
    <mergeCell ref="B82:C82"/>
    <mergeCell ref="B83:C83"/>
    <mergeCell ref="B84:C84"/>
    <mergeCell ref="B85:C85"/>
    <mergeCell ref="B86:C86"/>
    <mergeCell ref="B77:C77"/>
    <mergeCell ref="B78:C78"/>
    <mergeCell ref="B80:C80"/>
    <mergeCell ref="V81:W81"/>
    <mergeCell ref="B81:C81"/>
    <mergeCell ref="B72:C72"/>
    <mergeCell ref="B73:C73"/>
    <mergeCell ref="B74:C74"/>
    <mergeCell ref="B75:C75"/>
    <mergeCell ref="B76:C76"/>
    <mergeCell ref="B67:C67"/>
    <mergeCell ref="B68:C68"/>
    <mergeCell ref="B69:C69"/>
    <mergeCell ref="B70:C70"/>
    <mergeCell ref="B71:C71"/>
    <mergeCell ref="B62:C62"/>
    <mergeCell ref="B63:C63"/>
    <mergeCell ref="B64:C64"/>
    <mergeCell ref="B65:C65"/>
    <mergeCell ref="B66:C66"/>
    <mergeCell ref="B57:C57"/>
    <mergeCell ref="B58:C58"/>
    <mergeCell ref="B59:C59"/>
    <mergeCell ref="B60:C60"/>
    <mergeCell ref="B61:C61"/>
    <mergeCell ref="B52:C52"/>
    <mergeCell ref="B53:C53"/>
    <mergeCell ref="B55:C55"/>
    <mergeCell ref="V56:W56"/>
    <mergeCell ref="B56:C56"/>
    <mergeCell ref="B46:C46"/>
    <mergeCell ref="B47:C47"/>
    <mergeCell ref="B48:C48"/>
    <mergeCell ref="B50:C50"/>
    <mergeCell ref="V51:W51"/>
    <mergeCell ref="B51:C51"/>
    <mergeCell ref="B41:C41"/>
    <mergeCell ref="B42:C42"/>
    <mergeCell ref="B43:C43"/>
    <mergeCell ref="B44:C44"/>
    <mergeCell ref="B45:C45"/>
    <mergeCell ref="B35:C35"/>
    <mergeCell ref="B36:C36"/>
    <mergeCell ref="B37:C37"/>
    <mergeCell ref="B39:C39"/>
    <mergeCell ref="V40:W40"/>
    <mergeCell ref="B40:C40"/>
    <mergeCell ref="B30:C30"/>
    <mergeCell ref="B31:C31"/>
    <mergeCell ref="B32:C32"/>
    <mergeCell ref="B33:C33"/>
    <mergeCell ref="B34:C34"/>
    <mergeCell ref="B25:C25"/>
    <mergeCell ref="B26:C26"/>
    <mergeCell ref="B28:C28"/>
    <mergeCell ref="V29:W29"/>
    <mergeCell ref="B29:C29"/>
    <mergeCell ref="B20:C20"/>
    <mergeCell ref="B21:C21"/>
    <mergeCell ref="B22:C22"/>
    <mergeCell ref="B23:C23"/>
    <mergeCell ref="B24:C24"/>
    <mergeCell ref="B15:C15"/>
    <mergeCell ref="B16:C16"/>
    <mergeCell ref="B17:C17"/>
    <mergeCell ref="B18:C18"/>
    <mergeCell ref="B19:C19"/>
    <mergeCell ref="B10:C10"/>
    <mergeCell ref="B11:C11"/>
    <mergeCell ref="B12:C12"/>
    <mergeCell ref="B13:C13"/>
    <mergeCell ref="B14:C14"/>
    <mergeCell ref="T5:T6"/>
    <mergeCell ref="U5:U6"/>
    <mergeCell ref="B8:C8"/>
    <mergeCell ref="V9:W9"/>
    <mergeCell ref="B9:C9"/>
    <mergeCell ref="O5:O7"/>
    <mergeCell ref="P5:P7"/>
    <mergeCell ref="Q5:Q7"/>
    <mergeCell ref="R5:R7"/>
    <mergeCell ref="S5:S6"/>
    <mergeCell ref="A1:T1"/>
    <mergeCell ref="A2:T2"/>
    <mergeCell ref="A3:T3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N5:N7"/>
  </mergeCells>
  <pageMargins left="0.7" right="0.7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0"/>
  <sheetViews>
    <sheetView topLeftCell="A145" workbookViewId="0">
      <selection activeCell="N158" sqref="N158"/>
    </sheetView>
  </sheetViews>
  <sheetFormatPr baseColWidth="10" defaultColWidth="9.140625" defaultRowHeight="15" x14ac:dyDescent="0.25"/>
  <cols>
    <col min="1" max="1" width="23.85546875" customWidth="1"/>
    <col min="2" max="3" width="1.5703125" customWidth="1"/>
    <col min="4" max="14" width="8.140625" customWidth="1"/>
    <col min="15" max="17" width="10.7109375" customWidth="1"/>
    <col min="18" max="19" width="9.140625" customWidth="1"/>
  </cols>
  <sheetData>
    <row r="1" spans="1:19" ht="23.25" x14ac:dyDescent="0.25">
      <c r="A1" s="162" t="s">
        <v>154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82" t="s">
        <v>1</v>
      </c>
    </row>
    <row r="2" spans="1:19" ht="18" x14ac:dyDescent="0.25">
      <c r="A2" s="164">
        <v>2014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82"/>
    </row>
    <row r="3" spans="1:19" ht="18" x14ac:dyDescent="0.25">
      <c r="A3" s="164" t="s">
        <v>2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82"/>
    </row>
    <row r="5" spans="1:19" ht="51" customHeight="1" x14ac:dyDescent="0.25">
      <c r="A5" s="83">
        <v>2014</v>
      </c>
      <c r="B5" s="169" t="s">
        <v>77</v>
      </c>
      <c r="C5" s="169" t="s">
        <v>78</v>
      </c>
      <c r="D5" s="170" t="s">
        <v>18</v>
      </c>
      <c r="E5" s="170" t="s">
        <v>25</v>
      </c>
      <c r="F5" s="170" t="s">
        <v>28</v>
      </c>
      <c r="G5" s="170" t="s">
        <v>29</v>
      </c>
      <c r="H5" s="170" t="s">
        <v>34</v>
      </c>
      <c r="I5" s="170" t="s">
        <v>38</v>
      </c>
      <c r="J5" s="170" t="s">
        <v>43</v>
      </c>
      <c r="K5" s="170" t="s">
        <v>45</v>
      </c>
      <c r="L5" s="170" t="s">
        <v>62</v>
      </c>
      <c r="M5" s="170" t="s">
        <v>71</v>
      </c>
      <c r="N5" s="170" t="s">
        <v>72</v>
      </c>
      <c r="O5" s="171" t="s">
        <v>79</v>
      </c>
      <c r="P5" s="171" t="s">
        <v>79</v>
      </c>
      <c r="Q5" s="171" t="s">
        <v>79</v>
      </c>
    </row>
    <row r="6" spans="1:19" x14ac:dyDescent="0.25">
      <c r="A6" s="85" t="s">
        <v>80</v>
      </c>
      <c r="B6" s="163"/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</row>
    <row r="7" spans="1:19" ht="15.75" x14ac:dyDescent="0.25">
      <c r="A7" s="85" t="s">
        <v>81</v>
      </c>
      <c r="B7" s="163"/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84">
        <v>2014</v>
      </c>
      <c r="P7" s="84">
        <v>2013</v>
      </c>
      <c r="Q7" s="84">
        <v>2012</v>
      </c>
    </row>
    <row r="8" spans="1:19" ht="15.75" x14ac:dyDescent="0.25">
      <c r="A8" s="86" t="s">
        <v>11</v>
      </c>
      <c r="B8" s="172"/>
      <c r="C8" s="163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8"/>
      <c r="P8" s="89"/>
      <c r="Q8" s="89"/>
    </row>
    <row r="9" spans="1:19" ht="15.75" x14ac:dyDescent="0.25">
      <c r="A9" s="90" t="s">
        <v>82</v>
      </c>
      <c r="B9" s="173"/>
      <c r="C9" s="163"/>
      <c r="D9" s="91">
        <v>0.55100000000000005</v>
      </c>
      <c r="E9" s="91">
        <v>0</v>
      </c>
      <c r="F9" s="91">
        <v>1.5911999999999999</v>
      </c>
      <c r="G9" s="91">
        <v>0</v>
      </c>
      <c r="H9" s="91">
        <v>0</v>
      </c>
      <c r="I9" s="91">
        <v>0</v>
      </c>
      <c r="J9" s="91">
        <v>0</v>
      </c>
      <c r="K9" s="91">
        <v>0</v>
      </c>
      <c r="L9" s="91">
        <v>0</v>
      </c>
      <c r="M9" s="91">
        <v>0</v>
      </c>
      <c r="N9" s="91">
        <v>0</v>
      </c>
      <c r="O9" s="92">
        <f t="shared" ref="O9:O23" si="0">SUM(D9,E9,F9,G9,H9,I9,J9,K9,L9,M9,N9)</f>
        <v>2.1421999999999999</v>
      </c>
      <c r="P9" s="91">
        <v>0</v>
      </c>
      <c r="Q9" s="91">
        <v>0</v>
      </c>
      <c r="R9" s="173"/>
      <c r="S9" s="163"/>
    </row>
    <row r="10" spans="1:19" ht="15.75" x14ac:dyDescent="0.25">
      <c r="A10" s="93" t="s">
        <v>12</v>
      </c>
      <c r="B10" s="174"/>
      <c r="C10" s="163"/>
      <c r="D10" s="94">
        <v>0</v>
      </c>
      <c r="E10" s="94">
        <v>0</v>
      </c>
      <c r="F10" s="94">
        <v>7.8856000000000002</v>
      </c>
      <c r="G10" s="94">
        <v>0</v>
      </c>
      <c r="H10" s="94">
        <v>0</v>
      </c>
      <c r="I10" s="94">
        <v>0</v>
      </c>
      <c r="J10" s="94">
        <v>6.444</v>
      </c>
      <c r="K10" s="94">
        <v>0</v>
      </c>
      <c r="L10" s="94">
        <v>1.3478000000000001</v>
      </c>
      <c r="M10" s="94">
        <v>0</v>
      </c>
      <c r="N10" s="94">
        <v>0</v>
      </c>
      <c r="O10" s="95">
        <f t="shared" si="0"/>
        <v>15.677399999999999</v>
      </c>
      <c r="P10" s="94">
        <v>8.2771600000000003</v>
      </c>
      <c r="Q10" s="94">
        <v>12.987880000000001</v>
      </c>
    </row>
    <row r="11" spans="1:19" ht="15.75" x14ac:dyDescent="0.25">
      <c r="A11" s="90" t="s">
        <v>155</v>
      </c>
      <c r="B11" s="173"/>
      <c r="C11" s="163"/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1.38E-2</v>
      </c>
      <c r="M11" s="91">
        <v>0</v>
      </c>
      <c r="N11" s="91">
        <v>0</v>
      </c>
      <c r="O11" s="92">
        <f t="shared" si="0"/>
        <v>1.38E-2</v>
      </c>
      <c r="P11" s="91">
        <v>0</v>
      </c>
      <c r="Q11" s="91">
        <v>0</v>
      </c>
    </row>
    <row r="12" spans="1:19" ht="15.75" x14ac:dyDescent="0.25">
      <c r="A12" s="93" t="s">
        <v>83</v>
      </c>
      <c r="B12" s="174"/>
      <c r="C12" s="163"/>
      <c r="D12" s="94">
        <v>0</v>
      </c>
      <c r="E12" s="94">
        <v>0</v>
      </c>
      <c r="F12" s="94">
        <v>1.04</v>
      </c>
      <c r="G12" s="94">
        <v>0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5">
        <f t="shared" si="0"/>
        <v>1.04</v>
      </c>
      <c r="P12" s="94">
        <v>0</v>
      </c>
      <c r="Q12" s="94">
        <v>0.80600000000000005</v>
      </c>
    </row>
    <row r="13" spans="1:19" ht="15.75" x14ac:dyDescent="0.25">
      <c r="A13" s="90" t="s">
        <v>13</v>
      </c>
      <c r="B13" s="173"/>
      <c r="C13" s="163"/>
      <c r="D13" s="91">
        <v>0</v>
      </c>
      <c r="E13" s="91">
        <v>0</v>
      </c>
      <c r="F13" s="91">
        <v>2.7944800000000001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2">
        <f t="shared" si="0"/>
        <v>2.7944800000000001</v>
      </c>
      <c r="P13" s="91">
        <v>2.05192</v>
      </c>
      <c r="Q13" s="91">
        <v>2.3561200000000002</v>
      </c>
    </row>
    <row r="14" spans="1:19" ht="15.75" x14ac:dyDescent="0.25">
      <c r="A14" s="93" t="s">
        <v>84</v>
      </c>
      <c r="B14" s="174"/>
      <c r="C14" s="163"/>
      <c r="D14" s="94">
        <v>0</v>
      </c>
      <c r="E14" s="94">
        <v>0</v>
      </c>
      <c r="F14" s="94">
        <v>2.6954799999999999</v>
      </c>
      <c r="G14" s="94">
        <v>0</v>
      </c>
      <c r="H14" s="94">
        <v>0</v>
      </c>
      <c r="I14" s="94">
        <v>0</v>
      </c>
      <c r="J14" s="94">
        <v>9.0370000000000008</v>
      </c>
      <c r="K14" s="94">
        <v>0</v>
      </c>
      <c r="L14" s="94">
        <v>6.4399999999999999E-2</v>
      </c>
      <c r="M14" s="94">
        <v>0</v>
      </c>
      <c r="N14" s="94">
        <v>0.4</v>
      </c>
      <c r="O14" s="95">
        <f t="shared" si="0"/>
        <v>12.19688</v>
      </c>
      <c r="P14" s="94">
        <v>16.672599999999999</v>
      </c>
      <c r="Q14" s="94">
        <v>15.476649999999999</v>
      </c>
    </row>
    <row r="15" spans="1:19" ht="15.75" x14ac:dyDescent="0.25">
      <c r="A15" s="90" t="s">
        <v>85</v>
      </c>
      <c r="B15" s="173"/>
      <c r="C15" s="163"/>
      <c r="D15" s="91">
        <v>0</v>
      </c>
      <c r="E15" s="91">
        <v>0</v>
      </c>
      <c r="F15" s="91">
        <v>3.7387999999999999</v>
      </c>
      <c r="G15" s="91">
        <v>0</v>
      </c>
      <c r="H15" s="91">
        <v>0</v>
      </c>
      <c r="I15" s="91">
        <v>0</v>
      </c>
      <c r="J15" s="91">
        <v>1.4139999999999999</v>
      </c>
      <c r="K15" s="91">
        <v>0</v>
      </c>
      <c r="L15" s="91">
        <v>2.3E-2</v>
      </c>
      <c r="M15" s="91">
        <v>0</v>
      </c>
      <c r="N15" s="91">
        <v>1</v>
      </c>
      <c r="O15" s="92">
        <f t="shared" si="0"/>
        <v>6.1757999999999997</v>
      </c>
      <c r="P15" s="91">
        <v>8.9586799999999993</v>
      </c>
      <c r="Q15" s="91">
        <v>2.6160000000000001</v>
      </c>
    </row>
    <row r="16" spans="1:19" ht="15.75" x14ac:dyDescent="0.25">
      <c r="A16" s="93" t="s">
        <v>14</v>
      </c>
      <c r="B16" s="174"/>
      <c r="C16" s="163"/>
      <c r="D16" s="94">
        <v>0</v>
      </c>
      <c r="E16" s="94">
        <v>0</v>
      </c>
      <c r="F16" s="94">
        <v>3.3679999999999999</v>
      </c>
      <c r="G16" s="94">
        <v>0</v>
      </c>
      <c r="H16" s="94">
        <v>0</v>
      </c>
      <c r="I16" s="94">
        <v>0</v>
      </c>
      <c r="J16" s="94">
        <v>5.1999999999999998E-2</v>
      </c>
      <c r="K16" s="94">
        <v>0</v>
      </c>
      <c r="L16" s="94">
        <v>1.2327999999999999</v>
      </c>
      <c r="M16" s="94">
        <v>0</v>
      </c>
      <c r="N16" s="94">
        <v>0</v>
      </c>
      <c r="O16" s="95">
        <f t="shared" si="0"/>
        <v>4.6528</v>
      </c>
      <c r="P16" s="94">
        <v>5.4691999999999998</v>
      </c>
      <c r="Q16" s="94">
        <v>2.1030000000000002</v>
      </c>
    </row>
    <row r="17" spans="1:19" ht="15.75" x14ac:dyDescent="0.25">
      <c r="A17" s="90" t="s">
        <v>87</v>
      </c>
      <c r="B17" s="173"/>
      <c r="C17" s="163"/>
      <c r="D17" s="91">
        <v>0</v>
      </c>
      <c r="E17" s="91">
        <v>0</v>
      </c>
      <c r="F17" s="91">
        <v>8.2520000000000007</v>
      </c>
      <c r="G17" s="91">
        <v>0</v>
      </c>
      <c r="H17" s="91">
        <v>0</v>
      </c>
      <c r="I17" s="91">
        <v>0</v>
      </c>
      <c r="J17" s="91">
        <v>16.463000000000001</v>
      </c>
      <c r="K17" s="91">
        <v>0</v>
      </c>
      <c r="L17" s="91">
        <v>1.6237999999999999</v>
      </c>
      <c r="M17" s="91">
        <v>0</v>
      </c>
      <c r="N17" s="91">
        <v>2.5</v>
      </c>
      <c r="O17" s="92">
        <f t="shared" si="0"/>
        <v>28.838800000000003</v>
      </c>
      <c r="P17" s="91">
        <v>25.21068</v>
      </c>
      <c r="Q17" s="91">
        <v>31.716950000000001</v>
      </c>
    </row>
    <row r="18" spans="1:19" ht="15.75" x14ac:dyDescent="0.25">
      <c r="A18" s="93" t="s">
        <v>88</v>
      </c>
      <c r="B18" s="174"/>
      <c r="C18" s="163"/>
      <c r="D18" s="94">
        <v>0</v>
      </c>
      <c r="E18" s="94">
        <v>0</v>
      </c>
      <c r="F18" s="94">
        <v>0.49243999999999999</v>
      </c>
      <c r="G18" s="94">
        <v>0</v>
      </c>
      <c r="H18" s="94">
        <v>0</v>
      </c>
      <c r="I18" s="94">
        <v>0</v>
      </c>
      <c r="J18" s="94">
        <v>0</v>
      </c>
      <c r="K18" s="94">
        <v>0</v>
      </c>
      <c r="L18" s="94">
        <v>0.77280000000000004</v>
      </c>
      <c r="M18" s="94">
        <v>0</v>
      </c>
      <c r="N18" s="94">
        <v>3.3</v>
      </c>
      <c r="O18" s="95">
        <f t="shared" si="0"/>
        <v>4.5652399999999993</v>
      </c>
      <c r="P18" s="94">
        <v>3.3</v>
      </c>
      <c r="Q18" s="94">
        <v>1.363</v>
      </c>
    </row>
    <row r="19" spans="1:19" ht="15.75" x14ac:dyDescent="0.25">
      <c r="A19" s="90" t="s">
        <v>90</v>
      </c>
      <c r="B19" s="173"/>
      <c r="C19" s="163"/>
      <c r="D19" s="91">
        <v>0</v>
      </c>
      <c r="E19" s="91">
        <v>0</v>
      </c>
      <c r="F19" s="91">
        <v>0</v>
      </c>
      <c r="G19" s="91">
        <v>0</v>
      </c>
      <c r="H19" s="91">
        <v>0</v>
      </c>
      <c r="I19" s="91">
        <v>0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2">
        <f t="shared" si="0"/>
        <v>0</v>
      </c>
      <c r="P19" s="91">
        <v>3.1147200000000002</v>
      </c>
      <c r="Q19" s="91">
        <v>2.1335999999999999</v>
      </c>
    </row>
    <row r="20" spans="1:19" ht="15.75" x14ac:dyDescent="0.25">
      <c r="A20" s="93" t="s">
        <v>15</v>
      </c>
      <c r="B20" s="174"/>
      <c r="C20" s="163"/>
      <c r="D20" s="94">
        <v>0</v>
      </c>
      <c r="E20" s="94">
        <v>0</v>
      </c>
      <c r="F20" s="94">
        <v>4.1470000000000002</v>
      </c>
      <c r="G20" s="94">
        <v>0</v>
      </c>
      <c r="H20" s="94">
        <v>0</v>
      </c>
      <c r="I20" s="94">
        <v>0</v>
      </c>
      <c r="J20" s="94">
        <v>20.963000000000001</v>
      </c>
      <c r="K20" s="94">
        <v>0</v>
      </c>
      <c r="L20" s="94">
        <v>3.66344</v>
      </c>
      <c r="M20" s="94">
        <v>0</v>
      </c>
      <c r="N20" s="94">
        <v>8.9440000000000008</v>
      </c>
      <c r="O20" s="95">
        <f t="shared" si="0"/>
        <v>37.717440000000003</v>
      </c>
      <c r="P20" s="94">
        <v>31.722999999999999</v>
      </c>
      <c r="Q20" s="94">
        <v>33.161299999999997</v>
      </c>
    </row>
    <row r="21" spans="1:19" ht="15.75" x14ac:dyDescent="0.25">
      <c r="A21" s="90" t="s">
        <v>91</v>
      </c>
      <c r="B21" s="173"/>
      <c r="C21" s="163"/>
      <c r="D21" s="91">
        <v>0</v>
      </c>
      <c r="E21" s="91">
        <v>0</v>
      </c>
      <c r="F21" s="91">
        <v>3.2</v>
      </c>
      <c r="G21" s="91">
        <v>0</v>
      </c>
      <c r="H21" s="91">
        <v>0</v>
      </c>
      <c r="I21" s="91">
        <v>0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2">
        <f t="shared" si="0"/>
        <v>3.2</v>
      </c>
      <c r="P21" s="91">
        <v>1.7250000000000001</v>
      </c>
      <c r="Q21" s="91">
        <v>4.9329999999999998</v>
      </c>
    </row>
    <row r="22" spans="1:19" ht="15.75" x14ac:dyDescent="0.25">
      <c r="A22" s="93" t="s">
        <v>92</v>
      </c>
      <c r="B22" s="174"/>
      <c r="C22" s="163"/>
      <c r="D22" s="94">
        <v>0</v>
      </c>
      <c r="E22" s="94">
        <v>0</v>
      </c>
      <c r="F22" s="94">
        <v>1.92432</v>
      </c>
      <c r="G22" s="94">
        <v>0</v>
      </c>
      <c r="H22" s="94">
        <v>0</v>
      </c>
      <c r="I22" s="94">
        <v>0</v>
      </c>
      <c r="J22" s="94">
        <v>0</v>
      </c>
      <c r="K22" s="94">
        <v>0</v>
      </c>
      <c r="L22" s="94">
        <v>0</v>
      </c>
      <c r="M22" s="94">
        <v>0</v>
      </c>
      <c r="N22" s="94">
        <v>0</v>
      </c>
      <c r="O22" s="95">
        <f t="shared" si="0"/>
        <v>1.92432</v>
      </c>
      <c r="P22" s="94">
        <v>0</v>
      </c>
      <c r="Q22" s="94">
        <v>3.3</v>
      </c>
    </row>
    <row r="23" spans="1:19" ht="15.75" x14ac:dyDescent="0.25">
      <c r="A23" s="90" t="s">
        <v>93</v>
      </c>
      <c r="B23" s="173"/>
      <c r="C23" s="163"/>
      <c r="D23" s="91">
        <v>0</v>
      </c>
      <c r="E23" s="91">
        <v>0</v>
      </c>
      <c r="F23" s="91">
        <v>4.2119999999999997</v>
      </c>
      <c r="G23" s="91">
        <v>0</v>
      </c>
      <c r="H23" s="91">
        <v>0</v>
      </c>
      <c r="I23" s="91">
        <v>0</v>
      </c>
      <c r="J23" s="91">
        <v>0.80600000000000005</v>
      </c>
      <c r="K23" s="91">
        <v>0</v>
      </c>
      <c r="L23" s="91">
        <v>0.34039999999999998</v>
      </c>
      <c r="M23" s="91">
        <v>0</v>
      </c>
      <c r="N23" s="91">
        <v>0.65</v>
      </c>
      <c r="O23" s="92">
        <f t="shared" si="0"/>
        <v>6.0084</v>
      </c>
      <c r="P23" s="91">
        <v>17.72296</v>
      </c>
      <c r="Q23" s="91">
        <v>7.79</v>
      </c>
    </row>
    <row r="24" spans="1:19" ht="15.75" x14ac:dyDescent="0.25">
      <c r="A24" s="96" t="s">
        <v>16</v>
      </c>
      <c r="B24" s="175"/>
      <c r="C24" s="163"/>
      <c r="D24" s="97">
        <f t="shared" ref="D24:Q24" si="1">SUM(D9,D10,D11,D12,D13,D14,D15,D16,D17,D18,D19,D20,D21,D22,D23)</f>
        <v>0.55100000000000005</v>
      </c>
      <c r="E24" s="97">
        <f t="shared" si="1"/>
        <v>0</v>
      </c>
      <c r="F24" s="97">
        <f t="shared" si="1"/>
        <v>45.34132000000001</v>
      </c>
      <c r="G24" s="97">
        <f t="shared" si="1"/>
        <v>0</v>
      </c>
      <c r="H24" s="97">
        <f t="shared" si="1"/>
        <v>0</v>
      </c>
      <c r="I24" s="97">
        <f t="shared" si="1"/>
        <v>0</v>
      </c>
      <c r="J24" s="97">
        <f t="shared" si="1"/>
        <v>55.179000000000002</v>
      </c>
      <c r="K24" s="97">
        <f t="shared" si="1"/>
        <v>0</v>
      </c>
      <c r="L24" s="97">
        <f t="shared" si="1"/>
        <v>9.0822400000000005</v>
      </c>
      <c r="M24" s="97">
        <f t="shared" si="1"/>
        <v>0</v>
      </c>
      <c r="N24" s="97">
        <f t="shared" si="1"/>
        <v>16.793999999999997</v>
      </c>
      <c r="O24" s="98">
        <f t="shared" si="1"/>
        <v>126.94756</v>
      </c>
      <c r="P24" s="94">
        <f t="shared" si="1"/>
        <v>124.22592</v>
      </c>
      <c r="Q24" s="94">
        <f t="shared" si="1"/>
        <v>120.74350000000001</v>
      </c>
    </row>
    <row r="26" spans="1:19" ht="15.75" x14ac:dyDescent="0.25">
      <c r="A26" s="86" t="s">
        <v>17</v>
      </c>
      <c r="B26" s="172"/>
      <c r="C26" s="163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8"/>
      <c r="P26" s="89"/>
      <c r="Q26" s="89"/>
    </row>
    <row r="27" spans="1:19" ht="15.75" x14ac:dyDescent="0.25">
      <c r="A27" s="90" t="s">
        <v>18</v>
      </c>
      <c r="B27" s="173"/>
      <c r="C27" s="163"/>
      <c r="D27" s="91">
        <v>0</v>
      </c>
      <c r="E27" s="91">
        <v>0</v>
      </c>
      <c r="F27" s="91">
        <v>14.87992</v>
      </c>
      <c r="G27" s="91">
        <v>0</v>
      </c>
      <c r="H27" s="91">
        <v>0</v>
      </c>
      <c r="I27" s="91">
        <v>0</v>
      </c>
      <c r="J27" s="91">
        <v>5.1479999999999997</v>
      </c>
      <c r="K27" s="91">
        <v>0</v>
      </c>
      <c r="L27" s="91">
        <v>0.161</v>
      </c>
      <c r="M27" s="91">
        <v>0</v>
      </c>
      <c r="N27" s="91">
        <v>8.3719999999999999</v>
      </c>
      <c r="O27" s="92">
        <f t="shared" ref="O27:O35" si="2">SUM(D27,E27,F27,G27,H27,I27,J27,K27,L27,M27,N27)</f>
        <v>28.560920000000003</v>
      </c>
      <c r="P27" s="91">
        <v>21.210159999999998</v>
      </c>
      <c r="Q27" s="91">
        <v>9.6820000000000004</v>
      </c>
      <c r="R27" s="173"/>
      <c r="S27" s="163"/>
    </row>
    <row r="28" spans="1:19" ht="15.75" x14ac:dyDescent="0.25">
      <c r="A28" s="93" t="s">
        <v>94</v>
      </c>
      <c r="B28" s="174"/>
      <c r="C28" s="163"/>
      <c r="D28" s="94">
        <v>0</v>
      </c>
      <c r="E28" s="94">
        <v>0</v>
      </c>
      <c r="F28" s="94">
        <v>15.916679999999999</v>
      </c>
      <c r="G28" s="94">
        <v>0</v>
      </c>
      <c r="H28" s="94">
        <v>0</v>
      </c>
      <c r="I28" s="94">
        <v>0</v>
      </c>
      <c r="J28" s="94">
        <v>6.0839999999999996</v>
      </c>
      <c r="K28" s="94">
        <v>0</v>
      </c>
      <c r="L28" s="94">
        <v>0</v>
      </c>
      <c r="M28" s="94">
        <v>0</v>
      </c>
      <c r="N28" s="94">
        <v>0</v>
      </c>
      <c r="O28" s="95">
        <f t="shared" si="2"/>
        <v>22.000679999999999</v>
      </c>
      <c r="P28" s="94">
        <v>32.170160000000003</v>
      </c>
      <c r="Q28" s="94">
        <v>28.22</v>
      </c>
    </row>
    <row r="29" spans="1:19" ht="15.75" x14ac:dyDescent="0.25">
      <c r="A29" s="90" t="s">
        <v>156</v>
      </c>
      <c r="B29" s="173"/>
      <c r="C29" s="163"/>
      <c r="D29" s="91">
        <v>0</v>
      </c>
      <c r="E29" s="91">
        <v>0</v>
      </c>
      <c r="F29" s="91">
        <v>3.3790800000000001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2">
        <f t="shared" si="2"/>
        <v>3.3790800000000001</v>
      </c>
      <c r="P29" s="91">
        <v>6.4753600000000002</v>
      </c>
      <c r="Q29" s="91">
        <v>3.2709999999999999</v>
      </c>
    </row>
    <row r="30" spans="1:19" ht="15.75" x14ac:dyDescent="0.25">
      <c r="A30" s="93" t="s">
        <v>157</v>
      </c>
      <c r="B30" s="174"/>
      <c r="C30" s="163"/>
      <c r="D30" s="94">
        <v>0</v>
      </c>
      <c r="E30" s="94">
        <v>1</v>
      </c>
      <c r="F30" s="94">
        <v>25.485720000000001</v>
      </c>
      <c r="G30" s="94">
        <v>1.9</v>
      </c>
      <c r="H30" s="94">
        <v>0</v>
      </c>
      <c r="I30" s="94">
        <v>0</v>
      </c>
      <c r="J30" s="94">
        <v>2.65</v>
      </c>
      <c r="K30" s="94">
        <v>0</v>
      </c>
      <c r="L30" s="94">
        <v>0</v>
      </c>
      <c r="M30" s="94">
        <v>0</v>
      </c>
      <c r="N30" s="94">
        <v>0</v>
      </c>
      <c r="O30" s="95">
        <f t="shared" si="2"/>
        <v>31.035719999999998</v>
      </c>
      <c r="P30" s="94">
        <v>50.481560000000002</v>
      </c>
      <c r="Q30" s="94">
        <v>31.958880000000001</v>
      </c>
    </row>
    <row r="31" spans="1:19" ht="15.75" x14ac:dyDescent="0.25">
      <c r="A31" s="90" t="s">
        <v>158</v>
      </c>
      <c r="B31" s="173"/>
      <c r="C31" s="163"/>
      <c r="D31" s="91">
        <v>0</v>
      </c>
      <c r="E31" s="91">
        <v>0</v>
      </c>
      <c r="F31" s="91">
        <v>0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2">
        <f t="shared" si="2"/>
        <v>0</v>
      </c>
      <c r="P31" s="91">
        <v>3.9E-2</v>
      </c>
      <c r="Q31" s="91">
        <v>0</v>
      </c>
    </row>
    <row r="32" spans="1:19" ht="15.75" x14ac:dyDescent="0.25">
      <c r="A32" s="93" t="s">
        <v>19</v>
      </c>
      <c r="B32" s="174"/>
      <c r="C32" s="163"/>
      <c r="D32" s="94">
        <v>0</v>
      </c>
      <c r="E32" s="94">
        <v>0</v>
      </c>
      <c r="F32" s="94">
        <v>36.099719999999998</v>
      </c>
      <c r="G32" s="94">
        <v>0</v>
      </c>
      <c r="H32" s="94">
        <v>0</v>
      </c>
      <c r="I32" s="94">
        <v>0</v>
      </c>
      <c r="J32" s="94">
        <v>0</v>
      </c>
      <c r="K32" s="94">
        <v>0</v>
      </c>
      <c r="L32" s="94">
        <v>0.60858000000000001</v>
      </c>
      <c r="M32" s="94">
        <v>0</v>
      </c>
      <c r="N32" s="94">
        <v>0</v>
      </c>
      <c r="O32" s="95">
        <f t="shared" si="2"/>
        <v>36.708300000000001</v>
      </c>
      <c r="P32" s="94">
        <v>44.459040000000002</v>
      </c>
      <c r="Q32" s="94">
        <v>22.31352</v>
      </c>
    </row>
    <row r="33" spans="1:19" ht="15.75" x14ac:dyDescent="0.25">
      <c r="A33" s="90" t="s">
        <v>95</v>
      </c>
      <c r="B33" s="173"/>
      <c r="C33" s="163"/>
      <c r="D33" s="91">
        <v>0</v>
      </c>
      <c r="E33" s="91">
        <v>0.2</v>
      </c>
      <c r="F33" s="91">
        <v>9.0866000000000007</v>
      </c>
      <c r="G33" s="91">
        <v>0.1</v>
      </c>
      <c r="H33" s="91">
        <v>0</v>
      </c>
      <c r="I33" s="91">
        <v>0</v>
      </c>
      <c r="J33" s="91">
        <v>11.637</v>
      </c>
      <c r="K33" s="91">
        <v>0</v>
      </c>
      <c r="L33" s="91">
        <v>9.1999999999999998E-2</v>
      </c>
      <c r="M33" s="91">
        <v>0</v>
      </c>
      <c r="N33" s="91">
        <v>0</v>
      </c>
      <c r="O33" s="92">
        <f t="shared" si="2"/>
        <v>21.115600000000001</v>
      </c>
      <c r="P33" s="91">
        <v>11.26192</v>
      </c>
      <c r="Q33" s="91">
        <v>35.950240000000001</v>
      </c>
    </row>
    <row r="34" spans="1:19" ht="15.75" x14ac:dyDescent="0.25">
      <c r="A34" s="93" t="s">
        <v>96</v>
      </c>
      <c r="B34" s="174"/>
      <c r="C34" s="163"/>
      <c r="D34" s="94">
        <v>0</v>
      </c>
      <c r="E34" s="94">
        <v>0.5</v>
      </c>
      <c r="F34" s="94">
        <v>9.26</v>
      </c>
      <c r="G34" s="94">
        <v>0</v>
      </c>
      <c r="H34" s="94">
        <v>0</v>
      </c>
      <c r="I34" s="94">
        <v>0</v>
      </c>
      <c r="J34" s="94">
        <v>0</v>
      </c>
      <c r="K34" s="94">
        <v>0</v>
      </c>
      <c r="L34" s="94">
        <v>0</v>
      </c>
      <c r="M34" s="94">
        <v>0</v>
      </c>
      <c r="N34" s="94">
        <v>0</v>
      </c>
      <c r="O34" s="95">
        <f t="shared" si="2"/>
        <v>9.76</v>
      </c>
      <c r="P34" s="94">
        <v>46.784120000000001</v>
      </c>
      <c r="Q34" s="94">
        <v>33.200330000000001</v>
      </c>
    </row>
    <row r="35" spans="1:19" ht="15.75" x14ac:dyDescent="0.25">
      <c r="A35" s="90" t="s">
        <v>97</v>
      </c>
      <c r="B35" s="173"/>
      <c r="C35" s="163"/>
      <c r="D35" s="91">
        <v>0</v>
      </c>
      <c r="E35" s="91">
        <v>0</v>
      </c>
      <c r="F35" s="91">
        <v>0.3</v>
      </c>
      <c r="G35" s="91">
        <v>0</v>
      </c>
      <c r="H35" s="91">
        <v>0</v>
      </c>
      <c r="I35" s="91">
        <v>0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2">
        <f t="shared" si="2"/>
        <v>0.3</v>
      </c>
      <c r="P35" s="91">
        <v>6.1655199999999999</v>
      </c>
      <c r="Q35" s="91">
        <v>25.641100000000002</v>
      </c>
    </row>
    <row r="36" spans="1:19" ht="15.75" x14ac:dyDescent="0.25">
      <c r="A36" s="96" t="s">
        <v>16</v>
      </c>
      <c r="B36" s="175"/>
      <c r="C36" s="163"/>
      <c r="D36" s="97">
        <f t="shared" ref="D36:Q36" si="3">SUM(D27,D28,D29,D30,D31,D32,D33,D34,D35)</f>
        <v>0</v>
      </c>
      <c r="E36" s="97">
        <f t="shared" si="3"/>
        <v>1.7</v>
      </c>
      <c r="F36" s="97">
        <f t="shared" si="3"/>
        <v>114.40772000000001</v>
      </c>
      <c r="G36" s="97">
        <f t="shared" si="3"/>
        <v>2</v>
      </c>
      <c r="H36" s="97">
        <f t="shared" si="3"/>
        <v>0</v>
      </c>
      <c r="I36" s="97">
        <f t="shared" si="3"/>
        <v>0</v>
      </c>
      <c r="J36" s="97">
        <f t="shared" si="3"/>
        <v>25.518999999999998</v>
      </c>
      <c r="K36" s="97">
        <f t="shared" si="3"/>
        <v>0</v>
      </c>
      <c r="L36" s="97">
        <f t="shared" si="3"/>
        <v>0.86158000000000001</v>
      </c>
      <c r="M36" s="97">
        <f t="shared" si="3"/>
        <v>0</v>
      </c>
      <c r="N36" s="97">
        <f t="shared" si="3"/>
        <v>8.3719999999999999</v>
      </c>
      <c r="O36" s="98">
        <f t="shared" si="3"/>
        <v>152.8603</v>
      </c>
      <c r="P36" s="94">
        <f t="shared" si="3"/>
        <v>219.04684</v>
      </c>
      <c r="Q36" s="94">
        <f t="shared" si="3"/>
        <v>190.23706999999999</v>
      </c>
    </row>
    <row r="38" spans="1:19" ht="15.75" x14ac:dyDescent="0.25">
      <c r="A38" s="86" t="s">
        <v>22</v>
      </c>
      <c r="B38" s="172"/>
      <c r="C38" s="163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8"/>
      <c r="P38" s="89"/>
      <c r="Q38" s="89"/>
    </row>
    <row r="39" spans="1:19" ht="15.75" x14ac:dyDescent="0.25">
      <c r="A39" s="90" t="s">
        <v>159</v>
      </c>
      <c r="B39" s="173"/>
      <c r="C39" s="163"/>
      <c r="D39" s="91">
        <v>0</v>
      </c>
      <c r="E39" s="91">
        <v>0</v>
      </c>
      <c r="F39" s="91">
        <v>6.49892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2">
        <f t="shared" ref="O39:O49" si="4">SUM(D39,E39,F39,G39,H39,I39,J39,K39,L39,M39,N39)</f>
        <v>6.49892</v>
      </c>
      <c r="P39" s="91">
        <v>4.7746000000000004</v>
      </c>
      <c r="Q39" s="91">
        <v>2.21936</v>
      </c>
      <c r="R39" s="173"/>
      <c r="S39" s="163"/>
    </row>
    <row r="40" spans="1:19" ht="15.75" x14ac:dyDescent="0.25">
      <c r="A40" s="93" t="s">
        <v>23</v>
      </c>
      <c r="B40" s="174"/>
      <c r="C40" s="163"/>
      <c r="D40" s="94">
        <v>0</v>
      </c>
      <c r="E40" s="94">
        <v>15.3</v>
      </c>
      <c r="F40" s="94">
        <v>53.1738</v>
      </c>
      <c r="G40" s="94">
        <v>0</v>
      </c>
      <c r="H40" s="94">
        <v>0</v>
      </c>
      <c r="I40" s="94">
        <v>0</v>
      </c>
      <c r="J40" s="94">
        <v>0</v>
      </c>
      <c r="K40" s="94">
        <v>0</v>
      </c>
      <c r="L40" s="94">
        <v>0</v>
      </c>
      <c r="M40" s="94">
        <v>0</v>
      </c>
      <c r="N40" s="94">
        <v>0</v>
      </c>
      <c r="O40" s="95">
        <f t="shared" si="4"/>
        <v>68.473799999999997</v>
      </c>
      <c r="P40" s="94">
        <v>78.775199999999998</v>
      </c>
      <c r="Q40" s="94">
        <v>46.24192</v>
      </c>
    </row>
    <row r="41" spans="1:19" ht="15.75" x14ac:dyDescent="0.25">
      <c r="A41" s="90" t="s">
        <v>99</v>
      </c>
      <c r="B41" s="173"/>
      <c r="C41" s="163"/>
      <c r="D41" s="91">
        <v>0</v>
      </c>
      <c r="E41" s="91">
        <v>0</v>
      </c>
      <c r="F41" s="91">
        <v>1.44092</v>
      </c>
      <c r="G41" s="91">
        <v>0</v>
      </c>
      <c r="H41" s="91">
        <v>0</v>
      </c>
      <c r="I41" s="91">
        <v>0</v>
      </c>
      <c r="J41" s="91">
        <v>0</v>
      </c>
      <c r="K41" s="91">
        <v>0</v>
      </c>
      <c r="L41" s="91">
        <v>9.1999999999999998E-3</v>
      </c>
      <c r="M41" s="91">
        <v>0</v>
      </c>
      <c r="N41" s="91">
        <v>0</v>
      </c>
      <c r="O41" s="92">
        <f t="shared" si="4"/>
        <v>1.4501200000000001</v>
      </c>
      <c r="P41" s="91">
        <v>1.1319999999999999</v>
      </c>
      <c r="Q41" s="91">
        <v>0.58084000000000002</v>
      </c>
    </row>
    <row r="42" spans="1:19" ht="15.75" x14ac:dyDescent="0.25">
      <c r="A42" s="93" t="s">
        <v>160</v>
      </c>
      <c r="B42" s="174"/>
      <c r="C42" s="163"/>
      <c r="D42" s="94">
        <v>0</v>
      </c>
      <c r="E42" s="94">
        <v>0</v>
      </c>
      <c r="F42" s="94">
        <v>0.26519999999999999</v>
      </c>
      <c r="G42" s="94">
        <v>0</v>
      </c>
      <c r="H42" s="94">
        <v>0</v>
      </c>
      <c r="I42" s="94">
        <v>0</v>
      </c>
      <c r="J42" s="94">
        <v>0</v>
      </c>
      <c r="K42" s="94">
        <v>0</v>
      </c>
      <c r="L42" s="94">
        <v>0</v>
      </c>
      <c r="M42" s="94">
        <v>0</v>
      </c>
      <c r="N42" s="94">
        <v>0</v>
      </c>
      <c r="O42" s="95">
        <f t="shared" si="4"/>
        <v>0.26519999999999999</v>
      </c>
      <c r="P42" s="94">
        <v>0</v>
      </c>
      <c r="Q42" s="94">
        <v>0</v>
      </c>
    </row>
    <row r="43" spans="1:19" ht="15.75" x14ac:dyDescent="0.25">
      <c r="A43" s="90" t="s">
        <v>25</v>
      </c>
      <c r="B43" s="173"/>
      <c r="C43" s="163"/>
      <c r="D43" s="91">
        <v>0</v>
      </c>
      <c r="E43" s="91">
        <v>0</v>
      </c>
      <c r="F43" s="91">
        <v>0</v>
      </c>
      <c r="G43" s="91">
        <v>0</v>
      </c>
      <c r="H43" s="91">
        <v>0</v>
      </c>
      <c r="I43" s="91">
        <v>0</v>
      </c>
      <c r="J43" s="91">
        <v>0</v>
      </c>
      <c r="K43" s="91">
        <v>0</v>
      </c>
      <c r="L43" s="91">
        <v>4.5999999999999999E-3</v>
      </c>
      <c r="M43" s="91">
        <v>0</v>
      </c>
      <c r="N43" s="91">
        <v>0</v>
      </c>
      <c r="O43" s="92">
        <f t="shared" si="4"/>
        <v>4.5999999999999999E-3</v>
      </c>
      <c r="P43" s="91">
        <v>6.6559999999999994E-2</v>
      </c>
      <c r="Q43" s="91">
        <v>0.26519999999999999</v>
      </c>
    </row>
    <row r="44" spans="1:19" ht="15.75" x14ac:dyDescent="0.25">
      <c r="A44" s="93" t="s">
        <v>100</v>
      </c>
      <c r="B44" s="174"/>
      <c r="C44" s="163"/>
      <c r="D44" s="94">
        <v>0</v>
      </c>
      <c r="E44" s="94">
        <v>0</v>
      </c>
      <c r="F44" s="94">
        <v>9.3813600000000008</v>
      </c>
      <c r="G44" s="94">
        <v>0</v>
      </c>
      <c r="H44" s="94">
        <v>0</v>
      </c>
      <c r="I44" s="94">
        <v>0</v>
      </c>
      <c r="J44" s="94">
        <v>0</v>
      </c>
      <c r="K44" s="94">
        <v>0</v>
      </c>
      <c r="L44" s="94">
        <v>0</v>
      </c>
      <c r="M44" s="94">
        <v>0</v>
      </c>
      <c r="N44" s="94">
        <v>0</v>
      </c>
      <c r="O44" s="95">
        <f t="shared" si="4"/>
        <v>9.3813600000000008</v>
      </c>
      <c r="P44" s="94">
        <v>5.2927999999999997</v>
      </c>
      <c r="Q44" s="94">
        <v>2.9832399999999999</v>
      </c>
    </row>
    <row r="45" spans="1:19" ht="15.75" x14ac:dyDescent="0.25">
      <c r="A45" s="90" t="s">
        <v>27</v>
      </c>
      <c r="B45" s="173"/>
      <c r="C45" s="163"/>
      <c r="D45" s="91">
        <v>0</v>
      </c>
      <c r="E45" s="91">
        <v>0</v>
      </c>
      <c r="F45" s="91">
        <v>4.62</v>
      </c>
      <c r="G45" s="91">
        <v>0</v>
      </c>
      <c r="H45" s="91">
        <v>0</v>
      </c>
      <c r="I45" s="91">
        <v>0</v>
      </c>
      <c r="J45" s="91">
        <v>0</v>
      </c>
      <c r="K45" s="91">
        <v>0</v>
      </c>
      <c r="L45" s="91">
        <v>0</v>
      </c>
      <c r="M45" s="91">
        <v>0</v>
      </c>
      <c r="N45" s="91">
        <v>0</v>
      </c>
      <c r="O45" s="92">
        <f t="shared" si="4"/>
        <v>4.62</v>
      </c>
      <c r="P45" s="91">
        <v>14.08</v>
      </c>
      <c r="Q45" s="91">
        <v>12.145799999999999</v>
      </c>
    </row>
    <row r="46" spans="1:19" ht="15.75" x14ac:dyDescent="0.25">
      <c r="A46" s="93" t="s">
        <v>101</v>
      </c>
      <c r="B46" s="174"/>
      <c r="C46" s="163"/>
      <c r="D46" s="94">
        <v>0</v>
      </c>
      <c r="E46" s="94">
        <v>0</v>
      </c>
      <c r="F46" s="94">
        <v>3.76512</v>
      </c>
      <c r="G46" s="94">
        <v>3.8</v>
      </c>
      <c r="H46" s="94">
        <v>0</v>
      </c>
      <c r="I46" s="94">
        <v>0</v>
      </c>
      <c r="J46" s="94">
        <v>0</v>
      </c>
      <c r="K46" s="94">
        <v>0</v>
      </c>
      <c r="L46" s="94">
        <v>0</v>
      </c>
      <c r="M46" s="94">
        <v>0</v>
      </c>
      <c r="N46" s="94">
        <v>0</v>
      </c>
      <c r="O46" s="95">
        <f t="shared" si="4"/>
        <v>7.5651200000000003</v>
      </c>
      <c r="P46" s="94">
        <v>4.8455599999999999</v>
      </c>
      <c r="Q46" s="94">
        <v>3.2260800000000001</v>
      </c>
    </row>
    <row r="47" spans="1:19" ht="15.75" x14ac:dyDescent="0.25">
      <c r="A47" s="90" t="s">
        <v>28</v>
      </c>
      <c r="B47" s="173"/>
      <c r="C47" s="163"/>
      <c r="D47" s="91">
        <v>0</v>
      </c>
      <c r="E47" s="91">
        <v>0.2</v>
      </c>
      <c r="F47" s="91">
        <v>0</v>
      </c>
      <c r="G47" s="91">
        <v>0</v>
      </c>
      <c r="H47" s="91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2">
        <f t="shared" si="4"/>
        <v>0.2</v>
      </c>
      <c r="P47" s="91">
        <v>0.1</v>
      </c>
      <c r="Q47" s="91">
        <v>8.2460000000000004</v>
      </c>
    </row>
    <row r="48" spans="1:19" ht="15.75" x14ac:dyDescent="0.25">
      <c r="A48" s="93" t="s">
        <v>29</v>
      </c>
      <c r="B48" s="174"/>
      <c r="C48" s="163"/>
      <c r="D48" s="94">
        <v>0</v>
      </c>
      <c r="E48" s="94">
        <v>4.8</v>
      </c>
      <c r="F48" s="94">
        <v>40.500680000000003</v>
      </c>
      <c r="G48" s="94">
        <v>0</v>
      </c>
      <c r="H48" s="94">
        <v>0</v>
      </c>
      <c r="I48" s="94">
        <v>0</v>
      </c>
      <c r="J48" s="94">
        <v>0</v>
      </c>
      <c r="K48" s="94">
        <v>0</v>
      </c>
      <c r="L48" s="94">
        <v>0</v>
      </c>
      <c r="M48" s="94">
        <v>0</v>
      </c>
      <c r="N48" s="94">
        <v>0</v>
      </c>
      <c r="O48" s="95">
        <f t="shared" si="4"/>
        <v>45.30068</v>
      </c>
      <c r="P48" s="94">
        <v>103.94108</v>
      </c>
      <c r="Q48" s="94">
        <v>57.18544</v>
      </c>
    </row>
    <row r="49" spans="1:19" ht="15.75" x14ac:dyDescent="0.25">
      <c r="A49" s="90" t="s">
        <v>30</v>
      </c>
      <c r="B49" s="173"/>
      <c r="C49" s="163"/>
      <c r="D49" s="91">
        <v>0</v>
      </c>
      <c r="E49" s="91">
        <v>0</v>
      </c>
      <c r="F49" s="91">
        <v>0</v>
      </c>
      <c r="G49" s="91">
        <v>0</v>
      </c>
      <c r="H49" s="91">
        <v>0</v>
      </c>
      <c r="I49" s="91">
        <v>0</v>
      </c>
      <c r="J49" s="91">
        <v>0</v>
      </c>
      <c r="K49" s="91">
        <v>0</v>
      </c>
      <c r="L49" s="91">
        <v>4.5999999999999999E-2</v>
      </c>
      <c r="M49" s="91">
        <v>0</v>
      </c>
      <c r="N49" s="91">
        <v>0</v>
      </c>
      <c r="O49" s="92">
        <f t="shared" si="4"/>
        <v>4.5999999999999999E-2</v>
      </c>
      <c r="P49" s="91">
        <v>0</v>
      </c>
      <c r="Q49" s="91">
        <v>0</v>
      </c>
    </row>
    <row r="50" spans="1:19" ht="15.75" x14ac:dyDescent="0.25">
      <c r="A50" s="96" t="s">
        <v>16</v>
      </c>
      <c r="B50" s="175"/>
      <c r="C50" s="163"/>
      <c r="D50" s="97">
        <f t="shared" ref="D50:Q50" si="5">SUM(D39,D40,D41,D42,D43,D44,D45,D46,D47,D48,D49)</f>
        <v>0</v>
      </c>
      <c r="E50" s="97">
        <f t="shared" si="5"/>
        <v>20.3</v>
      </c>
      <c r="F50" s="97">
        <f t="shared" si="5"/>
        <v>119.646</v>
      </c>
      <c r="G50" s="97">
        <f t="shared" si="5"/>
        <v>3.8</v>
      </c>
      <c r="H50" s="97">
        <f t="shared" si="5"/>
        <v>0</v>
      </c>
      <c r="I50" s="97">
        <f t="shared" si="5"/>
        <v>0</v>
      </c>
      <c r="J50" s="97">
        <f t="shared" si="5"/>
        <v>0</v>
      </c>
      <c r="K50" s="97">
        <f t="shared" si="5"/>
        <v>0</v>
      </c>
      <c r="L50" s="97">
        <f t="shared" si="5"/>
        <v>5.9799999999999999E-2</v>
      </c>
      <c r="M50" s="97">
        <f t="shared" si="5"/>
        <v>0</v>
      </c>
      <c r="N50" s="97">
        <f t="shared" si="5"/>
        <v>0</v>
      </c>
      <c r="O50" s="98">
        <f t="shared" si="5"/>
        <v>143.80579999999998</v>
      </c>
      <c r="P50" s="94">
        <f t="shared" si="5"/>
        <v>213.0078</v>
      </c>
      <c r="Q50" s="94">
        <f t="shared" si="5"/>
        <v>133.09388000000001</v>
      </c>
    </row>
    <row r="52" spans="1:19" ht="15.75" x14ac:dyDescent="0.25">
      <c r="A52" s="86" t="s">
        <v>32</v>
      </c>
      <c r="B52" s="172"/>
      <c r="C52" s="163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8"/>
      <c r="P52" s="89"/>
      <c r="Q52" s="89"/>
    </row>
    <row r="53" spans="1:19" ht="15.75" x14ac:dyDescent="0.25">
      <c r="A53" s="90" t="s">
        <v>33</v>
      </c>
      <c r="B53" s="173"/>
      <c r="C53" s="163"/>
      <c r="D53" s="91">
        <v>0</v>
      </c>
      <c r="E53" s="91">
        <v>0</v>
      </c>
      <c r="F53" s="91">
        <v>14.91324</v>
      </c>
      <c r="G53" s="91">
        <v>0</v>
      </c>
      <c r="H53" s="91">
        <v>295.99900000000002</v>
      </c>
      <c r="I53" s="91">
        <v>0</v>
      </c>
      <c r="J53" s="91">
        <v>0</v>
      </c>
      <c r="K53" s="91">
        <v>0</v>
      </c>
      <c r="L53" s="91">
        <v>0.54279999999999995</v>
      </c>
      <c r="M53" s="91">
        <v>0</v>
      </c>
      <c r="N53" s="91">
        <v>0.7</v>
      </c>
      <c r="O53" s="92">
        <f>SUM(D53,E53,F53,G53,H53,I53,J53,K53,L53,M53,N53)</f>
        <v>312.15503999999999</v>
      </c>
      <c r="P53" s="91">
        <v>295.81920000000002</v>
      </c>
      <c r="Q53" s="91">
        <v>242.2653</v>
      </c>
      <c r="R53" s="173"/>
      <c r="S53" s="163"/>
    </row>
    <row r="54" spans="1:19" ht="15.75" x14ac:dyDescent="0.25">
      <c r="A54" s="93" t="s">
        <v>34</v>
      </c>
      <c r="B54" s="174"/>
      <c r="C54" s="163"/>
      <c r="D54" s="94">
        <v>0</v>
      </c>
      <c r="E54" s="94">
        <v>0</v>
      </c>
      <c r="F54" s="94">
        <v>105.49548</v>
      </c>
      <c r="G54" s="94">
        <v>0</v>
      </c>
      <c r="H54" s="94">
        <v>0</v>
      </c>
      <c r="I54" s="94">
        <v>31.565000000000001</v>
      </c>
      <c r="J54" s="94">
        <v>173.63200000000001</v>
      </c>
      <c r="K54" s="94">
        <v>0</v>
      </c>
      <c r="L54" s="94">
        <v>65.079419999999999</v>
      </c>
      <c r="M54" s="94">
        <v>0</v>
      </c>
      <c r="N54" s="94">
        <v>0.61499999999999999</v>
      </c>
      <c r="O54" s="95">
        <f>SUM(D54,E54,F54,G54,H54,I54,J54,K54,L54,M54,N54)</f>
        <v>376.38690000000008</v>
      </c>
      <c r="P54" s="94">
        <v>256.91622000000001</v>
      </c>
      <c r="Q54" s="94">
        <v>248.37656999999999</v>
      </c>
    </row>
    <row r="55" spans="1:19" ht="15.75" x14ac:dyDescent="0.25">
      <c r="A55" s="96" t="s">
        <v>16</v>
      </c>
      <c r="B55" s="175"/>
      <c r="C55" s="163"/>
      <c r="D55" s="97">
        <f t="shared" ref="D55:Q55" si="6">SUM(D53,D54)</f>
        <v>0</v>
      </c>
      <c r="E55" s="97">
        <f t="shared" si="6"/>
        <v>0</v>
      </c>
      <c r="F55" s="97">
        <f t="shared" si="6"/>
        <v>120.40872</v>
      </c>
      <c r="G55" s="97">
        <f t="shared" si="6"/>
        <v>0</v>
      </c>
      <c r="H55" s="97">
        <f t="shared" si="6"/>
        <v>295.99900000000002</v>
      </c>
      <c r="I55" s="97">
        <f t="shared" si="6"/>
        <v>31.565000000000001</v>
      </c>
      <c r="J55" s="97">
        <f t="shared" si="6"/>
        <v>173.63200000000001</v>
      </c>
      <c r="K55" s="97">
        <f t="shared" si="6"/>
        <v>0</v>
      </c>
      <c r="L55" s="97">
        <f t="shared" si="6"/>
        <v>65.622219999999999</v>
      </c>
      <c r="M55" s="97">
        <f t="shared" si="6"/>
        <v>0</v>
      </c>
      <c r="N55" s="97">
        <f t="shared" si="6"/>
        <v>1.3149999999999999</v>
      </c>
      <c r="O55" s="98">
        <f t="shared" si="6"/>
        <v>688.54194000000007</v>
      </c>
      <c r="P55" s="94">
        <f t="shared" si="6"/>
        <v>552.73541999999998</v>
      </c>
      <c r="Q55" s="94">
        <f t="shared" si="6"/>
        <v>490.64186999999998</v>
      </c>
    </row>
    <row r="57" spans="1:19" ht="15.75" x14ac:dyDescent="0.25">
      <c r="A57" s="86" t="s">
        <v>36</v>
      </c>
      <c r="B57" s="172"/>
      <c r="C57" s="163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8"/>
      <c r="P57" s="89"/>
      <c r="Q57" s="89"/>
    </row>
    <row r="58" spans="1:19" ht="15.75" x14ac:dyDescent="0.25">
      <c r="A58" s="90" t="s">
        <v>102</v>
      </c>
      <c r="B58" s="173"/>
      <c r="C58" s="163"/>
      <c r="D58" s="91">
        <v>0</v>
      </c>
      <c r="E58" s="91">
        <v>0</v>
      </c>
      <c r="F58" s="91">
        <v>117.09492</v>
      </c>
      <c r="G58" s="91">
        <v>0</v>
      </c>
      <c r="H58" s="91">
        <v>82.457999999999998</v>
      </c>
      <c r="I58" s="91">
        <v>0</v>
      </c>
      <c r="J58" s="91">
        <v>11.44</v>
      </c>
      <c r="K58" s="91">
        <v>0</v>
      </c>
      <c r="L58" s="91">
        <v>73.443600000000004</v>
      </c>
      <c r="M58" s="91">
        <v>0</v>
      </c>
      <c r="N58" s="91">
        <v>23.4</v>
      </c>
      <c r="O58" s="92">
        <f t="shared" ref="O58:O78" si="7">SUM(D58,E58,F58,G58,H58,I58,J58,K58,L58,M58,N58)</f>
        <v>307.83651999999995</v>
      </c>
      <c r="P58" s="91">
        <v>228.16512</v>
      </c>
      <c r="Q58" s="91">
        <v>323.20726999999999</v>
      </c>
      <c r="R58" s="173"/>
      <c r="S58" s="163"/>
    </row>
    <row r="59" spans="1:19" ht="15.75" x14ac:dyDescent="0.25">
      <c r="A59" s="93" t="s">
        <v>161</v>
      </c>
      <c r="B59" s="174"/>
      <c r="C59" s="163"/>
      <c r="D59" s="94">
        <v>0</v>
      </c>
      <c r="E59" s="94">
        <v>0</v>
      </c>
      <c r="F59" s="94">
        <v>0</v>
      </c>
      <c r="G59" s="94">
        <v>0</v>
      </c>
      <c r="H59" s="94">
        <v>0</v>
      </c>
      <c r="I59" s="94">
        <v>0</v>
      </c>
      <c r="J59" s="94">
        <v>0</v>
      </c>
      <c r="K59" s="94">
        <v>0</v>
      </c>
      <c r="L59" s="94">
        <v>0</v>
      </c>
      <c r="M59" s="94">
        <v>0</v>
      </c>
      <c r="N59" s="94">
        <v>0</v>
      </c>
      <c r="O59" s="95">
        <f t="shared" si="7"/>
        <v>0</v>
      </c>
      <c r="P59" s="94">
        <v>1.56</v>
      </c>
      <c r="Q59" s="94">
        <v>0</v>
      </c>
    </row>
    <row r="60" spans="1:19" ht="15.75" x14ac:dyDescent="0.25">
      <c r="A60" s="90" t="s">
        <v>103</v>
      </c>
      <c r="B60" s="173"/>
      <c r="C60" s="163"/>
      <c r="D60" s="91">
        <v>0</v>
      </c>
      <c r="E60" s="91">
        <v>0</v>
      </c>
      <c r="F60" s="91">
        <v>0</v>
      </c>
      <c r="G60" s="91">
        <v>0</v>
      </c>
      <c r="H60" s="91">
        <v>0</v>
      </c>
      <c r="I60" s="91">
        <v>0</v>
      </c>
      <c r="J60" s="91">
        <v>0</v>
      </c>
      <c r="K60" s="91">
        <v>0</v>
      </c>
      <c r="L60" s="91">
        <v>0.30819999999999997</v>
      </c>
      <c r="M60" s="91">
        <v>0</v>
      </c>
      <c r="N60" s="91">
        <v>0</v>
      </c>
      <c r="O60" s="92">
        <f t="shared" si="7"/>
        <v>0.30819999999999997</v>
      </c>
      <c r="P60" s="91">
        <v>0</v>
      </c>
      <c r="Q60" s="91">
        <v>1.2999999999999999E-2</v>
      </c>
    </row>
    <row r="61" spans="1:19" ht="15.75" x14ac:dyDescent="0.25">
      <c r="A61" s="93" t="s">
        <v>37</v>
      </c>
      <c r="B61" s="174"/>
      <c r="C61" s="163"/>
      <c r="D61" s="94">
        <v>0</v>
      </c>
      <c r="E61" s="94">
        <v>0</v>
      </c>
      <c r="F61" s="94">
        <v>491.91663999999997</v>
      </c>
      <c r="G61" s="94">
        <v>0</v>
      </c>
      <c r="H61" s="94">
        <v>322.84300000000002</v>
      </c>
      <c r="I61" s="94">
        <v>24.766999999999999</v>
      </c>
      <c r="J61" s="94">
        <v>425.44900000000001</v>
      </c>
      <c r="K61" s="94">
        <v>0</v>
      </c>
      <c r="L61" s="94">
        <v>504.08179999999999</v>
      </c>
      <c r="M61" s="94">
        <v>18.876999999999999</v>
      </c>
      <c r="N61" s="94">
        <v>82.26</v>
      </c>
      <c r="O61" s="95">
        <f t="shared" si="7"/>
        <v>1870.19444</v>
      </c>
      <c r="P61" s="94">
        <v>1444.0204799999999</v>
      </c>
      <c r="Q61" s="94">
        <v>1062.97936</v>
      </c>
    </row>
    <row r="62" spans="1:19" ht="15.75" x14ac:dyDescent="0.25">
      <c r="A62" s="90" t="s">
        <v>104</v>
      </c>
      <c r="B62" s="173"/>
      <c r="C62" s="163"/>
      <c r="D62" s="91">
        <v>0</v>
      </c>
      <c r="E62" s="91">
        <v>0</v>
      </c>
      <c r="F62" s="91">
        <v>0</v>
      </c>
      <c r="G62" s="91">
        <v>0</v>
      </c>
      <c r="H62" s="91">
        <v>0</v>
      </c>
      <c r="I62" s="91">
        <v>44.53</v>
      </c>
      <c r="J62" s="91">
        <v>0</v>
      </c>
      <c r="K62" s="91">
        <v>0</v>
      </c>
      <c r="L62" s="91">
        <v>6.6976000000000004</v>
      </c>
      <c r="M62" s="91">
        <v>0</v>
      </c>
      <c r="N62" s="91">
        <v>0</v>
      </c>
      <c r="O62" s="92">
        <f t="shared" si="7"/>
        <v>51.227600000000002</v>
      </c>
      <c r="P62" s="91">
        <v>38.04</v>
      </c>
      <c r="Q62" s="91">
        <v>26.216439999999999</v>
      </c>
    </row>
    <row r="63" spans="1:19" ht="15.75" x14ac:dyDescent="0.25">
      <c r="A63" s="93" t="s">
        <v>105</v>
      </c>
      <c r="B63" s="174"/>
      <c r="C63" s="163"/>
      <c r="D63" s="94">
        <v>0</v>
      </c>
      <c r="E63" s="94">
        <v>0</v>
      </c>
      <c r="F63" s="94">
        <v>0</v>
      </c>
      <c r="G63" s="94">
        <v>0</v>
      </c>
      <c r="H63" s="94">
        <v>58.127000000000002</v>
      </c>
      <c r="I63" s="94">
        <v>0</v>
      </c>
      <c r="J63" s="94">
        <v>0</v>
      </c>
      <c r="K63" s="94">
        <v>0</v>
      </c>
      <c r="L63" s="94">
        <v>10.7318</v>
      </c>
      <c r="M63" s="94">
        <v>0</v>
      </c>
      <c r="N63" s="94">
        <v>0</v>
      </c>
      <c r="O63" s="95">
        <f t="shared" si="7"/>
        <v>68.858800000000002</v>
      </c>
      <c r="P63" s="94">
        <v>54.316000000000003</v>
      </c>
      <c r="Q63" s="94">
        <v>76.856080000000006</v>
      </c>
    </row>
    <row r="64" spans="1:19" ht="15.75" x14ac:dyDescent="0.25">
      <c r="A64" s="90" t="s">
        <v>106</v>
      </c>
      <c r="B64" s="173"/>
      <c r="C64" s="163"/>
      <c r="D64" s="91">
        <v>0</v>
      </c>
      <c r="E64" s="91">
        <v>0</v>
      </c>
      <c r="F64" s="91">
        <v>0.1</v>
      </c>
      <c r="G64" s="91">
        <v>0</v>
      </c>
      <c r="H64" s="91">
        <v>1.5549999999999999</v>
      </c>
      <c r="I64" s="91">
        <v>2.8330000000000002</v>
      </c>
      <c r="J64" s="91">
        <v>0</v>
      </c>
      <c r="K64" s="91">
        <v>0</v>
      </c>
      <c r="L64" s="91">
        <v>0.621</v>
      </c>
      <c r="M64" s="91">
        <v>0</v>
      </c>
      <c r="N64" s="91">
        <v>0</v>
      </c>
      <c r="O64" s="92">
        <f t="shared" si="7"/>
        <v>5.109</v>
      </c>
      <c r="P64" s="91">
        <v>0</v>
      </c>
      <c r="Q64" s="91">
        <v>1.3280000000000001</v>
      </c>
    </row>
    <row r="65" spans="1:17" ht="15.75" x14ac:dyDescent="0.25">
      <c r="A65" s="93" t="s">
        <v>108</v>
      </c>
      <c r="B65" s="174"/>
      <c r="C65" s="163"/>
      <c r="D65" s="94">
        <v>0</v>
      </c>
      <c r="E65" s="94">
        <v>0</v>
      </c>
      <c r="F65" s="94">
        <v>0.5</v>
      </c>
      <c r="G65" s="94">
        <v>0</v>
      </c>
      <c r="H65" s="94">
        <v>0.84499999999999997</v>
      </c>
      <c r="I65" s="94">
        <v>0</v>
      </c>
      <c r="J65" s="94">
        <v>0</v>
      </c>
      <c r="K65" s="94">
        <v>0</v>
      </c>
      <c r="L65" s="94">
        <v>0.115</v>
      </c>
      <c r="M65" s="94">
        <v>0</v>
      </c>
      <c r="N65" s="94">
        <v>0</v>
      </c>
      <c r="O65" s="95">
        <f t="shared" si="7"/>
        <v>1.46</v>
      </c>
      <c r="P65" s="94">
        <v>0</v>
      </c>
      <c r="Q65" s="94">
        <v>0.2</v>
      </c>
    </row>
    <row r="66" spans="1:17" ht="15.75" x14ac:dyDescent="0.25">
      <c r="A66" s="90" t="s">
        <v>109</v>
      </c>
      <c r="B66" s="173"/>
      <c r="C66" s="163"/>
      <c r="D66" s="91">
        <v>0</v>
      </c>
      <c r="E66" s="91">
        <v>0</v>
      </c>
      <c r="F66" s="91">
        <v>0.3</v>
      </c>
      <c r="G66" s="91">
        <v>0</v>
      </c>
      <c r="H66" s="91">
        <v>0</v>
      </c>
      <c r="I66" s="91">
        <v>0.50900000000000001</v>
      </c>
      <c r="J66" s="91">
        <v>0</v>
      </c>
      <c r="K66" s="91">
        <v>0</v>
      </c>
      <c r="L66" s="91">
        <v>2.3E-2</v>
      </c>
      <c r="M66" s="91">
        <v>0</v>
      </c>
      <c r="N66" s="91">
        <v>0</v>
      </c>
      <c r="O66" s="92">
        <f t="shared" si="7"/>
        <v>0.83199999999999996</v>
      </c>
      <c r="P66" s="91">
        <v>0.71599999999999997</v>
      </c>
      <c r="Q66" s="91">
        <v>2.883</v>
      </c>
    </row>
    <row r="67" spans="1:17" ht="15.75" x14ac:dyDescent="0.25">
      <c r="A67" s="93" t="s">
        <v>110</v>
      </c>
      <c r="B67" s="174"/>
      <c r="C67" s="163"/>
      <c r="D67" s="94">
        <v>0</v>
      </c>
      <c r="E67" s="94">
        <v>0</v>
      </c>
      <c r="F67" s="94">
        <v>0</v>
      </c>
      <c r="G67" s="94">
        <v>0</v>
      </c>
      <c r="H67" s="94">
        <v>0</v>
      </c>
      <c r="I67" s="94">
        <v>0</v>
      </c>
      <c r="J67" s="94">
        <v>0</v>
      </c>
      <c r="K67" s="94">
        <v>0</v>
      </c>
      <c r="L67" s="94">
        <v>0.184</v>
      </c>
      <c r="M67" s="94">
        <v>0</v>
      </c>
      <c r="N67" s="94">
        <v>0</v>
      </c>
      <c r="O67" s="95">
        <f t="shared" si="7"/>
        <v>0.184</v>
      </c>
      <c r="P67" s="94">
        <v>0</v>
      </c>
      <c r="Q67" s="94">
        <v>0</v>
      </c>
    </row>
    <row r="68" spans="1:17" ht="15.75" x14ac:dyDescent="0.25">
      <c r="A68" s="90" t="s">
        <v>111</v>
      </c>
      <c r="B68" s="173"/>
      <c r="C68" s="163"/>
      <c r="D68" s="91">
        <v>0</v>
      </c>
      <c r="E68" s="91">
        <v>0</v>
      </c>
      <c r="F68" s="91">
        <v>0</v>
      </c>
      <c r="G68" s="91">
        <v>0</v>
      </c>
      <c r="H68" s="91">
        <v>0</v>
      </c>
      <c r="I68" s="91">
        <v>0</v>
      </c>
      <c r="J68" s="91">
        <v>0</v>
      </c>
      <c r="K68" s="91">
        <v>0</v>
      </c>
      <c r="L68" s="91">
        <v>6.4307999999999996</v>
      </c>
      <c r="M68" s="91">
        <v>0</v>
      </c>
      <c r="N68" s="91">
        <v>0</v>
      </c>
      <c r="O68" s="92">
        <f t="shared" si="7"/>
        <v>6.4307999999999996</v>
      </c>
      <c r="P68" s="91">
        <v>0</v>
      </c>
      <c r="Q68" s="91">
        <v>0.35499999999999998</v>
      </c>
    </row>
    <row r="69" spans="1:17" ht="15.75" x14ac:dyDescent="0.25">
      <c r="A69" s="93" t="s">
        <v>162</v>
      </c>
      <c r="B69" s="174"/>
      <c r="C69" s="163"/>
      <c r="D69" s="94">
        <v>0</v>
      </c>
      <c r="E69" s="94">
        <v>0</v>
      </c>
      <c r="F69" s="94">
        <v>0</v>
      </c>
      <c r="G69" s="94">
        <v>0</v>
      </c>
      <c r="H69" s="94">
        <v>0</v>
      </c>
      <c r="I69" s="94">
        <v>0</v>
      </c>
      <c r="J69" s="94">
        <v>0</v>
      </c>
      <c r="K69" s="94">
        <v>0</v>
      </c>
      <c r="L69" s="94">
        <v>0</v>
      </c>
      <c r="M69" s="94">
        <v>0</v>
      </c>
      <c r="N69" s="94">
        <v>0</v>
      </c>
      <c r="O69" s="95">
        <f t="shared" si="7"/>
        <v>0</v>
      </c>
      <c r="P69" s="94">
        <v>0</v>
      </c>
      <c r="Q69" s="94">
        <v>0.53247999999999995</v>
      </c>
    </row>
    <row r="70" spans="1:17" ht="15.75" x14ac:dyDescent="0.25">
      <c r="A70" s="90" t="s">
        <v>112</v>
      </c>
      <c r="B70" s="173"/>
      <c r="C70" s="163"/>
      <c r="D70" s="91">
        <v>0</v>
      </c>
      <c r="E70" s="91">
        <v>0</v>
      </c>
      <c r="F70" s="91">
        <v>0</v>
      </c>
      <c r="G70" s="91">
        <v>0</v>
      </c>
      <c r="H70" s="91">
        <v>1.3520000000000001</v>
      </c>
      <c r="I70" s="91">
        <v>0</v>
      </c>
      <c r="J70" s="91">
        <v>0</v>
      </c>
      <c r="K70" s="91">
        <v>0</v>
      </c>
      <c r="L70" s="91">
        <v>0.71299999999999997</v>
      </c>
      <c r="M70" s="91">
        <v>0</v>
      </c>
      <c r="N70" s="91">
        <v>0</v>
      </c>
      <c r="O70" s="92">
        <f t="shared" si="7"/>
        <v>2.0649999999999999</v>
      </c>
      <c r="P70" s="91">
        <v>1.073</v>
      </c>
      <c r="Q70" s="91">
        <v>0.5</v>
      </c>
    </row>
    <row r="71" spans="1:17" ht="15.75" x14ac:dyDescent="0.25">
      <c r="A71" s="93" t="s">
        <v>38</v>
      </c>
      <c r="B71" s="174"/>
      <c r="C71" s="163"/>
      <c r="D71" s="94">
        <v>0</v>
      </c>
      <c r="E71" s="94">
        <v>0</v>
      </c>
      <c r="F71" s="94">
        <v>0</v>
      </c>
      <c r="G71" s="94">
        <v>0</v>
      </c>
      <c r="H71" s="94">
        <v>17.844999999999999</v>
      </c>
      <c r="I71" s="94">
        <v>0</v>
      </c>
      <c r="J71" s="94">
        <v>4.3630000000000004</v>
      </c>
      <c r="K71" s="94">
        <v>0</v>
      </c>
      <c r="L71" s="94">
        <v>32.958080000000002</v>
      </c>
      <c r="M71" s="94">
        <v>14.093999999999999</v>
      </c>
      <c r="N71" s="94">
        <v>0</v>
      </c>
      <c r="O71" s="95">
        <f t="shared" si="7"/>
        <v>69.260080000000002</v>
      </c>
      <c r="P71" s="94">
        <v>40.607999999999997</v>
      </c>
      <c r="Q71" s="94">
        <v>44.848640000000003</v>
      </c>
    </row>
    <row r="72" spans="1:17" ht="15.75" x14ac:dyDescent="0.25">
      <c r="A72" s="90" t="s">
        <v>113</v>
      </c>
      <c r="B72" s="173"/>
      <c r="C72" s="163"/>
      <c r="D72" s="91">
        <v>0</v>
      </c>
      <c r="E72" s="91">
        <v>0</v>
      </c>
      <c r="F72" s="91">
        <v>0</v>
      </c>
      <c r="G72" s="91">
        <v>0</v>
      </c>
      <c r="H72" s="91">
        <v>2.5720000000000001</v>
      </c>
      <c r="I72" s="91">
        <v>0</v>
      </c>
      <c r="J72" s="91">
        <v>0</v>
      </c>
      <c r="K72" s="91">
        <v>0</v>
      </c>
      <c r="L72" s="91">
        <v>5.1059999999999999</v>
      </c>
      <c r="M72" s="91">
        <v>0</v>
      </c>
      <c r="N72" s="91">
        <v>0</v>
      </c>
      <c r="O72" s="92">
        <f t="shared" si="7"/>
        <v>7.6779999999999999</v>
      </c>
      <c r="P72" s="91">
        <v>0</v>
      </c>
      <c r="Q72" s="91">
        <v>1.123</v>
      </c>
    </row>
    <row r="73" spans="1:17" ht="15.75" x14ac:dyDescent="0.25">
      <c r="A73" s="93" t="s">
        <v>114</v>
      </c>
      <c r="B73" s="174"/>
      <c r="C73" s="163"/>
      <c r="D73" s="94">
        <v>0</v>
      </c>
      <c r="E73" s="94">
        <v>0</v>
      </c>
      <c r="F73" s="94">
        <v>0</v>
      </c>
      <c r="G73" s="94">
        <v>0</v>
      </c>
      <c r="H73" s="94">
        <v>0.26500000000000001</v>
      </c>
      <c r="I73" s="94">
        <v>0</v>
      </c>
      <c r="J73" s="94">
        <v>0</v>
      </c>
      <c r="K73" s="94">
        <v>0</v>
      </c>
      <c r="L73" s="94">
        <v>0</v>
      </c>
      <c r="M73" s="94">
        <v>0</v>
      </c>
      <c r="N73" s="94">
        <v>0</v>
      </c>
      <c r="O73" s="95">
        <f t="shared" si="7"/>
        <v>0.26500000000000001</v>
      </c>
      <c r="P73" s="94">
        <v>2.2530000000000001</v>
      </c>
      <c r="Q73" s="94">
        <v>0.45800000000000002</v>
      </c>
    </row>
    <row r="74" spans="1:17" ht="15.75" x14ac:dyDescent="0.25">
      <c r="A74" s="90" t="s">
        <v>115</v>
      </c>
      <c r="B74" s="173"/>
      <c r="C74" s="163"/>
      <c r="D74" s="91">
        <v>0</v>
      </c>
      <c r="E74" s="91">
        <v>0</v>
      </c>
      <c r="F74" s="91">
        <v>0</v>
      </c>
      <c r="G74" s="91">
        <v>0</v>
      </c>
      <c r="H74" s="91">
        <v>0</v>
      </c>
      <c r="I74" s="91">
        <v>0</v>
      </c>
      <c r="J74" s="91">
        <v>6.11</v>
      </c>
      <c r="K74" s="91">
        <v>0</v>
      </c>
      <c r="L74" s="91">
        <v>0.2898</v>
      </c>
      <c r="M74" s="91">
        <v>0</v>
      </c>
      <c r="N74" s="91">
        <v>0</v>
      </c>
      <c r="O74" s="92">
        <f t="shared" si="7"/>
        <v>6.3997999999999999</v>
      </c>
      <c r="P74" s="91">
        <v>12.352</v>
      </c>
      <c r="Q74" s="91">
        <v>1.1439999999999999</v>
      </c>
    </row>
    <row r="75" spans="1:17" ht="15.75" x14ac:dyDescent="0.25">
      <c r="A75" s="93" t="s">
        <v>116</v>
      </c>
      <c r="B75" s="174"/>
      <c r="C75" s="163"/>
      <c r="D75" s="94">
        <v>0</v>
      </c>
      <c r="E75" s="94">
        <v>0</v>
      </c>
      <c r="F75" s="94">
        <v>3.9</v>
      </c>
      <c r="G75" s="94">
        <v>0</v>
      </c>
      <c r="H75" s="94">
        <v>10.526</v>
      </c>
      <c r="I75" s="94">
        <v>0</v>
      </c>
      <c r="J75" s="94">
        <v>0</v>
      </c>
      <c r="K75" s="94">
        <v>0</v>
      </c>
      <c r="L75" s="94">
        <v>2.0299800000000001</v>
      </c>
      <c r="M75" s="94">
        <v>0</v>
      </c>
      <c r="N75" s="94">
        <v>0</v>
      </c>
      <c r="O75" s="95">
        <f t="shared" si="7"/>
        <v>16.45598</v>
      </c>
      <c r="P75" s="94">
        <v>6.3863200000000004</v>
      </c>
      <c r="Q75" s="94">
        <v>12.10896</v>
      </c>
    </row>
    <row r="76" spans="1:17" ht="15.75" x14ac:dyDescent="0.25">
      <c r="A76" s="90" t="s">
        <v>119</v>
      </c>
      <c r="B76" s="173"/>
      <c r="C76" s="163"/>
      <c r="D76" s="91">
        <v>0</v>
      </c>
      <c r="E76" s="91">
        <v>0</v>
      </c>
      <c r="F76" s="91">
        <v>38.041440000000001</v>
      </c>
      <c r="G76" s="91">
        <v>0</v>
      </c>
      <c r="H76" s="91">
        <v>1.847</v>
      </c>
      <c r="I76" s="91">
        <v>0</v>
      </c>
      <c r="J76" s="91">
        <v>0</v>
      </c>
      <c r="K76" s="91">
        <v>0</v>
      </c>
      <c r="L76" s="91">
        <v>9.8577999999999992</v>
      </c>
      <c r="M76" s="91">
        <v>0</v>
      </c>
      <c r="N76" s="91">
        <v>8</v>
      </c>
      <c r="O76" s="92">
        <f t="shared" si="7"/>
        <v>57.74624</v>
      </c>
      <c r="P76" s="91">
        <v>56.590879999999999</v>
      </c>
      <c r="Q76" s="91">
        <v>33.283119999999997</v>
      </c>
    </row>
    <row r="77" spans="1:17" ht="15.75" x14ac:dyDescent="0.25">
      <c r="A77" s="93" t="s">
        <v>39</v>
      </c>
      <c r="B77" s="174"/>
      <c r="C77" s="163"/>
      <c r="D77" s="94">
        <v>0</v>
      </c>
      <c r="E77" s="94">
        <v>0</v>
      </c>
      <c r="F77" s="94">
        <v>0</v>
      </c>
      <c r="G77" s="94">
        <v>0</v>
      </c>
      <c r="H77" s="94">
        <v>8.3409999999999993</v>
      </c>
      <c r="I77" s="94">
        <v>0</v>
      </c>
      <c r="J77" s="94">
        <v>0</v>
      </c>
      <c r="K77" s="94">
        <v>0</v>
      </c>
      <c r="L77" s="94">
        <v>0</v>
      </c>
      <c r="M77" s="94">
        <v>0</v>
      </c>
      <c r="N77" s="94">
        <v>0</v>
      </c>
      <c r="O77" s="95">
        <f t="shared" si="7"/>
        <v>8.3409999999999993</v>
      </c>
      <c r="P77" s="94">
        <v>2.86</v>
      </c>
      <c r="Q77" s="94">
        <v>15.465999999999999</v>
      </c>
    </row>
    <row r="78" spans="1:17" ht="15.75" x14ac:dyDescent="0.25">
      <c r="A78" s="90" t="s">
        <v>72</v>
      </c>
      <c r="B78" s="173"/>
      <c r="C78" s="163"/>
      <c r="D78" s="91">
        <v>0</v>
      </c>
      <c r="E78" s="91">
        <v>0</v>
      </c>
      <c r="F78" s="91">
        <v>0</v>
      </c>
      <c r="G78" s="91">
        <v>0</v>
      </c>
      <c r="H78" s="91">
        <v>3.431</v>
      </c>
      <c r="I78" s="91">
        <v>0</v>
      </c>
      <c r="J78" s="91">
        <v>0</v>
      </c>
      <c r="K78" s="91">
        <v>0</v>
      </c>
      <c r="L78" s="91">
        <v>0</v>
      </c>
      <c r="M78" s="91">
        <v>0</v>
      </c>
      <c r="N78" s="91">
        <v>0</v>
      </c>
      <c r="O78" s="92">
        <f t="shared" si="7"/>
        <v>3.431</v>
      </c>
      <c r="P78" s="91">
        <v>2</v>
      </c>
      <c r="Q78" s="91">
        <v>0</v>
      </c>
    </row>
    <row r="79" spans="1:17" ht="15.75" x14ac:dyDescent="0.25">
      <c r="A79" s="96" t="s">
        <v>16</v>
      </c>
      <c r="B79" s="175"/>
      <c r="C79" s="163"/>
      <c r="D79" s="97">
        <f t="shared" ref="D79:Q79" si="8">SUM(D58,D59,D60,D61,D62,D63,D64,D65,D66,D67,D68,D69,D70,D71,D72,D73,D74,D75,D76,D77,D78)</f>
        <v>0</v>
      </c>
      <c r="E79" s="97">
        <f t="shared" si="8"/>
        <v>0</v>
      </c>
      <c r="F79" s="97">
        <f t="shared" si="8"/>
        <v>651.85299999999984</v>
      </c>
      <c r="G79" s="97">
        <f t="shared" si="8"/>
        <v>0</v>
      </c>
      <c r="H79" s="97">
        <f t="shared" si="8"/>
        <v>512.00700000000006</v>
      </c>
      <c r="I79" s="97">
        <f t="shared" si="8"/>
        <v>72.638999999999996</v>
      </c>
      <c r="J79" s="97">
        <f t="shared" si="8"/>
        <v>447.36200000000002</v>
      </c>
      <c r="K79" s="97">
        <f t="shared" si="8"/>
        <v>0</v>
      </c>
      <c r="L79" s="97">
        <f t="shared" si="8"/>
        <v>653.59145999999987</v>
      </c>
      <c r="M79" s="97">
        <f t="shared" si="8"/>
        <v>32.970999999999997</v>
      </c>
      <c r="N79" s="97">
        <f t="shared" si="8"/>
        <v>113.66</v>
      </c>
      <c r="O79" s="98">
        <f t="shared" si="8"/>
        <v>2484.0834600000003</v>
      </c>
      <c r="P79" s="94">
        <f t="shared" si="8"/>
        <v>1890.9407999999999</v>
      </c>
      <c r="Q79" s="94">
        <f t="shared" si="8"/>
        <v>1603.5023500000002</v>
      </c>
    </row>
    <row r="81" spans="1:19" ht="15.75" x14ac:dyDescent="0.25">
      <c r="A81" s="86" t="s">
        <v>40</v>
      </c>
      <c r="B81" s="172"/>
      <c r="C81" s="163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8"/>
      <c r="P81" s="89"/>
      <c r="Q81" s="89"/>
    </row>
    <row r="82" spans="1:19" ht="15.75" x14ac:dyDescent="0.25">
      <c r="A82" s="90" t="s">
        <v>41</v>
      </c>
      <c r="B82" s="173"/>
      <c r="C82" s="163"/>
      <c r="D82" s="91">
        <v>0</v>
      </c>
      <c r="E82" s="91">
        <v>0</v>
      </c>
      <c r="F82" s="91">
        <v>0</v>
      </c>
      <c r="G82" s="91">
        <v>0</v>
      </c>
      <c r="H82" s="91">
        <v>0</v>
      </c>
      <c r="I82" s="91">
        <v>0</v>
      </c>
      <c r="J82" s="91">
        <v>19.489999999999998</v>
      </c>
      <c r="K82" s="91">
        <v>0</v>
      </c>
      <c r="L82" s="91">
        <v>0</v>
      </c>
      <c r="M82" s="91">
        <v>0</v>
      </c>
      <c r="N82" s="91">
        <v>0</v>
      </c>
      <c r="O82" s="92">
        <f t="shared" ref="O82:O105" si="9">SUM(D82,E82,F82,G82,H82,I82,J82,K82,L82,M82,N82)</f>
        <v>19.489999999999998</v>
      </c>
      <c r="P82" s="91">
        <v>16.283999999999999</v>
      </c>
      <c r="Q82" s="91">
        <v>9.4697999999999993</v>
      </c>
      <c r="R82" s="173"/>
      <c r="S82" s="163"/>
    </row>
    <row r="83" spans="1:19" ht="15.75" x14ac:dyDescent="0.25">
      <c r="A83" s="93" t="s">
        <v>163</v>
      </c>
      <c r="B83" s="174"/>
      <c r="C83" s="163"/>
      <c r="D83" s="94">
        <v>0</v>
      </c>
      <c r="E83" s="94">
        <v>0</v>
      </c>
      <c r="F83" s="94">
        <v>0</v>
      </c>
      <c r="G83" s="94">
        <v>0</v>
      </c>
      <c r="H83" s="94">
        <v>0</v>
      </c>
      <c r="I83" s="94">
        <v>0</v>
      </c>
      <c r="J83" s="94">
        <v>0</v>
      </c>
      <c r="K83" s="94">
        <v>0</v>
      </c>
      <c r="L83" s="94">
        <v>6.9000000000000006E-2</v>
      </c>
      <c r="M83" s="94">
        <v>0</v>
      </c>
      <c r="N83" s="94">
        <v>0</v>
      </c>
      <c r="O83" s="95">
        <f t="shared" si="9"/>
        <v>6.9000000000000006E-2</v>
      </c>
      <c r="P83" s="94">
        <v>0</v>
      </c>
      <c r="Q83" s="94">
        <v>0</v>
      </c>
    </row>
    <row r="84" spans="1:19" ht="15.75" x14ac:dyDescent="0.25">
      <c r="A84" s="90" t="s">
        <v>120</v>
      </c>
      <c r="B84" s="173"/>
      <c r="C84" s="163"/>
      <c r="D84" s="91">
        <v>0</v>
      </c>
      <c r="E84" s="91">
        <v>0</v>
      </c>
      <c r="F84" s="91">
        <v>0</v>
      </c>
      <c r="G84" s="91">
        <v>0</v>
      </c>
      <c r="H84" s="91">
        <v>0</v>
      </c>
      <c r="I84" s="91">
        <v>0</v>
      </c>
      <c r="J84" s="91">
        <v>0.17</v>
      </c>
      <c r="K84" s="91">
        <v>0</v>
      </c>
      <c r="L84" s="91">
        <v>1.38E-2</v>
      </c>
      <c r="M84" s="91">
        <v>0</v>
      </c>
      <c r="N84" s="91">
        <v>0</v>
      </c>
      <c r="O84" s="92">
        <f t="shared" si="9"/>
        <v>0.18380000000000002</v>
      </c>
      <c r="P84" s="91">
        <v>0.77700000000000002</v>
      </c>
      <c r="Q84" s="91">
        <v>0.48620000000000002</v>
      </c>
    </row>
    <row r="85" spans="1:19" ht="15.75" x14ac:dyDescent="0.25">
      <c r="A85" s="93" t="s">
        <v>164</v>
      </c>
      <c r="B85" s="174"/>
      <c r="C85" s="163"/>
      <c r="D85" s="94">
        <v>0</v>
      </c>
      <c r="E85" s="94">
        <v>0</v>
      </c>
      <c r="F85" s="94">
        <v>0</v>
      </c>
      <c r="G85" s="94">
        <v>0</v>
      </c>
      <c r="H85" s="94">
        <v>0</v>
      </c>
      <c r="I85" s="94">
        <v>0</v>
      </c>
      <c r="J85" s="94">
        <v>0.13</v>
      </c>
      <c r="K85" s="94">
        <v>0</v>
      </c>
      <c r="L85" s="94">
        <v>0</v>
      </c>
      <c r="M85" s="94">
        <v>0</v>
      </c>
      <c r="N85" s="94">
        <v>0</v>
      </c>
      <c r="O85" s="95">
        <f t="shared" si="9"/>
        <v>0.13</v>
      </c>
      <c r="P85" s="94">
        <v>0.30099999999999999</v>
      </c>
      <c r="Q85" s="94">
        <v>0.33</v>
      </c>
    </row>
    <row r="86" spans="1:19" ht="15.75" x14ac:dyDescent="0.25">
      <c r="A86" s="90" t="s">
        <v>121</v>
      </c>
      <c r="B86" s="173"/>
      <c r="C86" s="163"/>
      <c r="D86" s="91">
        <v>0</v>
      </c>
      <c r="E86" s="91">
        <v>0</v>
      </c>
      <c r="F86" s="91">
        <v>4.8</v>
      </c>
      <c r="G86" s="91">
        <v>0</v>
      </c>
      <c r="H86" s="91">
        <v>0</v>
      </c>
      <c r="I86" s="91">
        <v>0</v>
      </c>
      <c r="J86" s="91">
        <v>0</v>
      </c>
      <c r="K86" s="91">
        <v>0</v>
      </c>
      <c r="L86" s="91">
        <v>2.5392000000000001</v>
      </c>
      <c r="M86" s="91">
        <v>0</v>
      </c>
      <c r="N86" s="91">
        <v>0</v>
      </c>
      <c r="O86" s="92">
        <f t="shared" si="9"/>
        <v>7.3391999999999999</v>
      </c>
      <c r="P86" s="91">
        <v>4.7789400000000004</v>
      </c>
      <c r="Q86" s="91">
        <v>0</v>
      </c>
    </row>
    <row r="87" spans="1:19" ht="15.75" x14ac:dyDescent="0.25">
      <c r="A87" s="93" t="s">
        <v>42</v>
      </c>
      <c r="B87" s="174"/>
      <c r="C87" s="163"/>
      <c r="D87" s="94">
        <v>0</v>
      </c>
      <c r="E87" s="94">
        <v>0</v>
      </c>
      <c r="F87" s="94">
        <v>0</v>
      </c>
      <c r="G87" s="94">
        <v>0</v>
      </c>
      <c r="H87" s="94">
        <v>0</v>
      </c>
      <c r="I87" s="94">
        <v>0</v>
      </c>
      <c r="J87" s="94">
        <v>0</v>
      </c>
      <c r="K87" s="94">
        <v>0</v>
      </c>
      <c r="L87" s="94">
        <v>3.9486400000000001</v>
      </c>
      <c r="M87" s="94">
        <v>0</v>
      </c>
      <c r="N87" s="94">
        <v>0.75</v>
      </c>
      <c r="O87" s="95">
        <f t="shared" si="9"/>
        <v>4.6986400000000001</v>
      </c>
      <c r="P87" s="94">
        <v>0.7</v>
      </c>
      <c r="Q87" s="94">
        <v>1</v>
      </c>
    </row>
    <row r="88" spans="1:19" ht="15.75" x14ac:dyDescent="0.25">
      <c r="A88" s="90" t="s">
        <v>123</v>
      </c>
      <c r="B88" s="173"/>
      <c r="C88" s="163"/>
      <c r="D88" s="91">
        <v>0</v>
      </c>
      <c r="E88" s="91">
        <v>0</v>
      </c>
      <c r="F88" s="91">
        <v>0</v>
      </c>
      <c r="G88" s="91">
        <v>0</v>
      </c>
      <c r="H88" s="91">
        <v>0</v>
      </c>
      <c r="I88" s="91">
        <v>0</v>
      </c>
      <c r="J88" s="91">
        <v>72.882999999999996</v>
      </c>
      <c r="K88" s="91">
        <v>0</v>
      </c>
      <c r="L88" s="91">
        <v>3.2199999999999999E-2</v>
      </c>
      <c r="M88" s="91">
        <v>0</v>
      </c>
      <c r="N88" s="91">
        <v>0</v>
      </c>
      <c r="O88" s="92">
        <f t="shared" si="9"/>
        <v>72.915199999999999</v>
      </c>
      <c r="P88" s="91">
        <v>0</v>
      </c>
      <c r="Q88" s="91">
        <v>0</v>
      </c>
    </row>
    <row r="89" spans="1:19" ht="15.75" x14ac:dyDescent="0.25">
      <c r="A89" s="93" t="s">
        <v>165</v>
      </c>
      <c r="B89" s="174"/>
      <c r="C89" s="163"/>
      <c r="D89" s="94">
        <v>0</v>
      </c>
      <c r="E89" s="94">
        <v>0</v>
      </c>
      <c r="F89" s="94">
        <v>0</v>
      </c>
      <c r="G89" s="94">
        <v>0</v>
      </c>
      <c r="H89" s="94">
        <v>0</v>
      </c>
      <c r="I89" s="94">
        <v>0</v>
      </c>
      <c r="J89" s="94">
        <v>0</v>
      </c>
      <c r="K89" s="94">
        <v>0</v>
      </c>
      <c r="L89" s="94">
        <v>1.84E-2</v>
      </c>
      <c r="M89" s="94">
        <v>0</v>
      </c>
      <c r="N89" s="94">
        <v>0</v>
      </c>
      <c r="O89" s="95">
        <f t="shared" si="9"/>
        <v>1.84E-2</v>
      </c>
      <c r="P89" s="94">
        <v>0</v>
      </c>
      <c r="Q89" s="94">
        <v>0</v>
      </c>
    </row>
    <row r="90" spans="1:19" ht="15.75" x14ac:dyDescent="0.25">
      <c r="A90" s="90" t="s">
        <v>124</v>
      </c>
      <c r="B90" s="173"/>
      <c r="C90" s="163"/>
      <c r="D90" s="91">
        <v>0</v>
      </c>
      <c r="E90" s="91">
        <v>0</v>
      </c>
      <c r="F90" s="91">
        <v>0</v>
      </c>
      <c r="G90" s="91">
        <v>0</v>
      </c>
      <c r="H90" s="91">
        <v>0</v>
      </c>
      <c r="I90" s="91">
        <v>0</v>
      </c>
      <c r="J90" s="91">
        <v>0</v>
      </c>
      <c r="K90" s="91">
        <v>0</v>
      </c>
      <c r="L90" s="91">
        <v>1.38E-2</v>
      </c>
      <c r="M90" s="91">
        <v>0</v>
      </c>
      <c r="N90" s="91">
        <v>0</v>
      </c>
      <c r="O90" s="92">
        <f t="shared" si="9"/>
        <v>1.38E-2</v>
      </c>
      <c r="P90" s="91">
        <v>0</v>
      </c>
      <c r="Q90" s="91">
        <v>0</v>
      </c>
    </row>
    <row r="91" spans="1:19" ht="15.75" x14ac:dyDescent="0.25">
      <c r="A91" s="93" t="s">
        <v>125</v>
      </c>
      <c r="B91" s="174"/>
      <c r="C91" s="163"/>
      <c r="D91" s="94">
        <v>0</v>
      </c>
      <c r="E91" s="94">
        <v>0</v>
      </c>
      <c r="F91" s="94">
        <v>0</v>
      </c>
      <c r="G91" s="94">
        <v>0</v>
      </c>
      <c r="H91" s="94">
        <v>0</v>
      </c>
      <c r="I91" s="94">
        <v>0</v>
      </c>
      <c r="J91" s="94">
        <v>0</v>
      </c>
      <c r="K91" s="94">
        <v>0</v>
      </c>
      <c r="L91" s="94">
        <v>0.253</v>
      </c>
      <c r="M91" s="94">
        <v>0</v>
      </c>
      <c r="N91" s="94">
        <v>0</v>
      </c>
      <c r="O91" s="95">
        <f t="shared" si="9"/>
        <v>0.253</v>
      </c>
      <c r="P91" s="94">
        <v>0</v>
      </c>
      <c r="Q91" s="94">
        <v>0</v>
      </c>
    </row>
    <row r="92" spans="1:19" ht="15.75" x14ac:dyDescent="0.25">
      <c r="A92" s="90" t="s">
        <v>128</v>
      </c>
      <c r="B92" s="173"/>
      <c r="C92" s="163"/>
      <c r="D92" s="91">
        <v>0</v>
      </c>
      <c r="E92" s="91">
        <v>0</v>
      </c>
      <c r="F92" s="91">
        <v>0</v>
      </c>
      <c r="G92" s="91">
        <v>0</v>
      </c>
      <c r="H92" s="91">
        <v>0</v>
      </c>
      <c r="I92" s="91">
        <v>0</v>
      </c>
      <c r="J92" s="91">
        <v>0</v>
      </c>
      <c r="K92" s="91">
        <v>0</v>
      </c>
      <c r="L92" s="91">
        <v>6.4399999999999999E-2</v>
      </c>
      <c r="M92" s="91">
        <v>0</v>
      </c>
      <c r="N92" s="91">
        <v>0</v>
      </c>
      <c r="O92" s="92">
        <f t="shared" si="9"/>
        <v>6.4399999999999999E-2</v>
      </c>
      <c r="P92" s="91">
        <v>0.14019999999999999</v>
      </c>
      <c r="Q92" s="91">
        <v>6.4000000000000001E-2</v>
      </c>
    </row>
    <row r="93" spans="1:19" ht="15.75" x14ac:dyDescent="0.25">
      <c r="A93" s="93" t="s">
        <v>43</v>
      </c>
      <c r="B93" s="174"/>
      <c r="C93" s="163"/>
      <c r="D93" s="94">
        <v>0</v>
      </c>
      <c r="E93" s="94">
        <v>0</v>
      </c>
      <c r="F93" s="94">
        <v>0</v>
      </c>
      <c r="G93" s="94">
        <v>0</v>
      </c>
      <c r="H93" s="94">
        <v>0</v>
      </c>
      <c r="I93" s="94">
        <v>0</v>
      </c>
      <c r="J93" s="94">
        <v>0</v>
      </c>
      <c r="K93" s="94">
        <v>0</v>
      </c>
      <c r="L93" s="94">
        <v>2.9807999999999999</v>
      </c>
      <c r="M93" s="94">
        <v>0</v>
      </c>
      <c r="N93" s="94">
        <v>0</v>
      </c>
      <c r="O93" s="95">
        <f t="shared" si="9"/>
        <v>2.9807999999999999</v>
      </c>
      <c r="P93" s="94">
        <v>0</v>
      </c>
      <c r="Q93" s="94">
        <v>0</v>
      </c>
    </row>
    <row r="94" spans="1:19" ht="15.75" x14ac:dyDescent="0.25">
      <c r="A94" s="90" t="s">
        <v>166</v>
      </c>
      <c r="B94" s="173"/>
      <c r="C94" s="163"/>
      <c r="D94" s="91">
        <v>0</v>
      </c>
      <c r="E94" s="91">
        <v>0</v>
      </c>
      <c r="F94" s="91">
        <v>0.77144000000000001</v>
      </c>
      <c r="G94" s="91">
        <v>0</v>
      </c>
      <c r="H94" s="91">
        <v>0</v>
      </c>
      <c r="I94" s="91">
        <v>0</v>
      </c>
      <c r="J94" s="91">
        <v>7.1239999999999997</v>
      </c>
      <c r="K94" s="91">
        <v>0</v>
      </c>
      <c r="L94" s="91">
        <v>14.8764</v>
      </c>
      <c r="M94" s="91">
        <v>0</v>
      </c>
      <c r="N94" s="91">
        <v>0</v>
      </c>
      <c r="O94" s="92">
        <f t="shared" si="9"/>
        <v>22.771840000000001</v>
      </c>
      <c r="P94" s="91">
        <v>9.5681200000000004</v>
      </c>
      <c r="Q94" s="91">
        <v>8.77346</v>
      </c>
    </row>
    <row r="95" spans="1:19" ht="15.75" x14ac:dyDescent="0.25">
      <c r="A95" s="93" t="s">
        <v>44</v>
      </c>
      <c r="B95" s="174"/>
      <c r="C95" s="163"/>
      <c r="D95" s="94">
        <v>0</v>
      </c>
      <c r="E95" s="94">
        <v>0</v>
      </c>
      <c r="F95" s="94">
        <v>0</v>
      </c>
      <c r="G95" s="94">
        <v>0</v>
      </c>
      <c r="H95" s="94">
        <v>0</v>
      </c>
      <c r="I95" s="94">
        <v>0</v>
      </c>
      <c r="J95" s="94">
        <v>0</v>
      </c>
      <c r="K95" s="94">
        <v>0</v>
      </c>
      <c r="L95" s="94">
        <v>9.1999999999999998E-2</v>
      </c>
      <c r="M95" s="94">
        <v>0</v>
      </c>
      <c r="N95" s="94">
        <v>0</v>
      </c>
      <c r="O95" s="95">
        <f t="shared" si="9"/>
        <v>9.1999999999999998E-2</v>
      </c>
      <c r="P95" s="94">
        <v>0</v>
      </c>
      <c r="Q95" s="94">
        <v>0</v>
      </c>
    </row>
    <row r="96" spans="1:19" ht="15.75" x14ac:dyDescent="0.25">
      <c r="A96" s="90" t="s">
        <v>167</v>
      </c>
      <c r="B96" s="173"/>
      <c r="C96" s="163"/>
      <c r="D96" s="91">
        <v>0</v>
      </c>
      <c r="E96" s="91">
        <v>0</v>
      </c>
      <c r="F96" s="91">
        <v>0</v>
      </c>
      <c r="G96" s="91">
        <v>0</v>
      </c>
      <c r="H96" s="91">
        <v>0</v>
      </c>
      <c r="I96" s="91">
        <v>0</v>
      </c>
      <c r="J96" s="91">
        <v>0</v>
      </c>
      <c r="K96" s="91">
        <v>0</v>
      </c>
      <c r="L96" s="91">
        <v>0.1794</v>
      </c>
      <c r="M96" s="91">
        <v>0</v>
      </c>
      <c r="N96" s="91">
        <v>0</v>
      </c>
      <c r="O96" s="92">
        <f t="shared" si="9"/>
        <v>0.1794</v>
      </c>
      <c r="P96" s="91">
        <v>0.159</v>
      </c>
      <c r="Q96" s="91">
        <v>0</v>
      </c>
    </row>
    <row r="97" spans="1:19" ht="15.75" x14ac:dyDescent="0.25">
      <c r="A97" s="93" t="s">
        <v>45</v>
      </c>
      <c r="B97" s="174"/>
      <c r="C97" s="163"/>
      <c r="D97" s="94">
        <v>0</v>
      </c>
      <c r="E97" s="94">
        <v>0</v>
      </c>
      <c r="F97" s="94">
        <v>47.74</v>
      </c>
      <c r="G97" s="94">
        <v>0</v>
      </c>
      <c r="H97" s="94">
        <v>0</v>
      </c>
      <c r="I97" s="94">
        <v>0</v>
      </c>
      <c r="J97" s="94">
        <v>2.415</v>
      </c>
      <c r="K97" s="94">
        <v>0</v>
      </c>
      <c r="L97" s="94">
        <v>16.193840000000002</v>
      </c>
      <c r="M97" s="94">
        <v>0</v>
      </c>
      <c r="N97" s="94">
        <v>15.6</v>
      </c>
      <c r="O97" s="95">
        <f t="shared" si="9"/>
        <v>81.94883999999999</v>
      </c>
      <c r="P97" s="94">
        <v>43.432000000000002</v>
      </c>
      <c r="Q97" s="94">
        <v>52.472000000000001</v>
      </c>
    </row>
    <row r="98" spans="1:19" ht="15.75" x14ac:dyDescent="0.25">
      <c r="A98" s="90" t="s">
        <v>131</v>
      </c>
      <c r="B98" s="173"/>
      <c r="C98" s="163"/>
      <c r="D98" s="91">
        <v>0</v>
      </c>
      <c r="E98" s="91">
        <v>0</v>
      </c>
      <c r="F98" s="91">
        <v>0</v>
      </c>
      <c r="G98" s="91">
        <v>0</v>
      </c>
      <c r="H98" s="91">
        <v>0</v>
      </c>
      <c r="I98" s="91">
        <v>0</v>
      </c>
      <c r="J98" s="91">
        <v>0</v>
      </c>
      <c r="K98" s="91">
        <v>0</v>
      </c>
      <c r="L98" s="91">
        <v>0</v>
      </c>
      <c r="M98" s="91">
        <v>0</v>
      </c>
      <c r="N98" s="91">
        <v>0.104</v>
      </c>
      <c r="O98" s="92">
        <f t="shared" si="9"/>
        <v>0.104</v>
      </c>
      <c r="P98" s="91">
        <v>0</v>
      </c>
      <c r="Q98" s="91">
        <v>0</v>
      </c>
    </row>
    <row r="99" spans="1:19" ht="15.75" x14ac:dyDescent="0.25">
      <c r="A99" s="93" t="s">
        <v>132</v>
      </c>
      <c r="B99" s="174"/>
      <c r="C99" s="163"/>
      <c r="D99" s="94">
        <v>0</v>
      </c>
      <c r="E99" s="94">
        <v>0</v>
      </c>
      <c r="F99" s="94">
        <v>0</v>
      </c>
      <c r="G99" s="94">
        <v>0</v>
      </c>
      <c r="H99" s="94">
        <v>0</v>
      </c>
      <c r="I99" s="94">
        <v>0</v>
      </c>
      <c r="J99" s="94">
        <v>0</v>
      </c>
      <c r="K99" s="94">
        <v>0</v>
      </c>
      <c r="L99" s="94">
        <v>4.5999999999999999E-2</v>
      </c>
      <c r="M99" s="94">
        <v>0</v>
      </c>
      <c r="N99" s="94">
        <v>0</v>
      </c>
      <c r="O99" s="95">
        <f t="shared" si="9"/>
        <v>4.5999999999999999E-2</v>
      </c>
      <c r="P99" s="94">
        <v>9.4</v>
      </c>
      <c r="Q99" s="94">
        <v>0.74199999999999999</v>
      </c>
    </row>
    <row r="100" spans="1:19" ht="15.75" x14ac:dyDescent="0.25">
      <c r="A100" s="90" t="s">
        <v>168</v>
      </c>
      <c r="B100" s="173"/>
      <c r="C100" s="163"/>
      <c r="D100" s="91">
        <v>0</v>
      </c>
      <c r="E100" s="91">
        <v>0</v>
      </c>
      <c r="F100" s="91">
        <v>0</v>
      </c>
      <c r="G100" s="91">
        <v>0</v>
      </c>
      <c r="H100" s="91">
        <v>0</v>
      </c>
      <c r="I100" s="91">
        <v>0</v>
      </c>
      <c r="J100" s="91">
        <v>0</v>
      </c>
      <c r="K100" s="91">
        <v>0</v>
      </c>
      <c r="L100" s="91">
        <v>0</v>
      </c>
      <c r="M100" s="91">
        <v>0</v>
      </c>
      <c r="N100" s="91">
        <v>0</v>
      </c>
      <c r="O100" s="92">
        <f t="shared" si="9"/>
        <v>0</v>
      </c>
      <c r="P100" s="91">
        <v>0</v>
      </c>
      <c r="Q100" s="91">
        <v>0.52727999999999997</v>
      </c>
    </row>
    <row r="101" spans="1:19" ht="15.75" x14ac:dyDescent="0.25">
      <c r="A101" s="93" t="s">
        <v>46</v>
      </c>
      <c r="B101" s="174"/>
      <c r="C101" s="163"/>
      <c r="D101" s="94">
        <v>0</v>
      </c>
      <c r="E101" s="94">
        <v>0</v>
      </c>
      <c r="F101" s="94">
        <v>0</v>
      </c>
      <c r="G101" s="94">
        <v>0</v>
      </c>
      <c r="H101" s="94">
        <v>0</v>
      </c>
      <c r="I101" s="94">
        <v>0</v>
      </c>
      <c r="J101" s="94">
        <v>0</v>
      </c>
      <c r="K101" s="94">
        <v>0</v>
      </c>
      <c r="L101" s="94">
        <v>0.253</v>
      </c>
      <c r="M101" s="94">
        <v>0</v>
      </c>
      <c r="N101" s="94">
        <v>0</v>
      </c>
      <c r="O101" s="95">
        <f t="shared" si="9"/>
        <v>0.253</v>
      </c>
      <c r="P101" s="94">
        <v>0</v>
      </c>
      <c r="Q101" s="94">
        <v>0</v>
      </c>
    </row>
    <row r="102" spans="1:19" ht="15.75" x14ac:dyDescent="0.25">
      <c r="A102" s="90" t="s">
        <v>169</v>
      </c>
      <c r="B102" s="173"/>
      <c r="C102" s="163"/>
      <c r="D102" s="91">
        <v>0</v>
      </c>
      <c r="E102" s="91">
        <v>0</v>
      </c>
      <c r="F102" s="91">
        <v>0</v>
      </c>
      <c r="G102" s="91">
        <v>0</v>
      </c>
      <c r="H102" s="91">
        <v>0</v>
      </c>
      <c r="I102" s="91">
        <v>0</v>
      </c>
      <c r="J102" s="91">
        <v>0</v>
      </c>
      <c r="K102" s="91">
        <v>0</v>
      </c>
      <c r="L102" s="91">
        <v>0</v>
      </c>
      <c r="M102" s="91">
        <v>0</v>
      </c>
      <c r="N102" s="91">
        <v>0</v>
      </c>
      <c r="O102" s="92">
        <f t="shared" si="9"/>
        <v>0</v>
      </c>
      <c r="P102" s="91">
        <v>0</v>
      </c>
      <c r="Q102" s="91">
        <v>0.80500000000000005</v>
      </c>
    </row>
    <row r="103" spans="1:19" ht="15.75" x14ac:dyDescent="0.25">
      <c r="A103" s="93" t="s">
        <v>170</v>
      </c>
      <c r="B103" s="174"/>
      <c r="C103" s="163"/>
      <c r="D103" s="94">
        <v>0</v>
      </c>
      <c r="E103" s="94">
        <v>0</v>
      </c>
      <c r="F103" s="94">
        <v>0</v>
      </c>
      <c r="G103" s="94">
        <v>0</v>
      </c>
      <c r="H103" s="94">
        <v>0</v>
      </c>
      <c r="I103" s="94">
        <v>0</v>
      </c>
      <c r="J103" s="94">
        <v>0</v>
      </c>
      <c r="K103" s="94">
        <v>3.83</v>
      </c>
      <c r="L103" s="94">
        <v>0</v>
      </c>
      <c r="M103" s="94">
        <v>0</v>
      </c>
      <c r="N103" s="94">
        <v>0</v>
      </c>
      <c r="O103" s="95">
        <f t="shared" si="9"/>
        <v>3.83</v>
      </c>
      <c r="P103" s="94">
        <v>0</v>
      </c>
      <c r="Q103" s="94">
        <v>0</v>
      </c>
    </row>
    <row r="104" spans="1:19" ht="15.75" x14ac:dyDescent="0.25">
      <c r="A104" s="90" t="s">
        <v>171</v>
      </c>
      <c r="B104" s="173"/>
      <c r="C104" s="163"/>
      <c r="D104" s="91">
        <v>0</v>
      </c>
      <c r="E104" s="91">
        <v>0</v>
      </c>
      <c r="F104" s="91">
        <v>0</v>
      </c>
      <c r="G104" s="91">
        <v>0</v>
      </c>
      <c r="H104" s="91">
        <v>0</v>
      </c>
      <c r="I104" s="91">
        <v>0</v>
      </c>
      <c r="J104" s="91">
        <v>0</v>
      </c>
      <c r="K104" s="91">
        <v>1.7829999999999999</v>
      </c>
      <c r="L104" s="91">
        <v>0</v>
      </c>
      <c r="M104" s="91">
        <v>0</v>
      </c>
      <c r="N104" s="91">
        <v>0</v>
      </c>
      <c r="O104" s="92">
        <f t="shared" si="9"/>
        <v>1.7829999999999999</v>
      </c>
      <c r="P104" s="91">
        <v>0</v>
      </c>
      <c r="Q104" s="91">
        <v>0.04</v>
      </c>
    </row>
    <row r="105" spans="1:19" ht="15.75" x14ac:dyDescent="0.25">
      <c r="A105" s="93" t="s">
        <v>72</v>
      </c>
      <c r="B105" s="174"/>
      <c r="C105" s="163"/>
      <c r="D105" s="94">
        <v>0</v>
      </c>
      <c r="E105" s="94">
        <v>0</v>
      </c>
      <c r="F105" s="94">
        <v>0</v>
      </c>
      <c r="G105" s="94">
        <v>0</v>
      </c>
      <c r="H105" s="94">
        <v>0</v>
      </c>
      <c r="I105" s="94">
        <v>0</v>
      </c>
      <c r="J105" s="94">
        <v>0</v>
      </c>
      <c r="K105" s="94">
        <v>0</v>
      </c>
      <c r="L105" s="94">
        <v>0</v>
      </c>
      <c r="M105" s="94">
        <v>0</v>
      </c>
      <c r="N105" s="94">
        <v>0</v>
      </c>
      <c r="O105" s="95">
        <f t="shared" si="9"/>
        <v>0</v>
      </c>
      <c r="P105" s="94">
        <v>1.15E-2</v>
      </c>
      <c r="Q105" s="94">
        <v>0.8</v>
      </c>
    </row>
    <row r="106" spans="1:19" ht="15.75" x14ac:dyDescent="0.25">
      <c r="A106" s="96" t="s">
        <v>16</v>
      </c>
      <c r="B106" s="175"/>
      <c r="C106" s="163"/>
      <c r="D106" s="97">
        <f t="shared" ref="D106:Q106" si="10">SUM(D82,D83,D84,D85,D86,D87,D88,D89,D90,D91,D92,D93,D94,D95,D96,D97,D98,D99,D100,D101,D102,D103,D104,D105)</f>
        <v>0</v>
      </c>
      <c r="E106" s="97">
        <f t="shared" si="10"/>
        <v>0</v>
      </c>
      <c r="F106" s="97">
        <f t="shared" si="10"/>
        <v>53.311440000000005</v>
      </c>
      <c r="G106" s="97">
        <f t="shared" si="10"/>
        <v>0</v>
      </c>
      <c r="H106" s="97">
        <f t="shared" si="10"/>
        <v>0</v>
      </c>
      <c r="I106" s="97">
        <f t="shared" si="10"/>
        <v>0</v>
      </c>
      <c r="J106" s="97">
        <f t="shared" si="10"/>
        <v>102.212</v>
      </c>
      <c r="K106" s="97">
        <f t="shared" si="10"/>
        <v>5.6129999999999995</v>
      </c>
      <c r="L106" s="97">
        <f t="shared" si="10"/>
        <v>41.573880000000003</v>
      </c>
      <c r="M106" s="97">
        <f t="shared" si="10"/>
        <v>0</v>
      </c>
      <c r="N106" s="97">
        <f t="shared" si="10"/>
        <v>16.454000000000001</v>
      </c>
      <c r="O106" s="98">
        <f t="shared" si="10"/>
        <v>219.16432</v>
      </c>
      <c r="P106" s="94">
        <f t="shared" si="10"/>
        <v>85.551760000000016</v>
      </c>
      <c r="Q106" s="94">
        <f t="shared" si="10"/>
        <v>75.509740000000022</v>
      </c>
    </row>
    <row r="108" spans="1:19" ht="15.75" x14ac:dyDescent="0.25">
      <c r="A108" s="86" t="s">
        <v>47</v>
      </c>
      <c r="B108" s="172"/>
      <c r="C108" s="163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8"/>
      <c r="P108" s="89"/>
      <c r="Q108" s="89"/>
    </row>
    <row r="109" spans="1:19" ht="15.75" x14ac:dyDescent="0.25">
      <c r="A109" s="90" t="s">
        <v>133</v>
      </c>
      <c r="B109" s="173"/>
      <c r="C109" s="163"/>
      <c r="D109" s="91">
        <v>0</v>
      </c>
      <c r="E109" s="91">
        <v>0</v>
      </c>
      <c r="F109" s="91">
        <v>0</v>
      </c>
      <c r="G109" s="91">
        <v>0</v>
      </c>
      <c r="H109" s="91">
        <v>0</v>
      </c>
      <c r="I109" s="91">
        <v>0</v>
      </c>
      <c r="J109" s="91">
        <v>0</v>
      </c>
      <c r="K109" s="91">
        <v>0</v>
      </c>
      <c r="L109" s="91">
        <v>2.6404000000000001</v>
      </c>
      <c r="M109" s="91">
        <v>0</v>
      </c>
      <c r="N109" s="91">
        <v>0</v>
      </c>
      <c r="O109" s="92">
        <f t="shared" ref="O109:O120" si="11">SUM(D109,E109,F109,G109,H109,I109,J109,K109,L109,M109,N109)</f>
        <v>2.6404000000000001</v>
      </c>
      <c r="P109" s="91">
        <v>1.3022</v>
      </c>
      <c r="Q109" s="91">
        <v>0</v>
      </c>
      <c r="R109" s="173"/>
      <c r="S109" s="163"/>
    </row>
    <row r="110" spans="1:19" ht="15.75" x14ac:dyDescent="0.25">
      <c r="A110" s="93" t="s">
        <v>172</v>
      </c>
      <c r="B110" s="174"/>
      <c r="C110" s="163"/>
      <c r="D110" s="94">
        <v>0</v>
      </c>
      <c r="E110" s="94">
        <v>0</v>
      </c>
      <c r="F110" s="94">
        <v>0</v>
      </c>
      <c r="G110" s="94">
        <v>0</v>
      </c>
      <c r="H110" s="94">
        <v>0</v>
      </c>
      <c r="I110" s="94">
        <v>0</v>
      </c>
      <c r="J110" s="94">
        <v>0</v>
      </c>
      <c r="K110" s="94">
        <v>0</v>
      </c>
      <c r="L110" s="94">
        <v>0</v>
      </c>
      <c r="M110" s="94">
        <v>0</v>
      </c>
      <c r="N110" s="94">
        <v>0</v>
      </c>
      <c r="O110" s="95">
        <f t="shared" si="11"/>
        <v>0</v>
      </c>
      <c r="P110" s="94">
        <v>0</v>
      </c>
      <c r="Q110" s="94">
        <v>1.8660000000000001</v>
      </c>
    </row>
    <row r="111" spans="1:19" ht="15.75" x14ac:dyDescent="0.25">
      <c r="A111" s="90" t="s">
        <v>48</v>
      </c>
      <c r="B111" s="173"/>
      <c r="C111" s="163"/>
      <c r="D111" s="91">
        <v>0</v>
      </c>
      <c r="E111" s="91">
        <v>0</v>
      </c>
      <c r="F111" s="91">
        <v>0</v>
      </c>
      <c r="G111" s="91">
        <v>0</v>
      </c>
      <c r="H111" s="91">
        <v>0</v>
      </c>
      <c r="I111" s="91">
        <v>0</v>
      </c>
      <c r="J111" s="91">
        <v>0</v>
      </c>
      <c r="K111" s="91">
        <v>0</v>
      </c>
      <c r="L111" s="91">
        <v>0.29624</v>
      </c>
      <c r="M111" s="91">
        <v>0</v>
      </c>
      <c r="N111" s="91">
        <v>0</v>
      </c>
      <c r="O111" s="92">
        <f t="shared" si="11"/>
        <v>0.29624</v>
      </c>
      <c r="P111" s="91">
        <v>0</v>
      </c>
      <c r="Q111" s="91">
        <v>0</v>
      </c>
    </row>
    <row r="112" spans="1:19" ht="15.75" x14ac:dyDescent="0.25">
      <c r="A112" s="93" t="s">
        <v>51</v>
      </c>
      <c r="B112" s="174"/>
      <c r="C112" s="163"/>
      <c r="D112" s="94">
        <v>0</v>
      </c>
      <c r="E112" s="94">
        <v>0</v>
      </c>
      <c r="F112" s="94">
        <v>1</v>
      </c>
      <c r="G112" s="94">
        <v>0</v>
      </c>
      <c r="H112" s="94">
        <v>0</v>
      </c>
      <c r="I112" s="94">
        <v>0</v>
      </c>
      <c r="J112" s="94">
        <v>0</v>
      </c>
      <c r="K112" s="94">
        <v>0</v>
      </c>
      <c r="L112" s="94">
        <v>0.41399999999999998</v>
      </c>
      <c r="M112" s="94">
        <v>0</v>
      </c>
      <c r="N112" s="94">
        <v>0</v>
      </c>
      <c r="O112" s="95">
        <f t="shared" si="11"/>
        <v>1.4139999999999999</v>
      </c>
      <c r="P112" s="94">
        <v>3.6282800000000002</v>
      </c>
      <c r="Q112" s="94">
        <v>1.4603600000000001</v>
      </c>
    </row>
    <row r="113" spans="1:19" ht="15.75" x14ac:dyDescent="0.25">
      <c r="A113" s="90" t="s">
        <v>52</v>
      </c>
      <c r="B113" s="173"/>
      <c r="C113" s="163"/>
      <c r="D113" s="91">
        <v>0</v>
      </c>
      <c r="E113" s="91">
        <v>0</v>
      </c>
      <c r="F113" s="91">
        <v>0</v>
      </c>
      <c r="G113" s="91">
        <v>0</v>
      </c>
      <c r="H113" s="91">
        <v>0</v>
      </c>
      <c r="I113" s="91">
        <v>0</v>
      </c>
      <c r="J113" s="91">
        <v>0.52200000000000002</v>
      </c>
      <c r="K113" s="91">
        <v>0</v>
      </c>
      <c r="L113" s="91">
        <v>2.1081799999999999</v>
      </c>
      <c r="M113" s="91">
        <v>0</v>
      </c>
      <c r="N113" s="91">
        <v>0</v>
      </c>
      <c r="O113" s="92">
        <f t="shared" si="11"/>
        <v>2.6301800000000002</v>
      </c>
      <c r="P113" s="91">
        <v>0</v>
      </c>
      <c r="Q113" s="91">
        <v>0.1</v>
      </c>
    </row>
    <row r="114" spans="1:19" ht="15.75" x14ac:dyDescent="0.25">
      <c r="A114" s="93" t="s">
        <v>135</v>
      </c>
      <c r="B114" s="174"/>
      <c r="C114" s="163"/>
      <c r="D114" s="94">
        <v>0</v>
      </c>
      <c r="E114" s="94">
        <v>0</v>
      </c>
      <c r="F114" s="94">
        <v>0</v>
      </c>
      <c r="G114" s="94">
        <v>0</v>
      </c>
      <c r="H114" s="94">
        <v>0</v>
      </c>
      <c r="I114" s="94">
        <v>0</v>
      </c>
      <c r="J114" s="94">
        <v>0</v>
      </c>
      <c r="K114" s="94">
        <v>0</v>
      </c>
      <c r="L114" s="94">
        <v>6.9000000000000006E-2</v>
      </c>
      <c r="M114" s="94">
        <v>0</v>
      </c>
      <c r="N114" s="94">
        <v>0</v>
      </c>
      <c r="O114" s="95">
        <f t="shared" si="11"/>
        <v>6.9000000000000006E-2</v>
      </c>
      <c r="P114" s="94">
        <v>0</v>
      </c>
      <c r="Q114" s="94">
        <v>0</v>
      </c>
    </row>
    <row r="115" spans="1:19" ht="15.75" x14ac:dyDescent="0.25">
      <c r="A115" s="90" t="s">
        <v>53</v>
      </c>
      <c r="B115" s="173"/>
      <c r="C115" s="163"/>
      <c r="D115" s="91">
        <v>0</v>
      </c>
      <c r="E115" s="91">
        <v>0</v>
      </c>
      <c r="F115" s="91">
        <v>0</v>
      </c>
      <c r="G115" s="91">
        <v>0</v>
      </c>
      <c r="H115" s="91">
        <v>0</v>
      </c>
      <c r="I115" s="91">
        <v>0</v>
      </c>
      <c r="J115" s="91">
        <v>0</v>
      </c>
      <c r="K115" s="91">
        <v>0</v>
      </c>
      <c r="L115" s="91">
        <v>0.59340000000000004</v>
      </c>
      <c r="M115" s="91">
        <v>0</v>
      </c>
      <c r="N115" s="91">
        <v>0.104</v>
      </c>
      <c r="O115" s="92">
        <f t="shared" si="11"/>
        <v>0.69740000000000002</v>
      </c>
      <c r="P115" s="91">
        <v>0</v>
      </c>
      <c r="Q115" s="91">
        <v>0</v>
      </c>
    </row>
    <row r="116" spans="1:19" ht="15.75" x14ac:dyDescent="0.25">
      <c r="A116" s="93" t="s">
        <v>136</v>
      </c>
      <c r="B116" s="174"/>
      <c r="C116" s="163"/>
      <c r="D116" s="94">
        <v>0</v>
      </c>
      <c r="E116" s="94">
        <v>0</v>
      </c>
      <c r="F116" s="94">
        <v>0</v>
      </c>
      <c r="G116" s="94">
        <v>0</v>
      </c>
      <c r="H116" s="94">
        <v>0</v>
      </c>
      <c r="I116" s="94">
        <v>0</v>
      </c>
      <c r="J116" s="94">
        <v>0</v>
      </c>
      <c r="K116" s="94">
        <v>0</v>
      </c>
      <c r="L116" s="94">
        <v>1.38E-2</v>
      </c>
      <c r="M116" s="94">
        <v>0</v>
      </c>
      <c r="N116" s="94">
        <v>0</v>
      </c>
      <c r="O116" s="95">
        <f t="shared" si="11"/>
        <v>1.38E-2</v>
      </c>
      <c r="P116" s="94">
        <v>0</v>
      </c>
      <c r="Q116" s="94">
        <v>0</v>
      </c>
    </row>
    <row r="117" spans="1:19" ht="15.75" x14ac:dyDescent="0.25">
      <c r="A117" s="90" t="s">
        <v>54</v>
      </c>
      <c r="B117" s="173"/>
      <c r="C117" s="163"/>
      <c r="D117" s="91">
        <v>0</v>
      </c>
      <c r="E117" s="91">
        <v>0</v>
      </c>
      <c r="F117" s="91">
        <v>0</v>
      </c>
      <c r="G117" s="91">
        <v>0</v>
      </c>
      <c r="H117" s="91">
        <v>0</v>
      </c>
      <c r="I117" s="91">
        <v>0</v>
      </c>
      <c r="J117" s="91">
        <v>0</v>
      </c>
      <c r="K117" s="91">
        <v>0</v>
      </c>
      <c r="L117" s="91">
        <v>2.3027600000000001</v>
      </c>
      <c r="M117" s="91">
        <v>0</v>
      </c>
      <c r="N117" s="91">
        <v>0</v>
      </c>
      <c r="O117" s="92">
        <f t="shared" si="11"/>
        <v>2.3027600000000001</v>
      </c>
      <c r="P117" s="91">
        <v>0.89393999999999996</v>
      </c>
      <c r="Q117" s="91">
        <v>14.93915</v>
      </c>
    </row>
    <row r="118" spans="1:19" ht="15.75" x14ac:dyDescent="0.25">
      <c r="A118" s="93" t="s">
        <v>55</v>
      </c>
      <c r="B118" s="174"/>
      <c r="C118" s="163"/>
      <c r="D118" s="94">
        <v>0</v>
      </c>
      <c r="E118" s="94">
        <v>0</v>
      </c>
      <c r="F118" s="94">
        <v>0</v>
      </c>
      <c r="G118" s="94">
        <v>0</v>
      </c>
      <c r="H118" s="94">
        <v>0</v>
      </c>
      <c r="I118" s="94">
        <v>0</v>
      </c>
      <c r="J118" s="94">
        <v>0</v>
      </c>
      <c r="K118" s="94">
        <v>0</v>
      </c>
      <c r="L118" s="94">
        <v>3.2199999999999999E-2</v>
      </c>
      <c r="M118" s="94">
        <v>0</v>
      </c>
      <c r="N118" s="94">
        <v>0</v>
      </c>
      <c r="O118" s="95">
        <f t="shared" si="11"/>
        <v>3.2199999999999999E-2</v>
      </c>
      <c r="P118" s="94">
        <v>0</v>
      </c>
      <c r="Q118" s="94">
        <v>0</v>
      </c>
    </row>
    <row r="119" spans="1:19" ht="15.75" x14ac:dyDescent="0.25">
      <c r="A119" s="90" t="s">
        <v>56</v>
      </c>
      <c r="B119" s="173"/>
      <c r="C119" s="163"/>
      <c r="D119" s="91">
        <v>0</v>
      </c>
      <c r="E119" s="91">
        <v>0</v>
      </c>
      <c r="F119" s="91">
        <v>3.3279999999999998</v>
      </c>
      <c r="G119" s="91">
        <v>0</v>
      </c>
      <c r="H119" s="91">
        <v>0</v>
      </c>
      <c r="I119" s="91">
        <v>0</v>
      </c>
      <c r="J119" s="91">
        <v>5.1429999999999998</v>
      </c>
      <c r="K119" s="91">
        <v>0</v>
      </c>
      <c r="L119" s="91">
        <v>13.517099999999999</v>
      </c>
      <c r="M119" s="91">
        <v>0</v>
      </c>
      <c r="N119" s="91">
        <v>8.3331999999999997</v>
      </c>
      <c r="O119" s="92">
        <f t="shared" si="11"/>
        <v>30.321300000000001</v>
      </c>
      <c r="P119" s="91">
        <v>30.63692</v>
      </c>
      <c r="Q119" s="91">
        <v>18.387</v>
      </c>
    </row>
    <row r="120" spans="1:19" ht="15.75" x14ac:dyDescent="0.25">
      <c r="A120" s="93" t="s">
        <v>173</v>
      </c>
      <c r="B120" s="174"/>
      <c r="C120" s="163"/>
      <c r="D120" s="94">
        <v>0</v>
      </c>
      <c r="E120" s="94">
        <v>0</v>
      </c>
      <c r="F120" s="94">
        <v>0</v>
      </c>
      <c r="G120" s="94">
        <v>0</v>
      </c>
      <c r="H120" s="94">
        <v>0</v>
      </c>
      <c r="I120" s="94">
        <v>0</v>
      </c>
      <c r="J120" s="94">
        <v>0</v>
      </c>
      <c r="K120" s="94">
        <v>0</v>
      </c>
      <c r="L120" s="94">
        <v>4.5999999999999999E-2</v>
      </c>
      <c r="M120" s="94">
        <v>0</v>
      </c>
      <c r="N120" s="94">
        <v>0</v>
      </c>
      <c r="O120" s="95">
        <f t="shared" si="11"/>
        <v>4.5999999999999999E-2</v>
      </c>
      <c r="P120" s="94">
        <v>0</v>
      </c>
      <c r="Q120" s="94">
        <v>0</v>
      </c>
    </row>
    <row r="121" spans="1:19" ht="15.75" x14ac:dyDescent="0.25">
      <c r="A121" s="96" t="s">
        <v>16</v>
      </c>
      <c r="B121" s="175"/>
      <c r="C121" s="163"/>
      <c r="D121" s="97">
        <f t="shared" ref="D121:Q121" si="12">SUM(D109,D110,D111,D112,D113,D114,D115,D116,D117,D118,D119,D120)</f>
        <v>0</v>
      </c>
      <c r="E121" s="97">
        <f t="shared" si="12"/>
        <v>0</v>
      </c>
      <c r="F121" s="97">
        <f t="shared" si="12"/>
        <v>4.3279999999999994</v>
      </c>
      <c r="G121" s="97">
        <f t="shared" si="12"/>
        <v>0</v>
      </c>
      <c r="H121" s="97">
        <f t="shared" si="12"/>
        <v>0</v>
      </c>
      <c r="I121" s="97">
        <f t="shared" si="12"/>
        <v>0</v>
      </c>
      <c r="J121" s="97">
        <f t="shared" si="12"/>
        <v>5.665</v>
      </c>
      <c r="K121" s="97">
        <f t="shared" si="12"/>
        <v>0</v>
      </c>
      <c r="L121" s="97">
        <f t="shared" si="12"/>
        <v>22.033079999999998</v>
      </c>
      <c r="M121" s="97">
        <f t="shared" si="12"/>
        <v>0</v>
      </c>
      <c r="N121" s="97">
        <f t="shared" si="12"/>
        <v>8.4371999999999989</v>
      </c>
      <c r="O121" s="98">
        <f t="shared" si="12"/>
        <v>40.463280000000005</v>
      </c>
      <c r="P121" s="94">
        <f t="shared" si="12"/>
        <v>36.46134</v>
      </c>
      <c r="Q121" s="94">
        <f t="shared" si="12"/>
        <v>36.752510000000001</v>
      </c>
    </row>
    <row r="123" spans="1:19" ht="15.75" x14ac:dyDescent="0.25">
      <c r="A123" s="86" t="s">
        <v>57</v>
      </c>
      <c r="B123" s="172"/>
      <c r="C123" s="163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8"/>
      <c r="P123" s="89"/>
      <c r="Q123" s="89"/>
    </row>
    <row r="124" spans="1:19" ht="15.75" x14ac:dyDescent="0.25">
      <c r="A124" s="90" t="s">
        <v>58</v>
      </c>
      <c r="B124" s="173"/>
      <c r="C124" s="163"/>
      <c r="D124" s="91">
        <v>0</v>
      </c>
      <c r="E124" s="91">
        <v>0</v>
      </c>
      <c r="F124" s="91">
        <v>0</v>
      </c>
      <c r="G124" s="91">
        <v>0</v>
      </c>
      <c r="H124" s="91">
        <v>0</v>
      </c>
      <c r="I124" s="91">
        <v>0</v>
      </c>
      <c r="J124" s="91">
        <v>0</v>
      </c>
      <c r="K124" s="91">
        <v>0</v>
      </c>
      <c r="L124" s="91">
        <v>3.22</v>
      </c>
      <c r="M124" s="91">
        <v>0</v>
      </c>
      <c r="N124" s="91">
        <v>0</v>
      </c>
      <c r="O124" s="92">
        <f>SUM(D124,E124,F124,G124,H124,I124,J124,K124,L124,M124,N124)</f>
        <v>3.22</v>
      </c>
      <c r="P124" s="91">
        <v>4.6448999999999998</v>
      </c>
      <c r="Q124" s="91">
        <v>0</v>
      </c>
      <c r="R124" s="173"/>
      <c r="S124" s="163"/>
    </row>
    <row r="125" spans="1:19" ht="15.75" x14ac:dyDescent="0.25">
      <c r="A125" s="93" t="s">
        <v>59</v>
      </c>
      <c r="B125" s="174"/>
      <c r="C125" s="163"/>
      <c r="D125" s="94">
        <v>0</v>
      </c>
      <c r="E125" s="94">
        <v>0</v>
      </c>
      <c r="F125" s="94">
        <v>0</v>
      </c>
      <c r="G125" s="94">
        <v>0</v>
      </c>
      <c r="H125" s="94">
        <v>0</v>
      </c>
      <c r="I125" s="94">
        <v>0</v>
      </c>
      <c r="J125" s="94">
        <v>0</v>
      </c>
      <c r="K125" s="94">
        <v>0</v>
      </c>
      <c r="L125" s="94">
        <v>93.238320000000002</v>
      </c>
      <c r="M125" s="94">
        <v>0</v>
      </c>
      <c r="N125" s="94">
        <v>0</v>
      </c>
      <c r="O125" s="95">
        <f>SUM(D125,E125,F125,G125,H125,I125,J125,K125,L125,M125,N125)</f>
        <v>93.238320000000002</v>
      </c>
      <c r="P125" s="94">
        <v>29.82328</v>
      </c>
      <c r="Q125" s="94">
        <v>104.119</v>
      </c>
    </row>
    <row r="126" spans="1:19" ht="15.75" x14ac:dyDescent="0.25">
      <c r="A126" s="90" t="s">
        <v>60</v>
      </c>
      <c r="B126" s="173"/>
      <c r="C126" s="163"/>
      <c r="D126" s="91">
        <v>0</v>
      </c>
      <c r="E126" s="91">
        <v>0</v>
      </c>
      <c r="F126" s="91">
        <v>0</v>
      </c>
      <c r="G126" s="91">
        <v>0</v>
      </c>
      <c r="H126" s="91">
        <v>0</v>
      </c>
      <c r="I126" s="91">
        <v>0</v>
      </c>
      <c r="J126" s="91">
        <v>0</v>
      </c>
      <c r="K126" s="91">
        <v>0</v>
      </c>
      <c r="L126" s="91">
        <v>1.9550000000000001</v>
      </c>
      <c r="M126" s="91">
        <v>0</v>
      </c>
      <c r="N126" s="91">
        <v>0</v>
      </c>
      <c r="O126" s="92">
        <f>SUM(D126,E126,F126,G126,H126,I126,J126,K126,L126,M126,N126)</f>
        <v>1.9550000000000001</v>
      </c>
      <c r="P126" s="91">
        <v>4.7016</v>
      </c>
      <c r="Q126" s="91">
        <v>5.8965199999999998</v>
      </c>
    </row>
    <row r="127" spans="1:19" ht="15.75" x14ac:dyDescent="0.25">
      <c r="A127" s="96" t="s">
        <v>16</v>
      </c>
      <c r="B127" s="175"/>
      <c r="C127" s="163"/>
      <c r="D127" s="97">
        <f t="shared" ref="D127:Q127" si="13">SUM(D124,D125,D126)</f>
        <v>0</v>
      </c>
      <c r="E127" s="97">
        <f t="shared" si="13"/>
        <v>0</v>
      </c>
      <c r="F127" s="97">
        <f t="shared" si="13"/>
        <v>0</v>
      </c>
      <c r="G127" s="97">
        <f t="shared" si="13"/>
        <v>0</v>
      </c>
      <c r="H127" s="97">
        <f t="shared" si="13"/>
        <v>0</v>
      </c>
      <c r="I127" s="97">
        <f t="shared" si="13"/>
        <v>0</v>
      </c>
      <c r="J127" s="97">
        <f t="shared" si="13"/>
        <v>0</v>
      </c>
      <c r="K127" s="97">
        <f t="shared" si="13"/>
        <v>0</v>
      </c>
      <c r="L127" s="97">
        <f t="shared" si="13"/>
        <v>98.413319999999999</v>
      </c>
      <c r="M127" s="97">
        <f t="shared" si="13"/>
        <v>0</v>
      </c>
      <c r="N127" s="97">
        <f t="shared" si="13"/>
        <v>0</v>
      </c>
      <c r="O127" s="98">
        <f t="shared" si="13"/>
        <v>98.413319999999999</v>
      </c>
      <c r="P127" s="94">
        <f t="shared" si="13"/>
        <v>39.169780000000003</v>
      </c>
      <c r="Q127" s="94">
        <f t="shared" si="13"/>
        <v>110.01552</v>
      </c>
    </row>
    <row r="129" spans="1:19" ht="15.75" x14ac:dyDescent="0.25">
      <c r="A129" s="86" t="s">
        <v>61</v>
      </c>
      <c r="B129" s="172"/>
      <c r="C129" s="163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8"/>
      <c r="P129" s="89"/>
      <c r="Q129" s="89"/>
    </row>
    <row r="130" spans="1:19" ht="15.75" x14ac:dyDescent="0.25">
      <c r="A130" s="90" t="s">
        <v>62</v>
      </c>
      <c r="B130" s="173"/>
      <c r="C130" s="163"/>
      <c r="D130" s="91">
        <v>0</v>
      </c>
      <c r="E130" s="91">
        <v>0</v>
      </c>
      <c r="F130" s="91">
        <v>0</v>
      </c>
      <c r="G130" s="91">
        <v>0</v>
      </c>
      <c r="H130" s="91">
        <v>0</v>
      </c>
      <c r="I130" s="91">
        <v>0</v>
      </c>
      <c r="J130" s="91">
        <v>0</v>
      </c>
      <c r="K130" s="91">
        <v>0</v>
      </c>
      <c r="L130" s="91">
        <v>0</v>
      </c>
      <c r="M130" s="91">
        <v>0</v>
      </c>
      <c r="N130" s="91">
        <v>0</v>
      </c>
      <c r="O130" s="92">
        <f t="shared" ref="O130:O142" si="14">SUM(D130,E130,F130,G130,H130,I130,J130,K130,L130,M130,N130)</f>
        <v>0</v>
      </c>
      <c r="P130" s="91">
        <v>3.9470000000000001</v>
      </c>
      <c r="Q130" s="91">
        <v>0</v>
      </c>
      <c r="R130" s="173"/>
      <c r="S130" s="163"/>
    </row>
    <row r="131" spans="1:19" ht="15.75" x14ac:dyDescent="0.25">
      <c r="A131" s="93" t="s">
        <v>64</v>
      </c>
      <c r="B131" s="174"/>
      <c r="C131" s="163"/>
      <c r="D131" s="94">
        <v>0</v>
      </c>
      <c r="E131" s="94">
        <v>0</v>
      </c>
      <c r="F131" s="94">
        <v>0</v>
      </c>
      <c r="G131" s="94">
        <v>0</v>
      </c>
      <c r="H131" s="94">
        <v>0</v>
      </c>
      <c r="I131" s="94">
        <v>0</v>
      </c>
      <c r="J131" s="94">
        <v>0</v>
      </c>
      <c r="K131" s="94">
        <v>0</v>
      </c>
      <c r="L131" s="94">
        <v>2.5323000000000002</v>
      </c>
      <c r="M131" s="94">
        <v>0</v>
      </c>
      <c r="N131" s="94">
        <v>0</v>
      </c>
      <c r="O131" s="95">
        <f t="shared" si="14"/>
        <v>2.5323000000000002</v>
      </c>
      <c r="P131" s="94">
        <v>2.0044</v>
      </c>
      <c r="Q131" s="94">
        <v>0.71699999999999997</v>
      </c>
    </row>
    <row r="132" spans="1:19" ht="15.75" x14ac:dyDescent="0.25">
      <c r="A132" s="90" t="s">
        <v>66</v>
      </c>
      <c r="B132" s="173"/>
      <c r="C132" s="163"/>
      <c r="D132" s="91">
        <v>0</v>
      </c>
      <c r="E132" s="91">
        <v>0</v>
      </c>
      <c r="F132" s="91">
        <v>0</v>
      </c>
      <c r="G132" s="91">
        <v>0</v>
      </c>
      <c r="H132" s="91">
        <v>50.944000000000003</v>
      </c>
      <c r="I132" s="91">
        <v>0</v>
      </c>
      <c r="J132" s="91">
        <v>0</v>
      </c>
      <c r="K132" s="91">
        <v>0</v>
      </c>
      <c r="L132" s="91">
        <v>4.7195999999999998</v>
      </c>
      <c r="M132" s="91">
        <v>0</v>
      </c>
      <c r="N132" s="91">
        <v>0</v>
      </c>
      <c r="O132" s="92">
        <f t="shared" si="14"/>
        <v>55.663600000000002</v>
      </c>
      <c r="P132" s="91">
        <v>58.299799999999998</v>
      </c>
      <c r="Q132" s="91">
        <v>68.302319999999995</v>
      </c>
    </row>
    <row r="133" spans="1:19" ht="15.75" x14ac:dyDescent="0.25">
      <c r="A133" s="93" t="s">
        <v>67</v>
      </c>
      <c r="B133" s="174"/>
      <c r="C133" s="163"/>
      <c r="D133" s="94">
        <v>0</v>
      </c>
      <c r="E133" s="94">
        <v>0</v>
      </c>
      <c r="F133" s="94">
        <v>0</v>
      </c>
      <c r="G133" s="94">
        <v>0</v>
      </c>
      <c r="H133" s="94">
        <v>0</v>
      </c>
      <c r="I133" s="94">
        <v>0</v>
      </c>
      <c r="J133" s="94">
        <v>0</v>
      </c>
      <c r="K133" s="94">
        <v>0</v>
      </c>
      <c r="L133" s="94">
        <v>1.9825999999999999</v>
      </c>
      <c r="M133" s="94">
        <v>0</v>
      </c>
      <c r="N133" s="94">
        <v>0</v>
      </c>
      <c r="O133" s="95">
        <f t="shared" si="14"/>
        <v>1.9825999999999999</v>
      </c>
      <c r="P133" s="94">
        <v>3.2199999999999999E-2</v>
      </c>
      <c r="Q133" s="94">
        <v>0</v>
      </c>
    </row>
    <row r="134" spans="1:19" ht="15.75" x14ac:dyDescent="0.25">
      <c r="A134" s="90" t="s">
        <v>139</v>
      </c>
      <c r="B134" s="173"/>
      <c r="C134" s="163"/>
      <c r="D134" s="91">
        <v>0</v>
      </c>
      <c r="E134" s="91">
        <v>0</v>
      </c>
      <c r="F134" s="91">
        <v>0</v>
      </c>
      <c r="G134" s="91">
        <v>0</v>
      </c>
      <c r="H134" s="91">
        <v>0</v>
      </c>
      <c r="I134" s="91">
        <v>0</v>
      </c>
      <c r="J134" s="91">
        <v>0</v>
      </c>
      <c r="K134" s="91">
        <v>0</v>
      </c>
      <c r="L134" s="91">
        <v>16.289059999999999</v>
      </c>
      <c r="M134" s="91">
        <v>0</v>
      </c>
      <c r="N134" s="91">
        <v>0</v>
      </c>
      <c r="O134" s="92">
        <f t="shared" si="14"/>
        <v>16.289059999999999</v>
      </c>
      <c r="P134" s="91">
        <v>8.5545399999999994</v>
      </c>
      <c r="Q134" s="91">
        <v>6.9320000000000004</v>
      </c>
    </row>
    <row r="135" spans="1:19" ht="15.75" x14ac:dyDescent="0.25">
      <c r="A135" s="93" t="s">
        <v>174</v>
      </c>
      <c r="B135" s="174"/>
      <c r="C135" s="163"/>
      <c r="D135" s="94">
        <v>0</v>
      </c>
      <c r="E135" s="94">
        <v>0</v>
      </c>
      <c r="F135" s="94">
        <v>0</v>
      </c>
      <c r="G135" s="94">
        <v>0</v>
      </c>
      <c r="H135" s="94">
        <v>0</v>
      </c>
      <c r="I135" s="94">
        <v>0</v>
      </c>
      <c r="J135" s="94">
        <v>0</v>
      </c>
      <c r="K135" s="94">
        <v>0</v>
      </c>
      <c r="L135" s="94">
        <v>9.1999999999999998E-2</v>
      </c>
      <c r="M135" s="94">
        <v>0</v>
      </c>
      <c r="N135" s="94">
        <v>0</v>
      </c>
      <c r="O135" s="95">
        <f t="shared" si="14"/>
        <v>9.1999999999999998E-2</v>
      </c>
      <c r="P135" s="94">
        <v>0</v>
      </c>
      <c r="Q135" s="94">
        <v>0</v>
      </c>
    </row>
    <row r="136" spans="1:19" ht="15.75" x14ac:dyDescent="0.25">
      <c r="A136" s="90" t="s">
        <v>140</v>
      </c>
      <c r="B136" s="173"/>
      <c r="C136" s="163"/>
      <c r="D136" s="91">
        <v>0</v>
      </c>
      <c r="E136" s="91">
        <v>0</v>
      </c>
      <c r="F136" s="91">
        <v>0</v>
      </c>
      <c r="G136" s="91">
        <v>0</v>
      </c>
      <c r="H136" s="91">
        <v>0</v>
      </c>
      <c r="I136" s="91">
        <v>0</v>
      </c>
      <c r="J136" s="91">
        <v>0</v>
      </c>
      <c r="K136" s="91">
        <v>0</v>
      </c>
      <c r="L136" s="91">
        <v>0.10580000000000001</v>
      </c>
      <c r="M136" s="91">
        <v>0</v>
      </c>
      <c r="N136" s="91">
        <v>0</v>
      </c>
      <c r="O136" s="92">
        <f t="shared" si="14"/>
        <v>0.10580000000000001</v>
      </c>
      <c r="P136" s="91">
        <v>0</v>
      </c>
      <c r="Q136" s="91">
        <v>0</v>
      </c>
    </row>
    <row r="137" spans="1:19" ht="15.75" x14ac:dyDescent="0.25">
      <c r="A137" s="93" t="s">
        <v>68</v>
      </c>
      <c r="B137" s="174"/>
      <c r="C137" s="163"/>
      <c r="D137" s="94">
        <v>0</v>
      </c>
      <c r="E137" s="94">
        <v>0</v>
      </c>
      <c r="F137" s="94">
        <v>0</v>
      </c>
      <c r="G137" s="94">
        <v>0</v>
      </c>
      <c r="H137" s="94">
        <v>0</v>
      </c>
      <c r="I137" s="94">
        <v>0</v>
      </c>
      <c r="J137" s="94">
        <v>0</v>
      </c>
      <c r="K137" s="94">
        <v>0</v>
      </c>
      <c r="L137" s="94">
        <v>0.39100000000000001</v>
      </c>
      <c r="M137" s="94">
        <v>0</v>
      </c>
      <c r="N137" s="94">
        <v>0</v>
      </c>
      <c r="O137" s="95">
        <f t="shared" si="14"/>
        <v>0.39100000000000001</v>
      </c>
      <c r="P137" s="94">
        <v>0</v>
      </c>
      <c r="Q137" s="94">
        <v>0</v>
      </c>
    </row>
    <row r="138" spans="1:19" ht="15.75" x14ac:dyDescent="0.25">
      <c r="A138" s="90" t="s">
        <v>141</v>
      </c>
      <c r="B138" s="173"/>
      <c r="C138" s="163"/>
      <c r="D138" s="91">
        <v>0</v>
      </c>
      <c r="E138" s="91">
        <v>0</v>
      </c>
      <c r="F138" s="91">
        <v>0</v>
      </c>
      <c r="G138" s="91">
        <v>0</v>
      </c>
      <c r="H138" s="91">
        <v>0</v>
      </c>
      <c r="I138" s="91">
        <v>0</v>
      </c>
      <c r="J138" s="91">
        <v>0</v>
      </c>
      <c r="K138" s="91">
        <v>0</v>
      </c>
      <c r="L138" s="91">
        <v>4.5999999999999999E-3</v>
      </c>
      <c r="M138" s="91">
        <v>0</v>
      </c>
      <c r="N138" s="91">
        <v>0</v>
      </c>
      <c r="O138" s="92">
        <f t="shared" si="14"/>
        <v>4.5999999999999999E-3</v>
      </c>
      <c r="P138" s="91">
        <v>0</v>
      </c>
      <c r="Q138" s="91">
        <v>0</v>
      </c>
    </row>
    <row r="139" spans="1:19" ht="15.75" x14ac:dyDescent="0.25">
      <c r="A139" s="93" t="s">
        <v>142</v>
      </c>
      <c r="B139" s="174"/>
      <c r="C139" s="163"/>
      <c r="D139" s="94">
        <v>0</v>
      </c>
      <c r="E139" s="94">
        <v>0</v>
      </c>
      <c r="F139" s="94">
        <v>0</v>
      </c>
      <c r="G139" s="94">
        <v>0</v>
      </c>
      <c r="H139" s="94">
        <v>0</v>
      </c>
      <c r="I139" s="94">
        <v>0</v>
      </c>
      <c r="J139" s="94">
        <v>0</v>
      </c>
      <c r="K139" s="94">
        <v>0</v>
      </c>
      <c r="L139" s="94">
        <v>14.1381</v>
      </c>
      <c r="M139" s="94">
        <v>0</v>
      </c>
      <c r="N139" s="94">
        <v>0</v>
      </c>
      <c r="O139" s="95">
        <f t="shared" si="14"/>
        <v>14.1381</v>
      </c>
      <c r="P139" s="94">
        <v>10.07536</v>
      </c>
      <c r="Q139" s="94">
        <v>10.616</v>
      </c>
    </row>
    <row r="140" spans="1:19" ht="15.75" x14ac:dyDescent="0.25">
      <c r="A140" s="90" t="s">
        <v>143</v>
      </c>
      <c r="B140" s="173"/>
      <c r="C140" s="163"/>
      <c r="D140" s="91">
        <v>0</v>
      </c>
      <c r="E140" s="91">
        <v>0</v>
      </c>
      <c r="F140" s="91">
        <v>0</v>
      </c>
      <c r="G140" s="91">
        <v>0</v>
      </c>
      <c r="H140" s="91">
        <v>0</v>
      </c>
      <c r="I140" s="91">
        <v>0</v>
      </c>
      <c r="J140" s="91">
        <v>5.2</v>
      </c>
      <c r="K140" s="91">
        <v>0</v>
      </c>
      <c r="L140" s="91">
        <v>26.147780000000001</v>
      </c>
      <c r="M140" s="91">
        <v>0</v>
      </c>
      <c r="N140" s="91">
        <v>0</v>
      </c>
      <c r="O140" s="92">
        <f t="shared" si="14"/>
        <v>31.34778</v>
      </c>
      <c r="P140" s="91">
        <v>14.900320000000001</v>
      </c>
      <c r="Q140" s="91">
        <v>13.482760000000001</v>
      </c>
    </row>
    <row r="141" spans="1:19" ht="15.75" x14ac:dyDescent="0.25">
      <c r="A141" s="93" t="s">
        <v>69</v>
      </c>
      <c r="B141" s="174"/>
      <c r="C141" s="163"/>
      <c r="D141" s="94">
        <v>0</v>
      </c>
      <c r="E141" s="94">
        <v>0</v>
      </c>
      <c r="F141" s="94">
        <v>0</v>
      </c>
      <c r="G141" s="94">
        <v>0</v>
      </c>
      <c r="H141" s="94">
        <v>0</v>
      </c>
      <c r="I141" s="94">
        <v>0</v>
      </c>
      <c r="J141" s="94">
        <v>0</v>
      </c>
      <c r="K141" s="94">
        <v>0</v>
      </c>
      <c r="L141" s="94">
        <v>16.951000000000001</v>
      </c>
      <c r="M141" s="94">
        <v>0</v>
      </c>
      <c r="N141" s="94">
        <v>0</v>
      </c>
      <c r="O141" s="95">
        <f t="shared" si="14"/>
        <v>16.951000000000001</v>
      </c>
      <c r="P141" s="94">
        <v>4.4051400000000003</v>
      </c>
      <c r="Q141" s="94">
        <v>0.13800000000000001</v>
      </c>
    </row>
    <row r="142" spans="1:19" ht="15.75" x14ac:dyDescent="0.25">
      <c r="A142" s="90" t="s">
        <v>72</v>
      </c>
      <c r="B142" s="173"/>
      <c r="C142" s="163"/>
      <c r="D142" s="91">
        <v>0</v>
      </c>
      <c r="E142" s="91">
        <v>0</v>
      </c>
      <c r="F142" s="91">
        <v>0</v>
      </c>
      <c r="G142" s="91">
        <v>0</v>
      </c>
      <c r="H142" s="91">
        <v>10.295</v>
      </c>
      <c r="I142" s="91">
        <v>0</v>
      </c>
      <c r="J142" s="91">
        <v>0</v>
      </c>
      <c r="K142" s="91">
        <v>0</v>
      </c>
      <c r="L142" s="91">
        <v>0</v>
      </c>
      <c r="M142" s="91">
        <v>0</v>
      </c>
      <c r="N142" s="91">
        <v>0</v>
      </c>
      <c r="O142" s="92">
        <f t="shared" si="14"/>
        <v>10.295</v>
      </c>
      <c r="P142" s="91">
        <v>1.8400000000000001E-3</v>
      </c>
      <c r="Q142" s="91">
        <v>0</v>
      </c>
    </row>
    <row r="143" spans="1:19" ht="15.75" x14ac:dyDescent="0.25">
      <c r="A143" s="96" t="s">
        <v>16</v>
      </c>
      <c r="B143" s="175"/>
      <c r="C143" s="163"/>
      <c r="D143" s="97">
        <f t="shared" ref="D143:Q143" si="15">SUM(D130,D131,D132,D133,D134,D135,D136,D137,D138,D139,D140,D141,D142)</f>
        <v>0</v>
      </c>
      <c r="E143" s="97">
        <f t="shared" si="15"/>
        <v>0</v>
      </c>
      <c r="F143" s="97">
        <f t="shared" si="15"/>
        <v>0</v>
      </c>
      <c r="G143" s="97">
        <f t="shared" si="15"/>
        <v>0</v>
      </c>
      <c r="H143" s="97">
        <f t="shared" si="15"/>
        <v>61.239000000000004</v>
      </c>
      <c r="I143" s="97">
        <f t="shared" si="15"/>
        <v>0</v>
      </c>
      <c r="J143" s="97">
        <f t="shared" si="15"/>
        <v>5.2</v>
      </c>
      <c r="K143" s="97">
        <f t="shared" si="15"/>
        <v>0</v>
      </c>
      <c r="L143" s="97">
        <f t="shared" si="15"/>
        <v>83.353839999999991</v>
      </c>
      <c r="M143" s="97">
        <f t="shared" si="15"/>
        <v>0</v>
      </c>
      <c r="N143" s="97">
        <f t="shared" si="15"/>
        <v>0</v>
      </c>
      <c r="O143" s="98">
        <f t="shared" si="15"/>
        <v>149.79283999999998</v>
      </c>
      <c r="P143" s="94">
        <f t="shared" si="15"/>
        <v>102.22060000000002</v>
      </c>
      <c r="Q143" s="94">
        <f t="shared" si="15"/>
        <v>100.18808</v>
      </c>
    </row>
    <row r="145" spans="1:19" ht="15.75" x14ac:dyDescent="0.25">
      <c r="A145" s="86" t="s">
        <v>70</v>
      </c>
      <c r="B145" s="172"/>
      <c r="C145" s="163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8"/>
      <c r="P145" s="89"/>
      <c r="Q145" s="89"/>
    </row>
    <row r="146" spans="1:19" ht="15.75" x14ac:dyDescent="0.25">
      <c r="A146" s="90" t="s">
        <v>71</v>
      </c>
      <c r="B146" s="173"/>
      <c r="C146" s="163"/>
      <c r="D146" s="91">
        <v>0</v>
      </c>
      <c r="E146" s="91">
        <v>0</v>
      </c>
      <c r="F146" s="91">
        <v>0</v>
      </c>
      <c r="G146" s="91">
        <v>0</v>
      </c>
      <c r="H146" s="91">
        <v>131.82400000000001</v>
      </c>
      <c r="I146" s="91">
        <v>90.850999999999999</v>
      </c>
      <c r="J146" s="91">
        <v>40.768999999999998</v>
      </c>
      <c r="K146" s="91">
        <v>0</v>
      </c>
      <c r="L146" s="91">
        <v>93.415880000000001</v>
      </c>
      <c r="M146" s="91">
        <v>0</v>
      </c>
      <c r="N146" s="91">
        <v>30.52</v>
      </c>
      <c r="O146" s="92">
        <f>SUM(D146,E146,F146,G146,H146,I146,J146,K146,L146,M146,N146)</f>
        <v>387.37988000000001</v>
      </c>
      <c r="P146" s="91">
        <v>269.34994</v>
      </c>
      <c r="Q146" s="91">
        <v>248.85607999999999</v>
      </c>
      <c r="R146" s="173"/>
      <c r="S146" s="163"/>
    </row>
    <row r="147" spans="1:19" ht="15.75" x14ac:dyDescent="0.25">
      <c r="A147" s="93" t="s">
        <v>145</v>
      </c>
      <c r="B147" s="174"/>
      <c r="C147" s="163"/>
      <c r="D147" s="94">
        <v>0</v>
      </c>
      <c r="E147" s="94">
        <v>0</v>
      </c>
      <c r="F147" s="94">
        <v>0</v>
      </c>
      <c r="G147" s="94">
        <v>0</v>
      </c>
      <c r="H147" s="94">
        <v>0</v>
      </c>
      <c r="I147" s="94">
        <v>0</v>
      </c>
      <c r="J147" s="94">
        <v>0</v>
      </c>
      <c r="K147" s="94">
        <v>0</v>
      </c>
      <c r="L147" s="94">
        <v>1.288</v>
      </c>
      <c r="M147" s="94">
        <v>0</v>
      </c>
      <c r="N147" s="94">
        <v>0</v>
      </c>
      <c r="O147" s="95">
        <f>SUM(D147,E147,F147,G147,H147,I147,J147,K147,L147,M147,N147)</f>
        <v>1.288</v>
      </c>
      <c r="P147" s="94">
        <v>0.05</v>
      </c>
      <c r="Q147" s="94">
        <v>0</v>
      </c>
    </row>
    <row r="148" spans="1:19" ht="15.75" x14ac:dyDescent="0.25">
      <c r="A148" s="90" t="s">
        <v>72</v>
      </c>
      <c r="B148" s="173"/>
      <c r="C148" s="163"/>
      <c r="D148" s="91">
        <v>0</v>
      </c>
      <c r="E148" s="91">
        <v>0</v>
      </c>
      <c r="F148" s="91">
        <v>0</v>
      </c>
      <c r="G148" s="91">
        <v>0</v>
      </c>
      <c r="H148" s="91">
        <v>0</v>
      </c>
      <c r="I148" s="91">
        <v>0</v>
      </c>
      <c r="J148" s="91">
        <v>0</v>
      </c>
      <c r="K148" s="91">
        <v>0</v>
      </c>
      <c r="L148" s="91">
        <v>0</v>
      </c>
      <c r="M148" s="91">
        <v>0</v>
      </c>
      <c r="N148" s="91">
        <v>0</v>
      </c>
      <c r="O148" s="92">
        <f>SUM(D148,E148,F148,G148,H148,I148,J148,K148,L148,M148,N148)</f>
        <v>0</v>
      </c>
      <c r="P148" s="91">
        <v>2.3E-2</v>
      </c>
      <c r="Q148" s="91">
        <v>8.9999999999999993E-3</v>
      </c>
    </row>
    <row r="149" spans="1:19" ht="15.75" x14ac:dyDescent="0.25">
      <c r="A149" s="96" t="s">
        <v>16</v>
      </c>
      <c r="B149" s="175"/>
      <c r="C149" s="163"/>
      <c r="D149" s="97">
        <f t="shared" ref="D149:Q149" si="16">SUM(D146,D147,D148)</f>
        <v>0</v>
      </c>
      <c r="E149" s="97">
        <f t="shared" si="16"/>
        <v>0</v>
      </c>
      <c r="F149" s="97">
        <f t="shared" si="16"/>
        <v>0</v>
      </c>
      <c r="G149" s="97">
        <f t="shared" si="16"/>
        <v>0</v>
      </c>
      <c r="H149" s="97">
        <f t="shared" si="16"/>
        <v>131.82400000000001</v>
      </c>
      <c r="I149" s="97">
        <f t="shared" si="16"/>
        <v>90.850999999999999</v>
      </c>
      <c r="J149" s="97">
        <f t="shared" si="16"/>
        <v>40.768999999999998</v>
      </c>
      <c r="K149" s="97">
        <f t="shared" si="16"/>
        <v>0</v>
      </c>
      <c r="L149" s="97">
        <f t="shared" si="16"/>
        <v>94.703879999999998</v>
      </c>
      <c r="M149" s="97">
        <f t="shared" si="16"/>
        <v>0</v>
      </c>
      <c r="N149" s="97">
        <f t="shared" si="16"/>
        <v>30.52</v>
      </c>
      <c r="O149" s="98">
        <f t="shared" si="16"/>
        <v>388.66788000000003</v>
      </c>
      <c r="P149" s="94">
        <f t="shared" si="16"/>
        <v>269.42294000000004</v>
      </c>
      <c r="Q149" s="94">
        <f t="shared" si="16"/>
        <v>248.86507999999998</v>
      </c>
    </row>
    <row r="151" spans="1:19" ht="15.75" x14ac:dyDescent="0.25">
      <c r="A151" s="86" t="s">
        <v>72</v>
      </c>
      <c r="B151" s="172"/>
      <c r="C151" s="163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8"/>
      <c r="P151" s="89"/>
      <c r="Q151" s="89"/>
    </row>
    <row r="152" spans="1:19" ht="15.75" x14ac:dyDescent="0.25">
      <c r="A152" s="90" t="s">
        <v>73</v>
      </c>
      <c r="B152" s="173"/>
      <c r="C152" s="163"/>
      <c r="D152" s="91">
        <v>0</v>
      </c>
      <c r="E152" s="91">
        <v>17.451000000000001</v>
      </c>
      <c r="F152" s="91">
        <v>0</v>
      </c>
      <c r="G152" s="91">
        <v>0.1</v>
      </c>
      <c r="H152" s="91">
        <v>0</v>
      </c>
      <c r="I152" s="91">
        <v>10</v>
      </c>
      <c r="J152" s="91">
        <v>0</v>
      </c>
      <c r="K152" s="91">
        <v>0</v>
      </c>
      <c r="L152" s="91">
        <v>0.39054</v>
      </c>
      <c r="M152" s="91">
        <v>0</v>
      </c>
      <c r="N152" s="91">
        <v>21.620999999999999</v>
      </c>
      <c r="O152" s="92">
        <f>SUM(D152,E152,F152,G152,H152,I152,J152,K152,L152,M152,N152)</f>
        <v>49.562539999999998</v>
      </c>
      <c r="P152" s="91">
        <v>63.968000000000004</v>
      </c>
      <c r="Q152" s="91">
        <v>32.054000000000002</v>
      </c>
      <c r="R152" s="173"/>
      <c r="S152" s="163"/>
    </row>
    <row r="153" spans="1:19" ht="15.75" x14ac:dyDescent="0.25">
      <c r="A153" s="96" t="s">
        <v>16</v>
      </c>
      <c r="B153" s="175"/>
      <c r="C153" s="163"/>
      <c r="D153" s="97">
        <f t="shared" ref="D153:Q153" si="17">D152</f>
        <v>0</v>
      </c>
      <c r="E153" s="97">
        <f t="shared" si="17"/>
        <v>17.451000000000001</v>
      </c>
      <c r="F153" s="97">
        <f t="shared" si="17"/>
        <v>0</v>
      </c>
      <c r="G153" s="97">
        <f t="shared" si="17"/>
        <v>0.1</v>
      </c>
      <c r="H153" s="97">
        <f t="shared" si="17"/>
        <v>0</v>
      </c>
      <c r="I153" s="97">
        <f t="shared" si="17"/>
        <v>10</v>
      </c>
      <c r="J153" s="97">
        <f t="shared" si="17"/>
        <v>0</v>
      </c>
      <c r="K153" s="97">
        <f t="shared" si="17"/>
        <v>0</v>
      </c>
      <c r="L153" s="97">
        <f t="shared" si="17"/>
        <v>0.39054</v>
      </c>
      <c r="M153" s="97">
        <f t="shared" si="17"/>
        <v>0</v>
      </c>
      <c r="N153" s="97">
        <f t="shared" si="17"/>
        <v>21.620999999999999</v>
      </c>
      <c r="O153" s="98">
        <f t="shared" si="17"/>
        <v>49.562539999999998</v>
      </c>
      <c r="P153" s="94">
        <f t="shared" si="17"/>
        <v>63.968000000000004</v>
      </c>
      <c r="Q153" s="94">
        <f t="shared" si="17"/>
        <v>32.054000000000002</v>
      </c>
    </row>
    <row r="155" spans="1:19" ht="33.950000000000003" customHeight="1" x14ac:dyDescent="0.25">
      <c r="A155" s="99" t="s">
        <v>146</v>
      </c>
      <c r="B155" s="176"/>
      <c r="C155" s="163"/>
      <c r="D155" s="100">
        <f t="shared" ref="D155:Q155" si="18">SUM(D24,D36,D50,D55,D79,D106,D121,D127,D143,D149,D153)</f>
        <v>0.55100000000000005</v>
      </c>
      <c r="E155" s="100">
        <f t="shared" si="18"/>
        <v>39.451000000000001</v>
      </c>
      <c r="F155" s="100">
        <f t="shared" si="18"/>
        <v>1109.2961999999998</v>
      </c>
      <c r="G155" s="100">
        <f t="shared" si="18"/>
        <v>5.8999999999999995</v>
      </c>
      <c r="H155" s="100">
        <f t="shared" si="18"/>
        <v>1001.0690000000002</v>
      </c>
      <c r="I155" s="100">
        <f t="shared" si="18"/>
        <v>205.05500000000001</v>
      </c>
      <c r="J155" s="100">
        <f t="shared" si="18"/>
        <v>855.53800000000001</v>
      </c>
      <c r="K155" s="100">
        <f t="shared" si="18"/>
        <v>5.6129999999999995</v>
      </c>
      <c r="L155" s="100">
        <f t="shared" si="18"/>
        <v>1069.6858400000001</v>
      </c>
      <c r="M155" s="100">
        <f t="shared" si="18"/>
        <v>32.970999999999997</v>
      </c>
      <c r="N155" s="100">
        <f t="shared" si="18"/>
        <v>217.17320000000001</v>
      </c>
      <c r="O155" s="100">
        <f t="shared" si="18"/>
        <v>4542.3032400000002</v>
      </c>
      <c r="P155" s="100">
        <f t="shared" si="18"/>
        <v>3596.7511999999997</v>
      </c>
      <c r="Q155" s="101">
        <f t="shared" si="18"/>
        <v>3141.6035999999999</v>
      </c>
    </row>
    <row r="157" spans="1:19" x14ac:dyDescent="0.25">
      <c r="A157" s="102" t="s">
        <v>147</v>
      </c>
      <c r="B157" s="177"/>
      <c r="C157" s="163"/>
      <c r="D157" s="103">
        <v>10.39</v>
      </c>
      <c r="E157" s="103">
        <v>23.109000000000002</v>
      </c>
      <c r="F157" s="103">
        <v>1039.82232</v>
      </c>
      <c r="G157" s="103">
        <v>3.1</v>
      </c>
      <c r="H157" s="103">
        <v>911.26700000000005</v>
      </c>
      <c r="I157" s="103">
        <v>224.202</v>
      </c>
      <c r="J157" s="103">
        <v>860.24900000000002</v>
      </c>
      <c r="K157" s="103">
        <v>58.006</v>
      </c>
      <c r="L157" s="103">
        <v>326.20924000000002</v>
      </c>
      <c r="M157" s="103">
        <v>0</v>
      </c>
      <c r="N157" s="103">
        <v>140.39663999999999</v>
      </c>
      <c r="P157" s="104" t="s">
        <v>148</v>
      </c>
      <c r="Q157" s="104" t="s">
        <v>148</v>
      </c>
    </row>
    <row r="158" spans="1:19" s="183" customFormat="1" x14ac:dyDescent="0.25">
      <c r="A158" s="179" t="s">
        <v>149</v>
      </c>
      <c r="B158" s="180"/>
      <c r="C158" s="181"/>
      <c r="D158" s="182">
        <f t="shared" ref="D158:N158" si="19">IF(OR(D157=0,D157="-"),"-",IF(D155="-",(0-D157)/D157,(D155-D157)/D157))</f>
        <v>-0.94696823869104907</v>
      </c>
      <c r="E158" s="182">
        <f t="shared" si="19"/>
        <v>0.707170366523865</v>
      </c>
      <c r="F158" s="182">
        <f t="shared" si="19"/>
        <v>6.6813222474393294E-2</v>
      </c>
      <c r="G158" s="182">
        <f t="shared" si="19"/>
        <v>0.90322580645161266</v>
      </c>
      <c r="H158" s="182">
        <f t="shared" si="19"/>
        <v>9.8546309698474902E-2</v>
      </c>
      <c r="I158" s="182">
        <f t="shared" si="19"/>
        <v>-8.5400665471316001E-2</v>
      </c>
      <c r="J158" s="182">
        <f t="shared" si="19"/>
        <v>-5.4763213906671351E-3</v>
      </c>
      <c r="K158" s="182">
        <f t="shared" si="19"/>
        <v>-0.90323414819156644</v>
      </c>
      <c r="L158" s="182">
        <f t="shared" si="19"/>
        <v>2.2791402230053324</v>
      </c>
      <c r="M158" s="182" t="str">
        <f t="shared" si="19"/>
        <v>-</v>
      </c>
      <c r="N158" s="182">
        <f t="shared" si="19"/>
        <v>0.54685468256220393</v>
      </c>
      <c r="P158" s="184" t="s">
        <v>150</v>
      </c>
      <c r="Q158" s="184" t="s">
        <v>151</v>
      </c>
    </row>
    <row r="159" spans="1:19" x14ac:dyDescent="0.25">
      <c r="A159" s="102" t="s">
        <v>152</v>
      </c>
      <c r="B159" s="177"/>
      <c r="C159" s="163"/>
      <c r="D159" s="103">
        <v>9.1120000000000001</v>
      </c>
      <c r="E159" s="103">
        <v>31.960999999999999</v>
      </c>
      <c r="F159" s="103">
        <v>867.88112000000001</v>
      </c>
      <c r="G159" s="103">
        <v>5.5119999999999996</v>
      </c>
      <c r="H159" s="103">
        <v>797.27747999999997</v>
      </c>
      <c r="I159" s="103">
        <v>197.81899999999999</v>
      </c>
      <c r="J159" s="103">
        <v>837.2364</v>
      </c>
      <c r="K159" s="103">
        <v>20.599</v>
      </c>
      <c r="L159" s="103">
        <v>273.589</v>
      </c>
      <c r="M159" s="103">
        <v>0</v>
      </c>
      <c r="N159" s="103">
        <v>100.61660000000001</v>
      </c>
      <c r="P159" s="105">
        <f>IF(OR(P155=0,P155="-"),"-",IF(O155="-",(0-P155)/P155,(O155-P155)/P155))</f>
        <v>0.26289058859561942</v>
      </c>
      <c r="Q159" s="105">
        <f>IF(OR(Q155=0,Q155="-"),"-",IF(P155="-",(0-Q155)/Q155,(P155-Q155)/Q155))</f>
        <v>0.14487747594890704</v>
      </c>
    </row>
    <row r="160" spans="1:19" s="183" customFormat="1" x14ac:dyDescent="0.25">
      <c r="A160" s="182" t="s">
        <v>153</v>
      </c>
      <c r="B160" s="180"/>
      <c r="C160" s="181"/>
      <c r="D160" s="182">
        <f t="shared" ref="D160:N160" si="20">IF(OR(D159=0,D159="-"),"-",IF(D157="-",(0-D159)/D159,(D157-D159)/D159))</f>
        <v>0.14025460930640918</v>
      </c>
      <c r="E160" s="182">
        <f t="shared" si="20"/>
        <v>-0.27696254810550347</v>
      </c>
      <c r="F160" s="182">
        <f t="shared" si="20"/>
        <v>0.1981160737774777</v>
      </c>
      <c r="G160" s="182">
        <f t="shared" si="20"/>
        <v>-0.43759071117561676</v>
      </c>
      <c r="H160" s="182">
        <f t="shared" si="20"/>
        <v>0.14297346013084439</v>
      </c>
      <c r="I160" s="182">
        <f t="shared" si="20"/>
        <v>0.13336939323320821</v>
      </c>
      <c r="J160" s="182">
        <f t="shared" si="20"/>
        <v>2.748638257963942E-2</v>
      </c>
      <c r="K160" s="182">
        <f t="shared" si="20"/>
        <v>1.8159619398999949</v>
      </c>
      <c r="L160" s="182">
        <f t="shared" si="20"/>
        <v>0.19233317128978147</v>
      </c>
      <c r="M160" s="182" t="str">
        <f t="shared" si="20"/>
        <v>-</v>
      </c>
      <c r="N160" s="182">
        <f t="shared" si="20"/>
        <v>0.39536259424389197</v>
      </c>
    </row>
  </sheetData>
  <sheetProtection formatCells="0" formatColumns="0" formatRows="0" insertColumns="0" insertRows="0" insertHyperlinks="0" deleteColumns="0" deleteRows="0" sort="0" autoFilter="0" pivotTables="0"/>
  <mergeCells count="171">
    <mergeCell ref="B160:C160"/>
    <mergeCell ref="B153:C153"/>
    <mergeCell ref="B155:C155"/>
    <mergeCell ref="B157:C157"/>
    <mergeCell ref="B158:C158"/>
    <mergeCell ref="B159:C159"/>
    <mergeCell ref="B147:C147"/>
    <mergeCell ref="B148:C148"/>
    <mergeCell ref="B149:C149"/>
    <mergeCell ref="B151:C151"/>
    <mergeCell ref="R152:S152"/>
    <mergeCell ref="B152:C152"/>
    <mergeCell ref="B141:C141"/>
    <mergeCell ref="B142:C142"/>
    <mergeCell ref="B143:C143"/>
    <mergeCell ref="B145:C145"/>
    <mergeCell ref="R146:S146"/>
    <mergeCell ref="B146:C146"/>
    <mergeCell ref="B136:C136"/>
    <mergeCell ref="B137:C137"/>
    <mergeCell ref="B138:C138"/>
    <mergeCell ref="B139:C139"/>
    <mergeCell ref="B140:C140"/>
    <mergeCell ref="B131:C131"/>
    <mergeCell ref="B132:C132"/>
    <mergeCell ref="B133:C133"/>
    <mergeCell ref="B134:C134"/>
    <mergeCell ref="B135:C135"/>
    <mergeCell ref="B125:C125"/>
    <mergeCell ref="B126:C126"/>
    <mergeCell ref="B127:C127"/>
    <mergeCell ref="B129:C129"/>
    <mergeCell ref="R130:S130"/>
    <mergeCell ref="B130:C130"/>
    <mergeCell ref="B120:C120"/>
    <mergeCell ref="B121:C121"/>
    <mergeCell ref="B123:C123"/>
    <mergeCell ref="R124:S124"/>
    <mergeCell ref="B124:C124"/>
    <mergeCell ref="B115:C115"/>
    <mergeCell ref="B116:C116"/>
    <mergeCell ref="B117:C117"/>
    <mergeCell ref="B118:C118"/>
    <mergeCell ref="B119:C119"/>
    <mergeCell ref="B110:C110"/>
    <mergeCell ref="B111:C111"/>
    <mergeCell ref="B112:C112"/>
    <mergeCell ref="B113:C113"/>
    <mergeCell ref="B114:C114"/>
    <mergeCell ref="B105:C105"/>
    <mergeCell ref="B106:C106"/>
    <mergeCell ref="B108:C108"/>
    <mergeCell ref="R109:S109"/>
    <mergeCell ref="B109:C109"/>
    <mergeCell ref="B100:C100"/>
    <mergeCell ref="B101:C101"/>
    <mergeCell ref="B102:C102"/>
    <mergeCell ref="B103:C103"/>
    <mergeCell ref="B104:C104"/>
    <mergeCell ref="B95:C95"/>
    <mergeCell ref="B96:C96"/>
    <mergeCell ref="B97:C97"/>
    <mergeCell ref="B98:C98"/>
    <mergeCell ref="B99:C99"/>
    <mergeCell ref="B90:C90"/>
    <mergeCell ref="B91:C91"/>
    <mergeCell ref="B92:C92"/>
    <mergeCell ref="B93:C93"/>
    <mergeCell ref="B94:C94"/>
    <mergeCell ref="B85:C85"/>
    <mergeCell ref="B86:C86"/>
    <mergeCell ref="B87:C87"/>
    <mergeCell ref="B88:C88"/>
    <mergeCell ref="B89:C89"/>
    <mergeCell ref="B81:C81"/>
    <mergeCell ref="R82:S82"/>
    <mergeCell ref="B82:C82"/>
    <mergeCell ref="B83:C83"/>
    <mergeCell ref="B84:C84"/>
    <mergeCell ref="B75:C75"/>
    <mergeCell ref="B76:C76"/>
    <mergeCell ref="B77:C77"/>
    <mergeCell ref="B78:C78"/>
    <mergeCell ref="B79:C79"/>
    <mergeCell ref="B70:C70"/>
    <mergeCell ref="B71:C71"/>
    <mergeCell ref="B72:C72"/>
    <mergeCell ref="B73:C73"/>
    <mergeCell ref="B74:C74"/>
    <mergeCell ref="B65:C65"/>
    <mergeCell ref="B66:C66"/>
    <mergeCell ref="B67:C67"/>
    <mergeCell ref="B68:C68"/>
    <mergeCell ref="B69:C69"/>
    <mergeCell ref="B60:C60"/>
    <mergeCell ref="B61:C61"/>
    <mergeCell ref="B62:C62"/>
    <mergeCell ref="B63:C63"/>
    <mergeCell ref="B64:C64"/>
    <mergeCell ref="B55:C55"/>
    <mergeCell ref="B57:C57"/>
    <mergeCell ref="R58:S58"/>
    <mergeCell ref="B58:C58"/>
    <mergeCell ref="B59:C59"/>
    <mergeCell ref="B50:C50"/>
    <mergeCell ref="B52:C52"/>
    <mergeCell ref="R53:S53"/>
    <mergeCell ref="B53:C53"/>
    <mergeCell ref="B54:C54"/>
    <mergeCell ref="B45:C45"/>
    <mergeCell ref="B46:C46"/>
    <mergeCell ref="B47:C47"/>
    <mergeCell ref="B48:C48"/>
    <mergeCell ref="B49:C49"/>
    <mergeCell ref="B40:C40"/>
    <mergeCell ref="B41:C41"/>
    <mergeCell ref="B42:C42"/>
    <mergeCell ref="B43:C43"/>
    <mergeCell ref="B44:C44"/>
    <mergeCell ref="B35:C35"/>
    <mergeCell ref="B36:C36"/>
    <mergeCell ref="B38:C38"/>
    <mergeCell ref="R39:S39"/>
    <mergeCell ref="B39:C39"/>
    <mergeCell ref="B30:C30"/>
    <mergeCell ref="B31:C31"/>
    <mergeCell ref="B32:C32"/>
    <mergeCell ref="B33:C33"/>
    <mergeCell ref="B34:C34"/>
    <mergeCell ref="B26:C26"/>
    <mergeCell ref="R27:S27"/>
    <mergeCell ref="B27:C27"/>
    <mergeCell ref="B28:C28"/>
    <mergeCell ref="B29:C29"/>
    <mergeCell ref="B20:C20"/>
    <mergeCell ref="B21:C21"/>
    <mergeCell ref="B22:C22"/>
    <mergeCell ref="B23:C23"/>
    <mergeCell ref="B24:C24"/>
    <mergeCell ref="B15:C15"/>
    <mergeCell ref="B16:C16"/>
    <mergeCell ref="B17:C17"/>
    <mergeCell ref="B18:C18"/>
    <mergeCell ref="B19:C19"/>
    <mergeCell ref="B10:C10"/>
    <mergeCell ref="B11:C11"/>
    <mergeCell ref="B12:C12"/>
    <mergeCell ref="B13:C13"/>
    <mergeCell ref="B14:C14"/>
    <mergeCell ref="O5:O6"/>
    <mergeCell ref="P5:P6"/>
    <mergeCell ref="Q5:Q6"/>
    <mergeCell ref="B8:C8"/>
    <mergeCell ref="R9:S9"/>
    <mergeCell ref="B9:C9"/>
    <mergeCell ref="A1:P1"/>
    <mergeCell ref="A2:P2"/>
    <mergeCell ref="A3:P3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N5:N7"/>
  </mergeCells>
  <pageMargins left="0.7" right="0.7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3"/>
  <sheetViews>
    <sheetView topLeftCell="A154" workbookViewId="0">
      <selection activeCell="Q14" sqref="Q14"/>
    </sheetView>
  </sheetViews>
  <sheetFormatPr baseColWidth="10" defaultColWidth="9.140625" defaultRowHeight="15" x14ac:dyDescent="0.25"/>
  <cols>
    <col min="1" max="1" width="26.28515625" customWidth="1"/>
    <col min="2" max="3" width="1.5703125" customWidth="1"/>
    <col min="4" max="17" width="8.140625" customWidth="1"/>
    <col min="18" max="20" width="10.7109375" customWidth="1"/>
    <col min="21" max="22" width="9.140625" customWidth="1"/>
  </cols>
  <sheetData>
    <row r="1" spans="1:22" ht="23.25" x14ac:dyDescent="0.25">
      <c r="A1" s="162" t="s">
        <v>175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06" t="s">
        <v>1</v>
      </c>
    </row>
    <row r="2" spans="1:22" ht="18" x14ac:dyDescent="0.25">
      <c r="A2" s="164">
        <v>2014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06"/>
    </row>
    <row r="3" spans="1:22" ht="18" x14ac:dyDescent="0.25">
      <c r="A3" s="164" t="s">
        <v>2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06"/>
    </row>
    <row r="5" spans="1:22" ht="51" customHeight="1" x14ac:dyDescent="0.25">
      <c r="A5" s="107">
        <v>2014</v>
      </c>
      <c r="B5" s="169" t="s">
        <v>77</v>
      </c>
      <c r="C5" s="169" t="s">
        <v>78</v>
      </c>
      <c r="D5" s="170" t="s">
        <v>18</v>
      </c>
      <c r="E5" s="170" t="s">
        <v>19</v>
      </c>
      <c r="F5" s="170" t="s">
        <v>27</v>
      </c>
      <c r="G5" s="170" t="s">
        <v>28</v>
      </c>
      <c r="H5" s="170" t="s">
        <v>34</v>
      </c>
      <c r="I5" s="170" t="s">
        <v>38</v>
      </c>
      <c r="J5" s="170" t="s">
        <v>43</v>
      </c>
      <c r="K5" s="170" t="s">
        <v>46</v>
      </c>
      <c r="L5" s="170" t="s">
        <v>52</v>
      </c>
      <c r="M5" s="170" t="s">
        <v>54</v>
      </c>
      <c r="N5" s="170" t="s">
        <v>56</v>
      </c>
      <c r="O5" s="170" t="s">
        <v>62</v>
      </c>
      <c r="P5" s="170" t="s">
        <v>71</v>
      </c>
      <c r="Q5" s="170" t="s">
        <v>72</v>
      </c>
      <c r="R5" s="171" t="s">
        <v>79</v>
      </c>
      <c r="S5" s="171" t="s">
        <v>79</v>
      </c>
      <c r="T5" s="171" t="s">
        <v>79</v>
      </c>
    </row>
    <row r="6" spans="1:22" x14ac:dyDescent="0.25">
      <c r="A6" s="109" t="s">
        <v>80</v>
      </c>
      <c r="B6" s="163"/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</row>
    <row r="7" spans="1:22" ht="15.75" x14ac:dyDescent="0.25">
      <c r="A7" s="109" t="s">
        <v>81</v>
      </c>
      <c r="B7" s="163"/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08">
        <v>2014</v>
      </c>
      <c r="S7" s="108">
        <v>2013</v>
      </c>
      <c r="T7" s="108">
        <v>2012</v>
      </c>
    </row>
    <row r="8" spans="1:22" ht="15.75" x14ac:dyDescent="0.25">
      <c r="A8" s="110" t="s">
        <v>11</v>
      </c>
      <c r="B8" s="172"/>
      <c r="C8" s="163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2"/>
      <c r="S8" s="113"/>
      <c r="T8" s="113"/>
    </row>
    <row r="9" spans="1:22" ht="15.75" x14ac:dyDescent="0.25">
      <c r="A9" s="114" t="s">
        <v>82</v>
      </c>
      <c r="B9" s="173"/>
      <c r="C9" s="163"/>
      <c r="D9" s="115">
        <v>0</v>
      </c>
      <c r="E9" s="115">
        <v>0.4</v>
      </c>
      <c r="F9" s="115">
        <v>4.6869399999999999</v>
      </c>
      <c r="G9" s="115">
        <v>0.50185999999999997</v>
      </c>
      <c r="H9" s="115">
        <v>0</v>
      </c>
      <c r="I9" s="115">
        <v>0</v>
      </c>
      <c r="J9" s="115">
        <v>0</v>
      </c>
      <c r="K9" s="115">
        <v>0</v>
      </c>
      <c r="L9" s="115">
        <v>0</v>
      </c>
      <c r="M9" s="115">
        <v>0</v>
      </c>
      <c r="N9" s="115">
        <v>0</v>
      </c>
      <c r="O9" s="115">
        <v>0</v>
      </c>
      <c r="P9" s="115">
        <v>0</v>
      </c>
      <c r="Q9" s="115">
        <v>0</v>
      </c>
      <c r="R9" s="116">
        <f t="shared" ref="R9:R24" si="0">SUM(D9,E9,F9,G9,H9,I9,J9,K9,L9,M9,N9,O9,P9,Q9)</f>
        <v>5.5888</v>
      </c>
      <c r="S9" s="115">
        <v>0.96140000000000003</v>
      </c>
      <c r="T9" s="115">
        <v>3.0382799999999999</v>
      </c>
      <c r="U9" s="173"/>
      <c r="V9" s="163"/>
    </row>
    <row r="10" spans="1:22" ht="15.75" x14ac:dyDescent="0.25">
      <c r="A10" s="117" t="s">
        <v>12</v>
      </c>
      <c r="B10" s="174"/>
      <c r="C10" s="163"/>
      <c r="D10" s="118">
        <v>0</v>
      </c>
      <c r="E10" s="118">
        <v>0</v>
      </c>
      <c r="F10" s="118">
        <v>3.2683</v>
      </c>
      <c r="G10" s="118">
        <v>11.59666</v>
      </c>
      <c r="H10" s="118">
        <v>0</v>
      </c>
      <c r="I10" s="118">
        <v>0</v>
      </c>
      <c r="J10" s="118">
        <v>5.0830000000000002</v>
      </c>
      <c r="K10" s="118">
        <v>0</v>
      </c>
      <c r="L10" s="118">
        <v>6.992</v>
      </c>
      <c r="M10" s="118">
        <v>0</v>
      </c>
      <c r="N10" s="118">
        <v>0</v>
      </c>
      <c r="O10" s="118">
        <v>0</v>
      </c>
      <c r="P10" s="118">
        <v>0</v>
      </c>
      <c r="Q10" s="118">
        <v>0</v>
      </c>
      <c r="R10" s="119">
        <f t="shared" si="0"/>
        <v>26.939960000000003</v>
      </c>
      <c r="S10" s="118">
        <v>104.26442</v>
      </c>
      <c r="T10" s="118">
        <v>118.51738</v>
      </c>
    </row>
    <row r="11" spans="1:22" ht="15.75" x14ac:dyDescent="0.25">
      <c r="A11" s="114" t="s">
        <v>83</v>
      </c>
      <c r="B11" s="173"/>
      <c r="C11" s="163"/>
      <c r="D11" s="115">
        <v>0</v>
      </c>
      <c r="E11" s="115">
        <v>0.5</v>
      </c>
      <c r="F11" s="115">
        <v>1.7250000000000001</v>
      </c>
      <c r="G11" s="115">
        <v>0</v>
      </c>
      <c r="H11" s="115">
        <v>0</v>
      </c>
      <c r="I11" s="115">
        <v>0</v>
      </c>
      <c r="J11" s="115">
        <v>0</v>
      </c>
      <c r="K11" s="115">
        <v>0</v>
      </c>
      <c r="L11" s="115">
        <v>0</v>
      </c>
      <c r="M11" s="115">
        <v>0</v>
      </c>
      <c r="N11" s="115">
        <v>0</v>
      </c>
      <c r="O11" s="115">
        <v>0</v>
      </c>
      <c r="P11" s="115">
        <v>0</v>
      </c>
      <c r="Q11" s="115">
        <v>0</v>
      </c>
      <c r="R11" s="116">
        <f t="shared" si="0"/>
        <v>2.2250000000000001</v>
      </c>
      <c r="S11" s="115">
        <v>6.1059999999999999</v>
      </c>
      <c r="T11" s="115">
        <v>3.4534600000000002</v>
      </c>
    </row>
    <row r="12" spans="1:22" ht="15.75" x14ac:dyDescent="0.25">
      <c r="A12" s="117" t="s">
        <v>84</v>
      </c>
      <c r="B12" s="174"/>
      <c r="C12" s="163"/>
      <c r="D12" s="118">
        <v>0</v>
      </c>
      <c r="E12" s="118">
        <v>0</v>
      </c>
      <c r="F12" s="118">
        <v>36.984459999999999</v>
      </c>
      <c r="G12" s="118">
        <v>47.560960000000001</v>
      </c>
      <c r="H12" s="118">
        <v>0</v>
      </c>
      <c r="I12" s="118">
        <v>0</v>
      </c>
      <c r="J12" s="118">
        <v>83.236999999999995</v>
      </c>
      <c r="K12" s="118">
        <v>22.533100000000001</v>
      </c>
      <c r="L12" s="118">
        <v>0</v>
      </c>
      <c r="M12" s="118">
        <v>0</v>
      </c>
      <c r="N12" s="118">
        <v>0</v>
      </c>
      <c r="O12" s="118">
        <v>0</v>
      </c>
      <c r="P12" s="118">
        <v>0</v>
      </c>
      <c r="Q12" s="118">
        <v>0.6</v>
      </c>
      <c r="R12" s="119">
        <f t="shared" si="0"/>
        <v>190.91551999999999</v>
      </c>
      <c r="S12" s="118">
        <v>170.2568</v>
      </c>
      <c r="T12" s="118">
        <v>137.48964000000001</v>
      </c>
    </row>
    <row r="13" spans="1:22" ht="15.75" x14ac:dyDescent="0.25">
      <c r="A13" s="114" t="s">
        <v>85</v>
      </c>
      <c r="B13" s="173"/>
      <c r="C13" s="163"/>
      <c r="D13" s="115">
        <v>0</v>
      </c>
      <c r="E13" s="115">
        <v>14.7</v>
      </c>
      <c r="F13" s="115">
        <v>71.503780000000006</v>
      </c>
      <c r="G13" s="115">
        <v>4.65726</v>
      </c>
      <c r="H13" s="115">
        <v>0</v>
      </c>
      <c r="I13" s="115">
        <v>0</v>
      </c>
      <c r="J13" s="115">
        <v>17.361000000000001</v>
      </c>
      <c r="K13" s="115">
        <v>0</v>
      </c>
      <c r="L13" s="115">
        <v>12.65</v>
      </c>
      <c r="M13" s="115">
        <v>0</v>
      </c>
      <c r="N13" s="115">
        <v>0</v>
      </c>
      <c r="O13" s="115">
        <v>0</v>
      </c>
      <c r="P13" s="115">
        <v>0</v>
      </c>
      <c r="Q13" s="115">
        <v>3.5</v>
      </c>
      <c r="R13" s="116">
        <f t="shared" si="0"/>
        <v>124.37204000000001</v>
      </c>
      <c r="S13" s="115">
        <v>169.31502</v>
      </c>
      <c r="T13" s="115">
        <v>95.772199999999998</v>
      </c>
    </row>
    <row r="14" spans="1:22" ht="15.75" x14ac:dyDescent="0.25">
      <c r="A14" s="117" t="s">
        <v>14</v>
      </c>
      <c r="B14" s="174"/>
      <c r="C14" s="163"/>
      <c r="D14" s="118">
        <v>0</v>
      </c>
      <c r="E14" s="118">
        <v>0</v>
      </c>
      <c r="F14" s="118">
        <v>0</v>
      </c>
      <c r="G14" s="118">
        <v>0</v>
      </c>
      <c r="H14" s="118">
        <v>0</v>
      </c>
      <c r="I14" s="118">
        <v>0</v>
      </c>
      <c r="J14" s="118">
        <v>2.0209999999999999</v>
      </c>
      <c r="K14" s="118">
        <v>0</v>
      </c>
      <c r="L14" s="118">
        <v>0</v>
      </c>
      <c r="M14" s="118">
        <v>0</v>
      </c>
      <c r="N14" s="118">
        <v>1.6544000000000001</v>
      </c>
      <c r="O14" s="118">
        <v>2.76E-2</v>
      </c>
      <c r="P14" s="118">
        <v>0</v>
      </c>
      <c r="Q14" s="118">
        <v>0</v>
      </c>
      <c r="R14" s="119">
        <f t="shared" si="0"/>
        <v>3.7029999999999998</v>
      </c>
      <c r="S14" s="118">
        <v>4.4669999999999996</v>
      </c>
      <c r="T14" s="118">
        <v>2.2260800000000001</v>
      </c>
    </row>
    <row r="15" spans="1:22" ht="15.75" x14ac:dyDescent="0.25">
      <c r="A15" s="114" t="s">
        <v>86</v>
      </c>
      <c r="B15" s="173"/>
      <c r="C15" s="163"/>
      <c r="D15" s="115">
        <v>0</v>
      </c>
      <c r="E15" s="115">
        <v>1.4</v>
      </c>
      <c r="F15" s="115">
        <v>30.199459999999998</v>
      </c>
      <c r="G15" s="115">
        <v>7.6</v>
      </c>
      <c r="H15" s="115">
        <v>0</v>
      </c>
      <c r="I15" s="115">
        <v>0</v>
      </c>
      <c r="J15" s="115">
        <v>7.742</v>
      </c>
      <c r="K15" s="115">
        <v>3.76234</v>
      </c>
      <c r="L15" s="115">
        <v>5.0599999999999996</v>
      </c>
      <c r="M15" s="115">
        <v>0</v>
      </c>
      <c r="N15" s="115">
        <v>0</v>
      </c>
      <c r="O15" s="115">
        <v>0</v>
      </c>
      <c r="P15" s="115">
        <v>0</v>
      </c>
      <c r="Q15" s="115">
        <v>0</v>
      </c>
      <c r="R15" s="116">
        <f t="shared" si="0"/>
        <v>55.763799999999996</v>
      </c>
      <c r="S15" s="115">
        <v>63.800040000000003</v>
      </c>
      <c r="T15" s="115">
        <v>35.138339999999999</v>
      </c>
    </row>
    <row r="16" spans="1:22" ht="15.75" x14ac:dyDescent="0.25">
      <c r="A16" s="117" t="s">
        <v>87</v>
      </c>
      <c r="B16" s="174"/>
      <c r="C16" s="163"/>
      <c r="D16" s="118">
        <v>0</v>
      </c>
      <c r="E16" s="118">
        <v>0</v>
      </c>
      <c r="F16" s="118">
        <v>12.0474</v>
      </c>
      <c r="G16" s="118">
        <v>0</v>
      </c>
      <c r="H16" s="118">
        <v>0</v>
      </c>
      <c r="I16" s="118">
        <v>0</v>
      </c>
      <c r="J16" s="118">
        <v>38.442</v>
      </c>
      <c r="K16" s="118">
        <v>57.111759999999997</v>
      </c>
      <c r="L16" s="118">
        <v>4.5999999999999996</v>
      </c>
      <c r="M16" s="118">
        <v>0</v>
      </c>
      <c r="N16" s="118">
        <v>9.2590000000000003</v>
      </c>
      <c r="O16" s="118">
        <v>5.5199999999999999E-2</v>
      </c>
      <c r="P16" s="118">
        <v>0</v>
      </c>
      <c r="Q16" s="118">
        <v>0.7</v>
      </c>
      <c r="R16" s="119">
        <f t="shared" si="0"/>
        <v>122.21535999999999</v>
      </c>
      <c r="S16" s="118">
        <v>114.67492</v>
      </c>
      <c r="T16" s="118">
        <v>138.52318</v>
      </c>
    </row>
    <row r="17" spans="1:22" ht="15.75" x14ac:dyDescent="0.25">
      <c r="A17" s="114" t="s">
        <v>176</v>
      </c>
      <c r="B17" s="173"/>
      <c r="C17" s="163"/>
      <c r="D17" s="115">
        <v>0</v>
      </c>
      <c r="E17" s="115">
        <v>0</v>
      </c>
      <c r="F17" s="115">
        <v>0.11132</v>
      </c>
      <c r="G17" s="115">
        <v>0.1472</v>
      </c>
      <c r="H17" s="115">
        <v>0</v>
      </c>
      <c r="I17" s="115">
        <v>0</v>
      </c>
      <c r="J17" s="115">
        <v>0</v>
      </c>
      <c r="K17" s="115">
        <v>0</v>
      </c>
      <c r="L17" s="115">
        <v>0</v>
      </c>
      <c r="M17" s="115">
        <v>0</v>
      </c>
      <c r="N17" s="115">
        <v>0</v>
      </c>
      <c r="O17" s="115">
        <v>0</v>
      </c>
      <c r="P17" s="115">
        <v>0</v>
      </c>
      <c r="Q17" s="115">
        <v>0</v>
      </c>
      <c r="R17" s="116">
        <f t="shared" si="0"/>
        <v>0.25851999999999997</v>
      </c>
      <c r="S17" s="115">
        <v>0</v>
      </c>
      <c r="T17" s="115">
        <v>0</v>
      </c>
    </row>
    <row r="18" spans="1:22" ht="15.75" x14ac:dyDescent="0.25">
      <c r="A18" s="117" t="s">
        <v>88</v>
      </c>
      <c r="B18" s="174"/>
      <c r="C18" s="163"/>
      <c r="D18" s="118">
        <v>0</v>
      </c>
      <c r="E18" s="118">
        <v>0</v>
      </c>
      <c r="F18" s="118">
        <v>23.255299999999998</v>
      </c>
      <c r="G18" s="118">
        <v>5.5076799999999997</v>
      </c>
      <c r="H18" s="118">
        <v>0</v>
      </c>
      <c r="I18" s="118">
        <v>0</v>
      </c>
      <c r="J18" s="118">
        <v>21.620999999999999</v>
      </c>
      <c r="K18" s="118">
        <v>0</v>
      </c>
      <c r="L18" s="118">
        <v>0</v>
      </c>
      <c r="M18" s="118">
        <v>0</v>
      </c>
      <c r="N18" s="118">
        <v>0</v>
      </c>
      <c r="O18" s="118">
        <v>0</v>
      </c>
      <c r="P18" s="118">
        <v>0</v>
      </c>
      <c r="Q18" s="118">
        <v>0.09</v>
      </c>
      <c r="R18" s="119">
        <f t="shared" si="0"/>
        <v>50.473979999999997</v>
      </c>
      <c r="S18" s="118">
        <v>78.365399999999994</v>
      </c>
      <c r="T18" s="118">
        <v>35.08426</v>
      </c>
    </row>
    <row r="19" spans="1:22" ht="15.75" x14ac:dyDescent="0.25">
      <c r="A19" s="114" t="s">
        <v>89</v>
      </c>
      <c r="B19" s="173"/>
      <c r="C19" s="163"/>
      <c r="D19" s="115">
        <v>0</v>
      </c>
      <c r="E19" s="115">
        <v>0</v>
      </c>
      <c r="F19" s="115">
        <v>0</v>
      </c>
      <c r="G19" s="115">
        <v>2.6</v>
      </c>
      <c r="H19" s="115">
        <v>0</v>
      </c>
      <c r="I19" s="115">
        <v>0</v>
      </c>
      <c r="J19" s="115">
        <v>0</v>
      </c>
      <c r="K19" s="115">
        <v>0</v>
      </c>
      <c r="L19" s="115">
        <v>0</v>
      </c>
      <c r="M19" s="115">
        <v>0</v>
      </c>
      <c r="N19" s="115">
        <v>0</v>
      </c>
      <c r="O19" s="115">
        <v>0</v>
      </c>
      <c r="P19" s="115">
        <v>0</v>
      </c>
      <c r="Q19" s="115">
        <v>0</v>
      </c>
      <c r="R19" s="116">
        <f t="shared" si="0"/>
        <v>2.6</v>
      </c>
      <c r="S19" s="115">
        <v>0</v>
      </c>
      <c r="T19" s="115">
        <v>0</v>
      </c>
    </row>
    <row r="20" spans="1:22" ht="15.75" x14ac:dyDescent="0.25">
      <c r="A20" s="117" t="s">
        <v>90</v>
      </c>
      <c r="B20" s="174"/>
      <c r="C20" s="163"/>
      <c r="D20" s="118">
        <v>0</v>
      </c>
      <c r="E20" s="118">
        <v>0</v>
      </c>
      <c r="F20" s="118">
        <v>0.75900000000000001</v>
      </c>
      <c r="G20" s="118">
        <v>0</v>
      </c>
      <c r="H20" s="118">
        <v>0</v>
      </c>
      <c r="I20" s="118">
        <v>0</v>
      </c>
      <c r="J20" s="118">
        <v>9.0510000000000002</v>
      </c>
      <c r="K20" s="118">
        <v>0</v>
      </c>
      <c r="L20" s="118">
        <v>0</v>
      </c>
      <c r="M20" s="118">
        <v>0</v>
      </c>
      <c r="N20" s="118">
        <v>0</v>
      </c>
      <c r="O20" s="118">
        <v>0</v>
      </c>
      <c r="P20" s="118">
        <v>0</v>
      </c>
      <c r="Q20" s="118">
        <v>0</v>
      </c>
      <c r="R20" s="119">
        <f t="shared" si="0"/>
        <v>9.81</v>
      </c>
      <c r="S20" s="118">
        <v>8.3728999999999996</v>
      </c>
      <c r="T20" s="118">
        <v>14.48218</v>
      </c>
    </row>
    <row r="21" spans="1:22" ht="15.75" x14ac:dyDescent="0.25">
      <c r="A21" s="114" t="s">
        <v>15</v>
      </c>
      <c r="B21" s="173"/>
      <c r="C21" s="163"/>
      <c r="D21" s="115">
        <v>0</v>
      </c>
      <c r="E21" s="115">
        <v>0</v>
      </c>
      <c r="F21" s="115">
        <v>22.254799999999999</v>
      </c>
      <c r="G21" s="115">
        <v>2.78</v>
      </c>
      <c r="H21" s="115">
        <v>0</v>
      </c>
      <c r="I21" s="115">
        <v>0</v>
      </c>
      <c r="J21" s="115">
        <v>94.793000000000006</v>
      </c>
      <c r="K21" s="115">
        <v>7.4248599999999998</v>
      </c>
      <c r="L21" s="115">
        <v>0</v>
      </c>
      <c r="M21" s="115">
        <v>0</v>
      </c>
      <c r="N21" s="115">
        <v>2.585</v>
      </c>
      <c r="O21" s="115">
        <v>0</v>
      </c>
      <c r="P21" s="115">
        <v>0</v>
      </c>
      <c r="Q21" s="115">
        <v>1.4</v>
      </c>
      <c r="R21" s="116">
        <f t="shared" si="0"/>
        <v>131.23766000000001</v>
      </c>
      <c r="S21" s="115">
        <v>120.92700000000001</v>
      </c>
      <c r="T21" s="115">
        <v>52.729300000000002</v>
      </c>
    </row>
    <row r="22" spans="1:22" ht="15.75" x14ac:dyDescent="0.25">
      <c r="A22" s="117" t="s">
        <v>92</v>
      </c>
      <c r="B22" s="174"/>
      <c r="C22" s="163"/>
      <c r="D22" s="118">
        <v>0</v>
      </c>
      <c r="E22" s="118">
        <v>0</v>
      </c>
      <c r="F22" s="118">
        <v>0</v>
      </c>
      <c r="G22" s="118">
        <v>0</v>
      </c>
      <c r="H22" s="118">
        <v>0</v>
      </c>
      <c r="I22" s="118">
        <v>0</v>
      </c>
      <c r="J22" s="118">
        <v>0</v>
      </c>
      <c r="K22" s="118">
        <v>0</v>
      </c>
      <c r="L22" s="118">
        <v>0</v>
      </c>
      <c r="M22" s="118">
        <v>0</v>
      </c>
      <c r="N22" s="118">
        <v>0</v>
      </c>
      <c r="O22" s="118">
        <v>0</v>
      </c>
      <c r="P22" s="118">
        <v>0</v>
      </c>
      <c r="Q22" s="118">
        <v>0</v>
      </c>
      <c r="R22" s="119">
        <f t="shared" si="0"/>
        <v>0</v>
      </c>
      <c r="S22" s="118">
        <v>0.46689999999999998</v>
      </c>
      <c r="T22" s="118">
        <v>8.4262800000000002</v>
      </c>
    </row>
    <row r="23" spans="1:22" ht="15.75" x14ac:dyDescent="0.25">
      <c r="A23" s="114" t="s">
        <v>93</v>
      </c>
      <c r="B23" s="173"/>
      <c r="C23" s="163"/>
      <c r="D23" s="115">
        <v>0</v>
      </c>
      <c r="E23" s="115">
        <v>4</v>
      </c>
      <c r="F23" s="115">
        <v>35.756720000000001</v>
      </c>
      <c r="G23" s="115">
        <v>9.6660000000000004</v>
      </c>
      <c r="H23" s="115">
        <v>0</v>
      </c>
      <c r="I23" s="115">
        <v>0</v>
      </c>
      <c r="J23" s="115">
        <v>16.526</v>
      </c>
      <c r="K23" s="115">
        <v>0</v>
      </c>
      <c r="L23" s="115">
        <v>0</v>
      </c>
      <c r="M23" s="115">
        <v>0</v>
      </c>
      <c r="N23" s="115">
        <v>0</v>
      </c>
      <c r="O23" s="115">
        <v>0</v>
      </c>
      <c r="P23" s="115">
        <v>0</v>
      </c>
      <c r="Q23" s="115">
        <v>0.2</v>
      </c>
      <c r="R23" s="116">
        <f t="shared" si="0"/>
        <v>66.148719999999997</v>
      </c>
      <c r="S23" s="115">
        <v>64.690520000000006</v>
      </c>
      <c r="T23" s="115">
        <v>28.76548</v>
      </c>
    </row>
    <row r="24" spans="1:22" ht="15.75" x14ac:dyDescent="0.25">
      <c r="A24" s="117" t="s">
        <v>72</v>
      </c>
      <c r="B24" s="174"/>
      <c r="C24" s="163"/>
      <c r="D24" s="118">
        <v>0</v>
      </c>
      <c r="E24" s="118">
        <v>0</v>
      </c>
      <c r="F24" s="118">
        <v>0</v>
      </c>
      <c r="G24" s="118">
        <v>0</v>
      </c>
      <c r="H24" s="118">
        <v>0</v>
      </c>
      <c r="I24" s="118">
        <v>0</v>
      </c>
      <c r="J24" s="118">
        <v>0</v>
      </c>
      <c r="K24" s="118">
        <v>0</v>
      </c>
      <c r="L24" s="118">
        <v>0</v>
      </c>
      <c r="M24" s="118">
        <v>0</v>
      </c>
      <c r="N24" s="118">
        <v>0</v>
      </c>
      <c r="O24" s="118">
        <v>0</v>
      </c>
      <c r="P24" s="118">
        <v>0</v>
      </c>
      <c r="Q24" s="118">
        <v>0</v>
      </c>
      <c r="R24" s="119">
        <f t="shared" si="0"/>
        <v>0</v>
      </c>
      <c r="S24" s="118">
        <v>2.762</v>
      </c>
      <c r="T24" s="118">
        <v>0</v>
      </c>
    </row>
    <row r="25" spans="1:22" ht="15.75" x14ac:dyDescent="0.25">
      <c r="A25" s="120" t="s">
        <v>16</v>
      </c>
      <c r="B25" s="175"/>
      <c r="C25" s="163"/>
      <c r="D25" s="121">
        <f t="shared" ref="D25:T25" si="1">SUM(D9,D10,D11,D12,D13,D14,D15,D16,D17,D18,D19,D20,D21,D22,D23,D24)</f>
        <v>0</v>
      </c>
      <c r="E25" s="121">
        <f t="shared" si="1"/>
        <v>21</v>
      </c>
      <c r="F25" s="121">
        <f t="shared" si="1"/>
        <v>242.55248</v>
      </c>
      <c r="G25" s="121">
        <f t="shared" si="1"/>
        <v>92.617619999999974</v>
      </c>
      <c r="H25" s="121">
        <f t="shared" si="1"/>
        <v>0</v>
      </c>
      <c r="I25" s="121">
        <f t="shared" si="1"/>
        <v>0</v>
      </c>
      <c r="J25" s="121">
        <f t="shared" si="1"/>
        <v>295.87700000000001</v>
      </c>
      <c r="K25" s="121">
        <f t="shared" si="1"/>
        <v>90.832059999999984</v>
      </c>
      <c r="L25" s="121">
        <f t="shared" si="1"/>
        <v>29.302</v>
      </c>
      <c r="M25" s="121">
        <f t="shared" si="1"/>
        <v>0</v>
      </c>
      <c r="N25" s="121">
        <f t="shared" si="1"/>
        <v>13.4984</v>
      </c>
      <c r="O25" s="121">
        <f t="shared" si="1"/>
        <v>8.2799999999999999E-2</v>
      </c>
      <c r="P25" s="121">
        <f t="shared" si="1"/>
        <v>0</v>
      </c>
      <c r="Q25" s="121">
        <f t="shared" si="1"/>
        <v>6.4899999999999993</v>
      </c>
      <c r="R25" s="122">
        <f t="shared" si="1"/>
        <v>792.25235999999995</v>
      </c>
      <c r="S25" s="118">
        <f t="shared" si="1"/>
        <v>909.43031999999994</v>
      </c>
      <c r="T25" s="118">
        <f t="shared" si="1"/>
        <v>673.64606000000003</v>
      </c>
    </row>
    <row r="27" spans="1:22" ht="15.75" x14ac:dyDescent="0.25">
      <c r="A27" s="110" t="s">
        <v>17</v>
      </c>
      <c r="B27" s="172"/>
      <c r="C27" s="163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2"/>
      <c r="S27" s="113"/>
      <c r="T27" s="113"/>
    </row>
    <row r="28" spans="1:22" ht="15.75" x14ac:dyDescent="0.25">
      <c r="A28" s="114" t="s">
        <v>177</v>
      </c>
      <c r="B28" s="173"/>
      <c r="C28" s="163"/>
      <c r="D28" s="115">
        <v>0</v>
      </c>
      <c r="E28" s="115">
        <v>0</v>
      </c>
      <c r="F28" s="115">
        <v>0</v>
      </c>
      <c r="G28" s="115">
        <v>0</v>
      </c>
      <c r="H28" s="115">
        <v>0</v>
      </c>
      <c r="I28" s="115">
        <v>0</v>
      </c>
      <c r="J28" s="115">
        <v>0</v>
      </c>
      <c r="K28" s="115">
        <v>3.3441999999999998</v>
      </c>
      <c r="L28" s="115">
        <v>0</v>
      </c>
      <c r="M28" s="115">
        <v>0</v>
      </c>
      <c r="N28" s="115">
        <v>0</v>
      </c>
      <c r="O28" s="115">
        <v>0</v>
      </c>
      <c r="P28" s="115">
        <v>0</v>
      </c>
      <c r="Q28" s="115">
        <v>0</v>
      </c>
      <c r="R28" s="116">
        <f t="shared" ref="R28:R39" si="2">SUM(D28,E28,F28,G28,H28,I28,J28,K28,L28,M28,N28,O28,P28,Q28)</f>
        <v>3.3441999999999998</v>
      </c>
      <c r="S28" s="115">
        <v>1.84</v>
      </c>
      <c r="T28" s="115">
        <v>0.50600000000000001</v>
      </c>
      <c r="U28" s="173"/>
      <c r="V28" s="163"/>
    </row>
    <row r="29" spans="1:22" ht="15.75" x14ac:dyDescent="0.25">
      <c r="A29" s="117" t="s">
        <v>18</v>
      </c>
      <c r="B29" s="174"/>
      <c r="C29" s="163"/>
      <c r="D29" s="118">
        <v>0</v>
      </c>
      <c r="E29" s="118">
        <v>0</v>
      </c>
      <c r="F29" s="118">
        <v>0</v>
      </c>
      <c r="G29" s="118">
        <v>0</v>
      </c>
      <c r="H29" s="118">
        <v>0</v>
      </c>
      <c r="I29" s="118">
        <v>0</v>
      </c>
      <c r="J29" s="118">
        <v>2.8980000000000001</v>
      </c>
      <c r="K29" s="118">
        <v>0</v>
      </c>
      <c r="L29" s="118">
        <v>26.196999999999999</v>
      </c>
      <c r="M29" s="118">
        <v>0</v>
      </c>
      <c r="N29" s="118">
        <v>3.149</v>
      </c>
      <c r="O29" s="118">
        <v>0</v>
      </c>
      <c r="P29" s="118">
        <v>0</v>
      </c>
      <c r="Q29" s="118">
        <v>0</v>
      </c>
      <c r="R29" s="119">
        <f t="shared" si="2"/>
        <v>32.244</v>
      </c>
      <c r="S29" s="118">
        <v>36.195999999999998</v>
      </c>
      <c r="T29" s="118">
        <v>20.637</v>
      </c>
    </row>
    <row r="30" spans="1:22" ht="15.75" x14ac:dyDescent="0.25">
      <c r="A30" s="114" t="s">
        <v>94</v>
      </c>
      <c r="B30" s="173"/>
      <c r="C30" s="163"/>
      <c r="D30" s="115">
        <v>0</v>
      </c>
      <c r="E30" s="115">
        <v>0</v>
      </c>
      <c r="F30" s="115">
        <v>0</v>
      </c>
      <c r="G30" s="115">
        <v>0</v>
      </c>
      <c r="H30" s="115">
        <v>0</v>
      </c>
      <c r="I30" s="115">
        <v>0</v>
      </c>
      <c r="J30" s="115">
        <v>0</v>
      </c>
      <c r="K30" s="115">
        <v>0</v>
      </c>
      <c r="L30" s="115">
        <v>0</v>
      </c>
      <c r="M30" s="115">
        <v>0</v>
      </c>
      <c r="N30" s="115">
        <v>5.6000500000000004</v>
      </c>
      <c r="O30" s="115">
        <v>0</v>
      </c>
      <c r="P30" s="115">
        <v>0</v>
      </c>
      <c r="Q30" s="115">
        <v>0</v>
      </c>
      <c r="R30" s="116">
        <f t="shared" si="2"/>
        <v>5.6000500000000004</v>
      </c>
      <c r="S30" s="115">
        <v>5.1112000000000002</v>
      </c>
      <c r="T30" s="115">
        <v>14.785780000000001</v>
      </c>
    </row>
    <row r="31" spans="1:22" ht="15.75" x14ac:dyDescent="0.25">
      <c r="A31" s="117" t="s">
        <v>156</v>
      </c>
      <c r="B31" s="174"/>
      <c r="C31" s="163"/>
      <c r="D31" s="118">
        <v>0</v>
      </c>
      <c r="E31" s="118">
        <v>1.5</v>
      </c>
      <c r="F31" s="118">
        <v>2.9918399999999998</v>
      </c>
      <c r="G31" s="118">
        <v>0</v>
      </c>
      <c r="H31" s="118">
        <v>0</v>
      </c>
      <c r="I31" s="118">
        <v>0</v>
      </c>
      <c r="J31" s="118">
        <v>0</v>
      </c>
      <c r="K31" s="118">
        <v>0</v>
      </c>
      <c r="L31" s="118">
        <v>0</v>
      </c>
      <c r="M31" s="118">
        <v>0</v>
      </c>
      <c r="N31" s="118">
        <v>0</v>
      </c>
      <c r="O31" s="118">
        <v>0</v>
      </c>
      <c r="P31" s="118">
        <v>0</v>
      </c>
      <c r="Q31" s="118">
        <v>0</v>
      </c>
      <c r="R31" s="119">
        <f t="shared" si="2"/>
        <v>4.4918399999999998</v>
      </c>
      <c r="S31" s="118">
        <v>4.0437000000000003</v>
      </c>
      <c r="T31" s="118">
        <v>4.1510400000000001</v>
      </c>
    </row>
    <row r="32" spans="1:22" ht="15.75" x14ac:dyDescent="0.25">
      <c r="A32" s="114" t="s">
        <v>178</v>
      </c>
      <c r="B32" s="173"/>
      <c r="C32" s="163"/>
      <c r="D32" s="115">
        <v>0</v>
      </c>
      <c r="E32" s="115">
        <v>0</v>
      </c>
      <c r="F32" s="115">
        <v>0</v>
      </c>
      <c r="G32" s="115">
        <v>0</v>
      </c>
      <c r="H32" s="115">
        <v>0</v>
      </c>
      <c r="I32" s="115">
        <v>0</v>
      </c>
      <c r="J32" s="115">
        <v>0</v>
      </c>
      <c r="K32" s="115">
        <v>0</v>
      </c>
      <c r="L32" s="115">
        <v>0</v>
      </c>
      <c r="M32" s="115">
        <v>0</v>
      </c>
      <c r="N32" s="115">
        <v>0</v>
      </c>
      <c r="O32" s="115">
        <v>0</v>
      </c>
      <c r="P32" s="115">
        <v>0</v>
      </c>
      <c r="Q32" s="115">
        <v>0</v>
      </c>
      <c r="R32" s="116">
        <f t="shared" si="2"/>
        <v>0</v>
      </c>
      <c r="S32" s="115">
        <v>0</v>
      </c>
      <c r="T32" s="115">
        <v>1.6819999999999999</v>
      </c>
    </row>
    <row r="33" spans="1:22" ht="15.75" x14ac:dyDescent="0.25">
      <c r="A33" s="117" t="s">
        <v>157</v>
      </c>
      <c r="B33" s="174"/>
      <c r="C33" s="163"/>
      <c r="D33" s="118">
        <v>0</v>
      </c>
      <c r="E33" s="118">
        <v>0.5</v>
      </c>
      <c r="F33" s="118">
        <v>8.5780799999999999</v>
      </c>
      <c r="G33" s="118">
        <v>1.2</v>
      </c>
      <c r="H33" s="118">
        <v>0</v>
      </c>
      <c r="I33" s="118">
        <v>0</v>
      </c>
      <c r="J33" s="118">
        <v>0</v>
      </c>
      <c r="K33" s="118">
        <v>0</v>
      </c>
      <c r="L33" s="118">
        <v>0</v>
      </c>
      <c r="M33" s="118">
        <v>0</v>
      </c>
      <c r="N33" s="118">
        <v>0.98699999999999999</v>
      </c>
      <c r="O33" s="118">
        <v>0</v>
      </c>
      <c r="P33" s="118">
        <v>0</v>
      </c>
      <c r="Q33" s="118">
        <v>0</v>
      </c>
      <c r="R33" s="119">
        <f t="shared" si="2"/>
        <v>11.265079999999999</v>
      </c>
      <c r="S33" s="118">
        <v>13.7601</v>
      </c>
      <c r="T33" s="118">
        <v>9.1498600000000003</v>
      </c>
    </row>
    <row r="34" spans="1:22" ht="15.75" x14ac:dyDescent="0.25">
      <c r="A34" s="114" t="s">
        <v>179</v>
      </c>
      <c r="B34" s="173"/>
      <c r="C34" s="163"/>
      <c r="D34" s="115">
        <v>0</v>
      </c>
      <c r="E34" s="115">
        <v>0</v>
      </c>
      <c r="F34" s="115">
        <v>0</v>
      </c>
      <c r="G34" s="115">
        <v>0</v>
      </c>
      <c r="H34" s="115">
        <v>0</v>
      </c>
      <c r="I34" s="115">
        <v>0</v>
      </c>
      <c r="J34" s="115">
        <v>0</v>
      </c>
      <c r="K34" s="115">
        <v>0</v>
      </c>
      <c r="L34" s="115">
        <v>0</v>
      </c>
      <c r="M34" s="115">
        <v>0</v>
      </c>
      <c r="N34" s="115">
        <v>0</v>
      </c>
      <c r="O34" s="115">
        <v>0</v>
      </c>
      <c r="P34" s="115">
        <v>0</v>
      </c>
      <c r="Q34" s="115">
        <v>0</v>
      </c>
      <c r="R34" s="116">
        <f t="shared" si="2"/>
        <v>0</v>
      </c>
      <c r="S34" s="115">
        <v>1.1362000000000001</v>
      </c>
      <c r="T34" s="115">
        <v>0</v>
      </c>
    </row>
    <row r="35" spans="1:22" ht="15.75" x14ac:dyDescent="0.25">
      <c r="A35" s="117" t="s">
        <v>19</v>
      </c>
      <c r="B35" s="174"/>
      <c r="C35" s="163"/>
      <c r="D35" s="118">
        <v>0</v>
      </c>
      <c r="E35" s="118">
        <v>0</v>
      </c>
      <c r="F35" s="118">
        <v>14.54152</v>
      </c>
      <c r="G35" s="118">
        <v>2.5299999999999998</v>
      </c>
      <c r="H35" s="118">
        <v>0</v>
      </c>
      <c r="I35" s="118">
        <v>0</v>
      </c>
      <c r="J35" s="118">
        <v>0</v>
      </c>
      <c r="K35" s="118">
        <v>0</v>
      </c>
      <c r="L35" s="118">
        <v>0</v>
      </c>
      <c r="M35" s="118">
        <v>0</v>
      </c>
      <c r="N35" s="118">
        <v>0</v>
      </c>
      <c r="O35" s="118">
        <v>0</v>
      </c>
      <c r="P35" s="118">
        <v>0</v>
      </c>
      <c r="Q35" s="118">
        <v>0</v>
      </c>
      <c r="R35" s="119">
        <f t="shared" si="2"/>
        <v>17.07152</v>
      </c>
      <c r="S35" s="118">
        <v>36.968159999999997</v>
      </c>
      <c r="T35" s="118">
        <v>13.993119999999999</v>
      </c>
    </row>
    <row r="36" spans="1:22" ht="15.75" x14ac:dyDescent="0.25">
      <c r="A36" s="114" t="s">
        <v>95</v>
      </c>
      <c r="B36" s="173"/>
      <c r="C36" s="163"/>
      <c r="D36" s="115">
        <v>0</v>
      </c>
      <c r="E36" s="115">
        <v>0.2</v>
      </c>
      <c r="F36" s="115">
        <v>0.85007999999999995</v>
      </c>
      <c r="G36" s="115">
        <v>0.26357999999999998</v>
      </c>
      <c r="H36" s="115">
        <v>0</v>
      </c>
      <c r="I36" s="115">
        <v>0</v>
      </c>
      <c r="J36" s="115">
        <v>49.012999999999998</v>
      </c>
      <c r="K36" s="115">
        <v>6.0926999999999998</v>
      </c>
      <c r="L36" s="115">
        <v>4.5999999999999996</v>
      </c>
      <c r="M36" s="115">
        <v>0</v>
      </c>
      <c r="N36" s="115">
        <v>24.073399999999999</v>
      </c>
      <c r="O36" s="115">
        <v>0</v>
      </c>
      <c r="P36" s="115">
        <v>0</v>
      </c>
      <c r="Q36" s="115">
        <v>0.184</v>
      </c>
      <c r="R36" s="116">
        <f t="shared" si="2"/>
        <v>85.276759999999996</v>
      </c>
      <c r="S36" s="115">
        <v>63.52702</v>
      </c>
      <c r="T36" s="115">
        <v>41.294539999999998</v>
      </c>
    </row>
    <row r="37" spans="1:22" ht="15.75" x14ac:dyDescent="0.25">
      <c r="A37" s="117" t="s">
        <v>96</v>
      </c>
      <c r="B37" s="174"/>
      <c r="C37" s="163"/>
      <c r="D37" s="118">
        <v>0</v>
      </c>
      <c r="E37" s="118">
        <v>0</v>
      </c>
      <c r="F37" s="118">
        <v>0</v>
      </c>
      <c r="G37" s="118">
        <v>0</v>
      </c>
      <c r="H37" s="118">
        <v>0</v>
      </c>
      <c r="I37" s="118">
        <v>0</v>
      </c>
      <c r="J37" s="118">
        <v>0</v>
      </c>
      <c r="K37" s="118">
        <v>0</v>
      </c>
      <c r="L37" s="118">
        <v>0</v>
      </c>
      <c r="M37" s="118">
        <v>0</v>
      </c>
      <c r="N37" s="118">
        <v>0</v>
      </c>
      <c r="O37" s="118">
        <v>0</v>
      </c>
      <c r="P37" s="118">
        <v>0</v>
      </c>
      <c r="Q37" s="118">
        <v>0</v>
      </c>
      <c r="R37" s="119">
        <f t="shared" si="2"/>
        <v>0</v>
      </c>
      <c r="S37" s="118">
        <v>0</v>
      </c>
      <c r="T37" s="118">
        <v>2.2040000000000002</v>
      </c>
    </row>
    <row r="38" spans="1:22" ht="15.75" x14ac:dyDescent="0.25">
      <c r="A38" s="114" t="s">
        <v>97</v>
      </c>
      <c r="B38" s="173"/>
      <c r="C38" s="163"/>
      <c r="D38" s="115">
        <v>0</v>
      </c>
      <c r="E38" s="115">
        <v>0.6</v>
      </c>
      <c r="F38" s="115">
        <v>2.5502400000000001</v>
      </c>
      <c r="G38" s="115">
        <v>0</v>
      </c>
      <c r="H38" s="115">
        <v>0</v>
      </c>
      <c r="I38" s="115">
        <v>0</v>
      </c>
      <c r="J38" s="115">
        <v>0</v>
      </c>
      <c r="K38" s="115">
        <v>0</v>
      </c>
      <c r="L38" s="115">
        <v>0</v>
      </c>
      <c r="M38" s="115">
        <v>0</v>
      </c>
      <c r="N38" s="115">
        <v>0</v>
      </c>
      <c r="O38" s="115">
        <v>0</v>
      </c>
      <c r="P38" s="115">
        <v>0</v>
      </c>
      <c r="Q38" s="115">
        <v>0</v>
      </c>
      <c r="R38" s="116">
        <f t="shared" si="2"/>
        <v>3.1502400000000002</v>
      </c>
      <c r="S38" s="115">
        <v>2.0089999999999999</v>
      </c>
      <c r="T38" s="115">
        <v>2.6275200000000001</v>
      </c>
    </row>
    <row r="39" spans="1:22" ht="15.75" x14ac:dyDescent="0.25">
      <c r="A39" s="117" t="s">
        <v>98</v>
      </c>
      <c r="B39" s="174"/>
      <c r="C39" s="163"/>
      <c r="D39" s="118">
        <v>0</v>
      </c>
      <c r="E39" s="118">
        <v>0</v>
      </c>
      <c r="F39" s="118">
        <v>0</v>
      </c>
      <c r="G39" s="118">
        <v>0</v>
      </c>
      <c r="H39" s="118">
        <v>0</v>
      </c>
      <c r="I39" s="118">
        <v>0</v>
      </c>
      <c r="J39" s="118">
        <v>0</v>
      </c>
      <c r="K39" s="118">
        <v>0</v>
      </c>
      <c r="L39" s="118">
        <v>0</v>
      </c>
      <c r="M39" s="118">
        <v>0</v>
      </c>
      <c r="N39" s="118">
        <v>1.645</v>
      </c>
      <c r="O39" s="118">
        <v>0</v>
      </c>
      <c r="P39" s="118">
        <v>0</v>
      </c>
      <c r="Q39" s="118">
        <v>0</v>
      </c>
      <c r="R39" s="119">
        <f t="shared" si="2"/>
        <v>1.645</v>
      </c>
      <c r="S39" s="118">
        <v>1.58412</v>
      </c>
      <c r="T39" s="118">
        <v>2.585</v>
      </c>
    </row>
    <row r="40" spans="1:22" ht="15.75" x14ac:dyDescent="0.25">
      <c r="A40" s="120" t="s">
        <v>16</v>
      </c>
      <c r="B40" s="175"/>
      <c r="C40" s="163"/>
      <c r="D40" s="121">
        <f t="shared" ref="D40:T40" si="3">SUM(D28,D29,D30,D31,D32,D33,D34,D35,D36,D37,D38,D39)</f>
        <v>0</v>
      </c>
      <c r="E40" s="121">
        <f t="shared" si="3"/>
        <v>2.8000000000000003</v>
      </c>
      <c r="F40" s="121">
        <f t="shared" si="3"/>
        <v>29.511759999999999</v>
      </c>
      <c r="G40" s="121">
        <f t="shared" si="3"/>
        <v>3.9935799999999997</v>
      </c>
      <c r="H40" s="121">
        <f t="shared" si="3"/>
        <v>0</v>
      </c>
      <c r="I40" s="121">
        <f t="shared" si="3"/>
        <v>0</v>
      </c>
      <c r="J40" s="121">
        <f t="shared" si="3"/>
        <v>51.911000000000001</v>
      </c>
      <c r="K40" s="121">
        <f t="shared" si="3"/>
        <v>9.4368999999999996</v>
      </c>
      <c r="L40" s="121">
        <f t="shared" si="3"/>
        <v>30.796999999999997</v>
      </c>
      <c r="M40" s="121">
        <f t="shared" si="3"/>
        <v>0</v>
      </c>
      <c r="N40" s="121">
        <f t="shared" si="3"/>
        <v>35.454450000000001</v>
      </c>
      <c r="O40" s="121">
        <f t="shared" si="3"/>
        <v>0</v>
      </c>
      <c r="P40" s="121">
        <f t="shared" si="3"/>
        <v>0</v>
      </c>
      <c r="Q40" s="121">
        <f t="shared" si="3"/>
        <v>0.184</v>
      </c>
      <c r="R40" s="122">
        <f t="shared" si="3"/>
        <v>164.08869000000001</v>
      </c>
      <c r="S40" s="118">
        <f t="shared" si="3"/>
        <v>166.1755</v>
      </c>
      <c r="T40" s="118">
        <f t="shared" si="3"/>
        <v>113.61586</v>
      </c>
    </row>
    <row r="42" spans="1:22" ht="15.75" x14ac:dyDescent="0.25">
      <c r="A42" s="110" t="s">
        <v>22</v>
      </c>
      <c r="B42" s="172"/>
      <c r="C42" s="163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2"/>
      <c r="S42" s="113"/>
      <c r="T42" s="113"/>
    </row>
    <row r="43" spans="1:22" ht="15.75" x14ac:dyDescent="0.25">
      <c r="A43" s="114" t="s">
        <v>23</v>
      </c>
      <c r="B43" s="173"/>
      <c r="C43" s="163"/>
      <c r="D43" s="115">
        <v>0</v>
      </c>
      <c r="E43" s="115">
        <v>0</v>
      </c>
      <c r="F43" s="115">
        <v>2.7356199999999999</v>
      </c>
      <c r="G43" s="115">
        <v>14.476039999999999</v>
      </c>
      <c r="H43" s="115">
        <v>0</v>
      </c>
      <c r="I43" s="115">
        <v>0</v>
      </c>
      <c r="J43" s="115">
        <v>0</v>
      </c>
      <c r="K43" s="115">
        <v>0</v>
      </c>
      <c r="L43" s="115">
        <v>0</v>
      </c>
      <c r="M43" s="115">
        <v>0</v>
      </c>
      <c r="N43" s="115">
        <v>0</v>
      </c>
      <c r="O43" s="115">
        <v>0</v>
      </c>
      <c r="P43" s="115">
        <v>0</v>
      </c>
      <c r="Q43" s="115">
        <v>0</v>
      </c>
      <c r="R43" s="116">
        <f t="shared" ref="R43:R48" si="4">SUM(D43,E43,F43,G43,H43,I43,J43,K43,L43,M43,N43,O43,P43,Q43)</f>
        <v>17.211659999999998</v>
      </c>
      <c r="S43" s="115">
        <v>1.5529999999999999</v>
      </c>
      <c r="T43" s="115">
        <v>0</v>
      </c>
      <c r="U43" s="173"/>
      <c r="V43" s="163"/>
    </row>
    <row r="44" spans="1:22" ht="15.75" x14ac:dyDescent="0.25">
      <c r="A44" s="117" t="s">
        <v>99</v>
      </c>
      <c r="B44" s="174"/>
      <c r="C44" s="163"/>
      <c r="D44" s="118">
        <v>0</v>
      </c>
      <c r="E44" s="118">
        <v>0</v>
      </c>
      <c r="F44" s="118">
        <v>4.4159999999999998E-2</v>
      </c>
      <c r="G44" s="118">
        <v>0.17985999999999999</v>
      </c>
      <c r="H44" s="118">
        <v>0</v>
      </c>
      <c r="I44" s="118">
        <v>0</v>
      </c>
      <c r="J44" s="118">
        <v>0</v>
      </c>
      <c r="K44" s="118">
        <v>0</v>
      </c>
      <c r="L44" s="118">
        <v>0</v>
      </c>
      <c r="M44" s="118">
        <v>0</v>
      </c>
      <c r="N44" s="118">
        <v>0</v>
      </c>
      <c r="O44" s="118">
        <v>2.3E-2</v>
      </c>
      <c r="P44" s="118">
        <v>0</v>
      </c>
      <c r="Q44" s="118">
        <v>0</v>
      </c>
      <c r="R44" s="119">
        <f t="shared" si="4"/>
        <v>0.24701999999999999</v>
      </c>
      <c r="S44" s="118">
        <v>0</v>
      </c>
      <c r="T44" s="118">
        <v>1.1039999999999999E-2</v>
      </c>
    </row>
    <row r="45" spans="1:22" ht="15.75" x14ac:dyDescent="0.25">
      <c r="A45" s="114" t="s">
        <v>100</v>
      </c>
      <c r="B45" s="173"/>
      <c r="C45" s="163"/>
      <c r="D45" s="115">
        <v>0</v>
      </c>
      <c r="E45" s="115">
        <v>0</v>
      </c>
      <c r="F45" s="115">
        <v>5.4739999999999997E-2</v>
      </c>
      <c r="G45" s="115">
        <v>0.1</v>
      </c>
      <c r="H45" s="115">
        <v>0</v>
      </c>
      <c r="I45" s="115">
        <v>0</v>
      </c>
      <c r="J45" s="115">
        <v>0</v>
      </c>
      <c r="K45" s="115">
        <v>0</v>
      </c>
      <c r="L45" s="115">
        <v>0</v>
      </c>
      <c r="M45" s="115">
        <v>0</v>
      </c>
      <c r="N45" s="115">
        <v>0</v>
      </c>
      <c r="O45" s="115">
        <v>0</v>
      </c>
      <c r="P45" s="115">
        <v>0</v>
      </c>
      <c r="Q45" s="115">
        <v>0</v>
      </c>
      <c r="R45" s="116">
        <f t="shared" si="4"/>
        <v>0.15473999999999999</v>
      </c>
      <c r="S45" s="115">
        <v>0.31684000000000001</v>
      </c>
      <c r="T45" s="115">
        <v>0.47564000000000001</v>
      </c>
    </row>
    <row r="46" spans="1:22" ht="15.75" x14ac:dyDescent="0.25">
      <c r="A46" s="117" t="s">
        <v>27</v>
      </c>
      <c r="B46" s="174"/>
      <c r="C46" s="163"/>
      <c r="D46" s="118">
        <v>0</v>
      </c>
      <c r="E46" s="118">
        <v>0</v>
      </c>
      <c r="F46" s="118">
        <v>0</v>
      </c>
      <c r="G46" s="118">
        <v>3.3</v>
      </c>
      <c r="H46" s="118">
        <v>0</v>
      </c>
      <c r="I46" s="118">
        <v>0</v>
      </c>
      <c r="J46" s="118">
        <v>0</v>
      </c>
      <c r="K46" s="118">
        <v>0</v>
      </c>
      <c r="L46" s="118">
        <v>0</v>
      </c>
      <c r="M46" s="118">
        <v>0</v>
      </c>
      <c r="N46" s="118">
        <v>0</v>
      </c>
      <c r="O46" s="118">
        <v>0</v>
      </c>
      <c r="P46" s="118">
        <v>0</v>
      </c>
      <c r="Q46" s="118">
        <v>0</v>
      </c>
      <c r="R46" s="119">
        <f t="shared" si="4"/>
        <v>3.3</v>
      </c>
      <c r="S46" s="118">
        <v>4.3079999999999998</v>
      </c>
      <c r="T46" s="118">
        <v>3.72214</v>
      </c>
    </row>
    <row r="47" spans="1:22" ht="15.75" x14ac:dyDescent="0.25">
      <c r="A47" s="114" t="s">
        <v>28</v>
      </c>
      <c r="B47" s="173"/>
      <c r="C47" s="163"/>
      <c r="D47" s="115">
        <v>0</v>
      </c>
      <c r="E47" s="115">
        <v>0</v>
      </c>
      <c r="F47" s="115">
        <v>5.6970999999999998</v>
      </c>
      <c r="G47" s="115">
        <v>0</v>
      </c>
      <c r="H47" s="115">
        <v>0</v>
      </c>
      <c r="I47" s="115">
        <v>0</v>
      </c>
      <c r="J47" s="115">
        <v>0</v>
      </c>
      <c r="K47" s="115">
        <v>0</v>
      </c>
      <c r="L47" s="115">
        <v>0</v>
      </c>
      <c r="M47" s="115">
        <v>0</v>
      </c>
      <c r="N47" s="115">
        <v>0</v>
      </c>
      <c r="O47" s="115">
        <v>1.38E-2</v>
      </c>
      <c r="P47" s="115">
        <v>0</v>
      </c>
      <c r="Q47" s="115">
        <v>0</v>
      </c>
      <c r="R47" s="116">
        <f t="shared" si="4"/>
        <v>5.7108999999999996</v>
      </c>
      <c r="S47" s="115">
        <v>5.1860400000000002</v>
      </c>
      <c r="T47" s="115">
        <v>4.75962</v>
      </c>
    </row>
    <row r="48" spans="1:22" ht="15.75" x14ac:dyDescent="0.25">
      <c r="A48" s="117" t="s">
        <v>29</v>
      </c>
      <c r="B48" s="174"/>
      <c r="C48" s="163"/>
      <c r="D48" s="118">
        <v>0</v>
      </c>
      <c r="E48" s="118">
        <v>0</v>
      </c>
      <c r="F48" s="118">
        <v>0</v>
      </c>
      <c r="G48" s="118">
        <v>8.5099999999999995E-2</v>
      </c>
      <c r="H48" s="118">
        <v>0</v>
      </c>
      <c r="I48" s="118">
        <v>0</v>
      </c>
      <c r="J48" s="118">
        <v>0</v>
      </c>
      <c r="K48" s="118">
        <v>0</v>
      </c>
      <c r="L48" s="118">
        <v>0</v>
      </c>
      <c r="M48" s="118">
        <v>0</v>
      </c>
      <c r="N48" s="118">
        <v>0</v>
      </c>
      <c r="O48" s="118">
        <v>0</v>
      </c>
      <c r="P48" s="118">
        <v>0</v>
      </c>
      <c r="Q48" s="118">
        <v>0</v>
      </c>
      <c r="R48" s="119">
        <f t="shared" si="4"/>
        <v>8.5099999999999995E-2</v>
      </c>
      <c r="S48" s="118">
        <v>0.13938</v>
      </c>
      <c r="T48" s="118">
        <v>5.9800000000000001E-3</v>
      </c>
    </row>
    <row r="49" spans="1:22" ht="15.75" x14ac:dyDescent="0.25">
      <c r="A49" s="120" t="s">
        <v>16</v>
      </c>
      <c r="B49" s="175"/>
      <c r="C49" s="163"/>
      <c r="D49" s="121">
        <f t="shared" ref="D49:T49" si="5">SUM(D43,D44,D45,D46,D47,D48)</f>
        <v>0</v>
      </c>
      <c r="E49" s="121">
        <f t="shared" si="5"/>
        <v>0</v>
      </c>
      <c r="F49" s="121">
        <f t="shared" si="5"/>
        <v>8.5316200000000002</v>
      </c>
      <c r="G49" s="121">
        <f t="shared" si="5"/>
        <v>18.140999999999998</v>
      </c>
      <c r="H49" s="121">
        <f t="shared" si="5"/>
        <v>0</v>
      </c>
      <c r="I49" s="121">
        <f t="shared" si="5"/>
        <v>0</v>
      </c>
      <c r="J49" s="121">
        <f t="shared" si="5"/>
        <v>0</v>
      </c>
      <c r="K49" s="121">
        <f t="shared" si="5"/>
        <v>0</v>
      </c>
      <c r="L49" s="121">
        <f t="shared" si="5"/>
        <v>0</v>
      </c>
      <c r="M49" s="121">
        <f t="shared" si="5"/>
        <v>0</v>
      </c>
      <c r="N49" s="121">
        <f t="shared" si="5"/>
        <v>0</v>
      </c>
      <c r="O49" s="121">
        <f t="shared" si="5"/>
        <v>3.6799999999999999E-2</v>
      </c>
      <c r="P49" s="121">
        <f t="shared" si="5"/>
        <v>0</v>
      </c>
      <c r="Q49" s="121">
        <f t="shared" si="5"/>
        <v>0</v>
      </c>
      <c r="R49" s="122">
        <f t="shared" si="5"/>
        <v>26.709419999999998</v>
      </c>
      <c r="S49" s="118">
        <f t="shared" si="5"/>
        <v>11.503259999999999</v>
      </c>
      <c r="T49" s="118">
        <f t="shared" si="5"/>
        <v>8.9744200000000003</v>
      </c>
    </row>
    <row r="51" spans="1:22" ht="15.75" x14ac:dyDescent="0.25">
      <c r="A51" s="110" t="s">
        <v>32</v>
      </c>
      <c r="B51" s="172"/>
      <c r="C51" s="163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2"/>
      <c r="S51" s="113"/>
      <c r="T51" s="113"/>
    </row>
    <row r="52" spans="1:22" ht="15.75" x14ac:dyDescent="0.25">
      <c r="A52" s="114" t="s">
        <v>33</v>
      </c>
      <c r="B52" s="173"/>
      <c r="C52" s="163"/>
      <c r="D52" s="115">
        <v>0</v>
      </c>
      <c r="E52" s="115">
        <v>0</v>
      </c>
      <c r="F52" s="115">
        <v>0</v>
      </c>
      <c r="G52" s="115">
        <v>2.4058000000000002</v>
      </c>
      <c r="H52" s="115">
        <v>47.09</v>
      </c>
      <c r="I52" s="115">
        <v>0</v>
      </c>
      <c r="J52" s="115">
        <v>0</v>
      </c>
      <c r="K52" s="115">
        <v>0</v>
      </c>
      <c r="L52" s="115">
        <v>0</v>
      </c>
      <c r="M52" s="115">
        <v>0</v>
      </c>
      <c r="N52" s="115">
        <v>0</v>
      </c>
      <c r="O52" s="115">
        <v>2.3E-2</v>
      </c>
      <c r="P52" s="115">
        <v>0</v>
      </c>
      <c r="Q52" s="115">
        <v>0</v>
      </c>
      <c r="R52" s="116">
        <f>SUM(D52,E52,F52,G52,H52,I52,J52,K52,L52,M52,N52,O52,P52,Q52)</f>
        <v>49.518800000000006</v>
      </c>
      <c r="S52" s="115">
        <v>36.606000000000002</v>
      </c>
      <c r="T52" s="115">
        <v>39.175440000000002</v>
      </c>
      <c r="U52" s="173"/>
      <c r="V52" s="163"/>
    </row>
    <row r="53" spans="1:22" ht="15.75" x14ac:dyDescent="0.25">
      <c r="A53" s="117" t="s">
        <v>34</v>
      </c>
      <c r="B53" s="174"/>
      <c r="C53" s="163"/>
      <c r="D53" s="118">
        <v>0</v>
      </c>
      <c r="E53" s="118">
        <v>0</v>
      </c>
      <c r="F53" s="118">
        <v>3.8041999999999998</v>
      </c>
      <c r="G53" s="118">
        <v>70.98424</v>
      </c>
      <c r="H53" s="118">
        <v>0</v>
      </c>
      <c r="I53" s="118">
        <v>0</v>
      </c>
      <c r="J53" s="118">
        <v>46.664999999999999</v>
      </c>
      <c r="K53" s="118">
        <v>0</v>
      </c>
      <c r="L53" s="118">
        <v>0</v>
      </c>
      <c r="M53" s="118">
        <v>0</v>
      </c>
      <c r="N53" s="118">
        <v>0</v>
      </c>
      <c r="O53" s="118">
        <v>129.7269</v>
      </c>
      <c r="P53" s="118">
        <v>0</v>
      </c>
      <c r="Q53" s="118">
        <v>0.6</v>
      </c>
      <c r="R53" s="119">
        <f>SUM(D53,E53,F53,G53,H53,I53,J53,K53,L53,M53,N53,O53,P53,Q53)</f>
        <v>251.78034</v>
      </c>
      <c r="S53" s="118">
        <v>109.95508</v>
      </c>
      <c r="T53" s="118">
        <v>82.664379999999994</v>
      </c>
    </row>
    <row r="54" spans="1:22" ht="15.75" x14ac:dyDescent="0.25">
      <c r="A54" s="120" t="s">
        <v>16</v>
      </c>
      <c r="B54" s="175"/>
      <c r="C54" s="163"/>
      <c r="D54" s="121">
        <f t="shared" ref="D54:T54" si="6">SUM(D52,D53)</f>
        <v>0</v>
      </c>
      <c r="E54" s="121">
        <f t="shared" si="6"/>
        <v>0</v>
      </c>
      <c r="F54" s="121">
        <f t="shared" si="6"/>
        <v>3.8041999999999998</v>
      </c>
      <c r="G54" s="121">
        <f t="shared" si="6"/>
        <v>73.390039999999999</v>
      </c>
      <c r="H54" s="121">
        <f t="shared" si="6"/>
        <v>47.09</v>
      </c>
      <c r="I54" s="121">
        <f t="shared" si="6"/>
        <v>0</v>
      </c>
      <c r="J54" s="121">
        <f t="shared" si="6"/>
        <v>46.664999999999999</v>
      </c>
      <c r="K54" s="121">
        <f t="shared" si="6"/>
        <v>0</v>
      </c>
      <c r="L54" s="121">
        <f t="shared" si="6"/>
        <v>0</v>
      </c>
      <c r="M54" s="121">
        <f t="shared" si="6"/>
        <v>0</v>
      </c>
      <c r="N54" s="121">
        <f t="shared" si="6"/>
        <v>0</v>
      </c>
      <c r="O54" s="121">
        <f t="shared" si="6"/>
        <v>129.7499</v>
      </c>
      <c r="P54" s="121">
        <f t="shared" si="6"/>
        <v>0</v>
      </c>
      <c r="Q54" s="121">
        <f t="shared" si="6"/>
        <v>0.6</v>
      </c>
      <c r="R54" s="122">
        <f t="shared" si="6"/>
        <v>301.29914000000002</v>
      </c>
      <c r="S54" s="118">
        <f t="shared" si="6"/>
        <v>146.56108</v>
      </c>
      <c r="T54" s="118">
        <f t="shared" si="6"/>
        <v>121.83982</v>
      </c>
    </row>
    <row r="56" spans="1:22" ht="15.75" x14ac:dyDescent="0.25">
      <c r="A56" s="110" t="s">
        <v>36</v>
      </c>
      <c r="B56" s="172"/>
      <c r="C56" s="163"/>
      <c r="D56" s="111"/>
      <c r="E56" s="111"/>
      <c r="F56" s="111"/>
      <c r="G56" s="111"/>
      <c r="H56" s="111"/>
      <c r="I56" s="111"/>
      <c r="J56" s="111"/>
      <c r="K56" s="111"/>
      <c r="L56" s="111"/>
      <c r="M56" s="111"/>
      <c r="N56" s="111"/>
      <c r="O56" s="111"/>
      <c r="P56" s="111"/>
      <c r="Q56" s="111"/>
      <c r="R56" s="112"/>
      <c r="S56" s="113"/>
      <c r="T56" s="113"/>
    </row>
    <row r="57" spans="1:22" ht="15.75" x14ac:dyDescent="0.25">
      <c r="A57" s="114" t="s">
        <v>102</v>
      </c>
      <c r="B57" s="173"/>
      <c r="C57" s="163"/>
      <c r="D57" s="115">
        <v>0</v>
      </c>
      <c r="E57" s="115">
        <v>0</v>
      </c>
      <c r="F57" s="115">
        <v>14.26</v>
      </c>
      <c r="G57" s="115">
        <v>20.405940000000001</v>
      </c>
      <c r="H57" s="115">
        <v>66.959000000000003</v>
      </c>
      <c r="I57" s="115">
        <v>0</v>
      </c>
      <c r="J57" s="115">
        <v>17.265999999999998</v>
      </c>
      <c r="K57" s="115">
        <v>0</v>
      </c>
      <c r="L57" s="115">
        <v>0</v>
      </c>
      <c r="M57" s="115">
        <v>12.52</v>
      </c>
      <c r="N57" s="115">
        <v>0</v>
      </c>
      <c r="O57" s="115">
        <v>11.638</v>
      </c>
      <c r="P57" s="115">
        <v>0</v>
      </c>
      <c r="Q57" s="115">
        <v>0</v>
      </c>
      <c r="R57" s="116">
        <f t="shared" ref="R57:R83" si="7">SUM(D57,E57,F57,G57,H57,I57,J57,K57,L57,M57,N57,O57,P57,Q57)</f>
        <v>143.04894000000002</v>
      </c>
      <c r="S57" s="115">
        <v>141.136</v>
      </c>
      <c r="T57" s="115">
        <v>143.01974000000001</v>
      </c>
      <c r="U57" s="173"/>
      <c r="V57" s="163"/>
    </row>
    <row r="58" spans="1:22" ht="15.75" x14ac:dyDescent="0.25">
      <c r="A58" s="117" t="s">
        <v>180</v>
      </c>
      <c r="B58" s="174"/>
      <c r="C58" s="163"/>
      <c r="D58" s="118">
        <v>0</v>
      </c>
      <c r="E58" s="118">
        <v>0</v>
      </c>
      <c r="F58" s="118">
        <v>0</v>
      </c>
      <c r="G58" s="118">
        <v>0</v>
      </c>
      <c r="H58" s="118">
        <v>1.4950000000000001</v>
      </c>
      <c r="I58" s="118">
        <v>0</v>
      </c>
      <c r="J58" s="118">
        <v>0</v>
      </c>
      <c r="K58" s="118">
        <v>0</v>
      </c>
      <c r="L58" s="118">
        <v>0</v>
      </c>
      <c r="M58" s="118">
        <v>0</v>
      </c>
      <c r="N58" s="118">
        <v>0</v>
      </c>
      <c r="O58" s="118">
        <v>0</v>
      </c>
      <c r="P58" s="118">
        <v>0</v>
      </c>
      <c r="Q58" s="118">
        <v>0</v>
      </c>
      <c r="R58" s="119">
        <f t="shared" si="7"/>
        <v>1.4950000000000001</v>
      </c>
      <c r="S58" s="118">
        <v>1.54</v>
      </c>
      <c r="T58" s="118">
        <v>2.8325399999999998</v>
      </c>
    </row>
    <row r="59" spans="1:22" ht="15.75" x14ac:dyDescent="0.25">
      <c r="A59" s="114" t="s">
        <v>103</v>
      </c>
      <c r="B59" s="173"/>
      <c r="C59" s="163"/>
      <c r="D59" s="115">
        <v>0</v>
      </c>
      <c r="E59" s="115">
        <v>0</v>
      </c>
      <c r="F59" s="115">
        <v>0</v>
      </c>
      <c r="G59" s="115">
        <v>0</v>
      </c>
      <c r="H59" s="115">
        <v>0</v>
      </c>
      <c r="I59" s="115">
        <v>0</v>
      </c>
      <c r="J59" s="115">
        <v>0</v>
      </c>
      <c r="K59" s="115">
        <v>0</v>
      </c>
      <c r="L59" s="115">
        <v>0</v>
      </c>
      <c r="M59" s="115">
        <v>0</v>
      </c>
      <c r="N59" s="115">
        <v>0</v>
      </c>
      <c r="O59" s="115">
        <v>0.161</v>
      </c>
      <c r="P59" s="115">
        <v>0</v>
      </c>
      <c r="Q59" s="115">
        <v>0</v>
      </c>
      <c r="R59" s="116">
        <f t="shared" si="7"/>
        <v>0.161</v>
      </c>
      <c r="S59" s="115">
        <v>0</v>
      </c>
      <c r="T59" s="115">
        <v>9.6600000000000005E-2</v>
      </c>
    </row>
    <row r="60" spans="1:22" ht="15.75" x14ac:dyDescent="0.25">
      <c r="A60" s="117" t="s">
        <v>37</v>
      </c>
      <c r="B60" s="174"/>
      <c r="C60" s="163"/>
      <c r="D60" s="118">
        <v>0</v>
      </c>
      <c r="E60" s="118">
        <v>0</v>
      </c>
      <c r="F60" s="118">
        <v>0</v>
      </c>
      <c r="G60" s="118">
        <v>15.489699999999999</v>
      </c>
      <c r="H60" s="118">
        <v>180.96600000000001</v>
      </c>
      <c r="I60" s="118">
        <v>8.0990000000000002</v>
      </c>
      <c r="J60" s="118">
        <v>107.523</v>
      </c>
      <c r="K60" s="118">
        <v>0</v>
      </c>
      <c r="L60" s="118">
        <v>0</v>
      </c>
      <c r="M60" s="118">
        <v>7</v>
      </c>
      <c r="N60" s="118">
        <v>0</v>
      </c>
      <c r="O60" s="118">
        <v>13.018000000000001</v>
      </c>
      <c r="P60" s="118">
        <v>0</v>
      </c>
      <c r="Q60" s="118">
        <v>0.05</v>
      </c>
      <c r="R60" s="119">
        <f t="shared" si="7"/>
        <v>332.14569999999998</v>
      </c>
      <c r="S60" s="118">
        <v>307.28399999999999</v>
      </c>
      <c r="T60" s="118">
        <v>315.83641999999998</v>
      </c>
    </row>
    <row r="61" spans="1:22" ht="15.75" x14ac:dyDescent="0.25">
      <c r="A61" s="114" t="s">
        <v>104</v>
      </c>
      <c r="B61" s="173"/>
      <c r="C61" s="163"/>
      <c r="D61" s="115">
        <v>0</v>
      </c>
      <c r="E61" s="115">
        <v>0</v>
      </c>
      <c r="F61" s="115">
        <v>0</v>
      </c>
      <c r="G61" s="115">
        <v>0</v>
      </c>
      <c r="H61" s="115">
        <v>0</v>
      </c>
      <c r="I61" s="115">
        <v>22.181000000000001</v>
      </c>
      <c r="J61" s="115">
        <v>0</v>
      </c>
      <c r="K61" s="115">
        <v>0</v>
      </c>
      <c r="L61" s="115">
        <v>0</v>
      </c>
      <c r="M61" s="115">
        <v>0</v>
      </c>
      <c r="N61" s="115">
        <v>0</v>
      </c>
      <c r="O61" s="115">
        <v>11.5</v>
      </c>
      <c r="P61" s="115">
        <v>0</v>
      </c>
      <c r="Q61" s="115">
        <v>0</v>
      </c>
      <c r="R61" s="116">
        <f t="shared" si="7"/>
        <v>33.680999999999997</v>
      </c>
      <c r="S61" s="115">
        <v>36.332999999999998</v>
      </c>
      <c r="T61" s="115">
        <v>23.270379999999999</v>
      </c>
    </row>
    <row r="62" spans="1:22" ht="15.75" x14ac:dyDescent="0.25">
      <c r="A62" s="117" t="s">
        <v>105</v>
      </c>
      <c r="B62" s="174"/>
      <c r="C62" s="163"/>
      <c r="D62" s="118">
        <v>0</v>
      </c>
      <c r="E62" s="118">
        <v>0</v>
      </c>
      <c r="F62" s="118">
        <v>0</v>
      </c>
      <c r="G62" s="118">
        <v>0.1</v>
      </c>
      <c r="H62" s="118">
        <v>57.686999999999998</v>
      </c>
      <c r="I62" s="118">
        <v>0.55900000000000005</v>
      </c>
      <c r="J62" s="118">
        <v>0</v>
      </c>
      <c r="K62" s="118">
        <v>0</v>
      </c>
      <c r="L62" s="118">
        <v>0</v>
      </c>
      <c r="M62" s="118">
        <v>0</v>
      </c>
      <c r="N62" s="118">
        <v>0</v>
      </c>
      <c r="O62" s="118">
        <v>3.3681199999999998</v>
      </c>
      <c r="P62" s="118">
        <v>0</v>
      </c>
      <c r="Q62" s="118">
        <v>0</v>
      </c>
      <c r="R62" s="119">
        <f t="shared" si="7"/>
        <v>61.714119999999994</v>
      </c>
      <c r="S62" s="118">
        <v>59.639519999999997</v>
      </c>
      <c r="T62" s="118">
        <v>62.042700000000004</v>
      </c>
    </row>
    <row r="63" spans="1:22" ht="15.75" x14ac:dyDescent="0.25">
      <c r="A63" s="114" t="s">
        <v>106</v>
      </c>
      <c r="B63" s="173"/>
      <c r="C63" s="163"/>
      <c r="D63" s="115">
        <v>0</v>
      </c>
      <c r="E63" s="115">
        <v>0</v>
      </c>
      <c r="F63" s="115">
        <v>0</v>
      </c>
      <c r="G63" s="115">
        <v>0.2</v>
      </c>
      <c r="H63" s="115">
        <v>7.2629999999999999</v>
      </c>
      <c r="I63" s="115">
        <v>7.59</v>
      </c>
      <c r="J63" s="115">
        <v>0</v>
      </c>
      <c r="K63" s="115">
        <v>0</v>
      </c>
      <c r="L63" s="115">
        <v>0</v>
      </c>
      <c r="M63" s="115">
        <v>0</v>
      </c>
      <c r="N63" s="115">
        <v>0</v>
      </c>
      <c r="O63" s="115">
        <v>6.8540000000000001</v>
      </c>
      <c r="P63" s="115">
        <v>0</v>
      </c>
      <c r="Q63" s="115">
        <v>0</v>
      </c>
      <c r="R63" s="116">
        <f t="shared" si="7"/>
        <v>21.907</v>
      </c>
      <c r="S63" s="115">
        <v>14.398999999999999</v>
      </c>
      <c r="T63" s="115">
        <v>18.166</v>
      </c>
    </row>
    <row r="64" spans="1:22" ht="15.75" x14ac:dyDescent="0.25">
      <c r="A64" s="117" t="s">
        <v>107</v>
      </c>
      <c r="B64" s="174"/>
      <c r="C64" s="163"/>
      <c r="D64" s="118">
        <v>0</v>
      </c>
      <c r="E64" s="118">
        <v>0</v>
      </c>
      <c r="F64" s="118">
        <v>0</v>
      </c>
      <c r="G64" s="118">
        <v>0</v>
      </c>
      <c r="H64" s="118">
        <v>0</v>
      </c>
      <c r="I64" s="118">
        <v>0</v>
      </c>
      <c r="J64" s="118">
        <v>0</v>
      </c>
      <c r="K64" s="118">
        <v>0</v>
      </c>
      <c r="L64" s="118">
        <v>0</v>
      </c>
      <c r="M64" s="118">
        <v>0</v>
      </c>
      <c r="N64" s="118">
        <v>0</v>
      </c>
      <c r="O64" s="118">
        <v>0</v>
      </c>
      <c r="P64" s="118">
        <v>0</v>
      </c>
      <c r="Q64" s="118">
        <v>0</v>
      </c>
      <c r="R64" s="119">
        <f t="shared" si="7"/>
        <v>0</v>
      </c>
      <c r="S64" s="118">
        <v>0</v>
      </c>
      <c r="T64" s="118">
        <v>4.0898599999999998</v>
      </c>
    </row>
    <row r="65" spans="1:20" ht="15.75" x14ac:dyDescent="0.25">
      <c r="A65" s="114" t="s">
        <v>108</v>
      </c>
      <c r="B65" s="173"/>
      <c r="C65" s="163"/>
      <c r="D65" s="115">
        <v>0</v>
      </c>
      <c r="E65" s="115">
        <v>0</v>
      </c>
      <c r="F65" s="115">
        <v>0</v>
      </c>
      <c r="G65" s="115">
        <v>1.5</v>
      </c>
      <c r="H65" s="115">
        <v>11.423</v>
      </c>
      <c r="I65" s="115">
        <v>0</v>
      </c>
      <c r="J65" s="115">
        <v>0</v>
      </c>
      <c r="K65" s="115">
        <v>0</v>
      </c>
      <c r="L65" s="115">
        <v>0</v>
      </c>
      <c r="M65" s="115">
        <v>0</v>
      </c>
      <c r="N65" s="115">
        <v>0</v>
      </c>
      <c r="O65" s="115">
        <v>9.1999999999999998E-2</v>
      </c>
      <c r="P65" s="115">
        <v>0</v>
      </c>
      <c r="Q65" s="115">
        <v>0</v>
      </c>
      <c r="R65" s="116">
        <f t="shared" si="7"/>
        <v>13.015000000000001</v>
      </c>
      <c r="S65" s="115">
        <v>12.721</v>
      </c>
      <c r="T65" s="115">
        <v>12.50536</v>
      </c>
    </row>
    <row r="66" spans="1:20" ht="15.75" x14ac:dyDescent="0.25">
      <c r="A66" s="117" t="s">
        <v>109</v>
      </c>
      <c r="B66" s="174"/>
      <c r="C66" s="163"/>
      <c r="D66" s="118">
        <v>0</v>
      </c>
      <c r="E66" s="118">
        <v>0</v>
      </c>
      <c r="F66" s="118">
        <v>0</v>
      </c>
      <c r="G66" s="118">
        <v>5.5</v>
      </c>
      <c r="H66" s="118">
        <v>25.242000000000001</v>
      </c>
      <c r="I66" s="118">
        <v>1.476</v>
      </c>
      <c r="J66" s="118">
        <v>0</v>
      </c>
      <c r="K66" s="118">
        <v>0</v>
      </c>
      <c r="L66" s="118">
        <v>0</v>
      </c>
      <c r="M66" s="118">
        <v>0</v>
      </c>
      <c r="N66" s="118">
        <v>0</v>
      </c>
      <c r="O66" s="118">
        <v>8.7202199999999994</v>
      </c>
      <c r="P66" s="118">
        <v>0</v>
      </c>
      <c r="Q66" s="118">
        <v>0</v>
      </c>
      <c r="R66" s="119">
        <f t="shared" si="7"/>
        <v>40.938220000000001</v>
      </c>
      <c r="S66" s="118">
        <v>32.979320000000001</v>
      </c>
      <c r="T66" s="118">
        <v>18.317640000000001</v>
      </c>
    </row>
    <row r="67" spans="1:20" ht="15.75" x14ac:dyDescent="0.25">
      <c r="A67" s="114" t="s">
        <v>110</v>
      </c>
      <c r="B67" s="173"/>
      <c r="C67" s="163"/>
      <c r="D67" s="115">
        <v>0</v>
      </c>
      <c r="E67" s="115">
        <v>0</v>
      </c>
      <c r="F67" s="115">
        <v>0</v>
      </c>
      <c r="G67" s="115">
        <v>0</v>
      </c>
      <c r="H67" s="115">
        <v>0</v>
      </c>
      <c r="I67" s="115">
        <v>0</v>
      </c>
      <c r="J67" s="115">
        <v>0</v>
      </c>
      <c r="K67" s="115">
        <v>0</v>
      </c>
      <c r="L67" s="115">
        <v>0</v>
      </c>
      <c r="M67" s="115">
        <v>0</v>
      </c>
      <c r="N67" s="115">
        <v>0</v>
      </c>
      <c r="O67" s="115">
        <v>0</v>
      </c>
      <c r="P67" s="115">
        <v>0</v>
      </c>
      <c r="Q67" s="115">
        <v>0</v>
      </c>
      <c r="R67" s="116">
        <f t="shared" si="7"/>
        <v>0</v>
      </c>
      <c r="S67" s="115">
        <v>12.881</v>
      </c>
      <c r="T67" s="115">
        <v>18.003</v>
      </c>
    </row>
    <row r="68" spans="1:20" ht="15.75" x14ac:dyDescent="0.25">
      <c r="A68" s="117" t="s">
        <v>181</v>
      </c>
      <c r="B68" s="174"/>
      <c r="C68" s="163"/>
      <c r="D68" s="118">
        <v>0</v>
      </c>
      <c r="E68" s="118">
        <v>0</v>
      </c>
      <c r="F68" s="118">
        <v>0</v>
      </c>
      <c r="G68" s="118">
        <v>0</v>
      </c>
      <c r="H68" s="118">
        <v>2.23</v>
      </c>
      <c r="I68" s="118">
        <v>0</v>
      </c>
      <c r="J68" s="118">
        <v>0</v>
      </c>
      <c r="K68" s="118">
        <v>0</v>
      </c>
      <c r="L68" s="118">
        <v>0</v>
      </c>
      <c r="M68" s="118">
        <v>0</v>
      </c>
      <c r="N68" s="118">
        <v>0</v>
      </c>
      <c r="O68" s="118">
        <v>0</v>
      </c>
      <c r="P68" s="118">
        <v>0</v>
      </c>
      <c r="Q68" s="118">
        <v>0</v>
      </c>
      <c r="R68" s="119">
        <f t="shared" si="7"/>
        <v>2.23</v>
      </c>
      <c r="S68" s="118">
        <v>0.82099999999999995</v>
      </c>
      <c r="T68" s="118">
        <v>0.89</v>
      </c>
    </row>
    <row r="69" spans="1:20" ht="15.75" x14ac:dyDescent="0.25">
      <c r="A69" s="114" t="s">
        <v>111</v>
      </c>
      <c r="B69" s="173"/>
      <c r="C69" s="163"/>
      <c r="D69" s="115">
        <v>0</v>
      </c>
      <c r="E69" s="115">
        <v>0</v>
      </c>
      <c r="F69" s="115">
        <v>0</v>
      </c>
      <c r="G69" s="115">
        <v>0</v>
      </c>
      <c r="H69" s="115">
        <v>7.6120000000000001</v>
      </c>
      <c r="I69" s="115">
        <v>0</v>
      </c>
      <c r="J69" s="115">
        <v>0</v>
      </c>
      <c r="K69" s="115">
        <v>0</v>
      </c>
      <c r="L69" s="115">
        <v>0</v>
      </c>
      <c r="M69" s="115">
        <v>0</v>
      </c>
      <c r="N69" s="115">
        <v>0</v>
      </c>
      <c r="O69" s="115">
        <v>16.859000000000002</v>
      </c>
      <c r="P69" s="115">
        <v>0</v>
      </c>
      <c r="Q69" s="115">
        <v>0</v>
      </c>
      <c r="R69" s="116">
        <f t="shared" si="7"/>
        <v>24.471000000000004</v>
      </c>
      <c r="S69" s="115">
        <v>36.292999999999999</v>
      </c>
      <c r="T69" s="115">
        <v>42.341000000000001</v>
      </c>
    </row>
    <row r="70" spans="1:20" ht="15.75" x14ac:dyDescent="0.25">
      <c r="A70" s="117" t="s">
        <v>162</v>
      </c>
      <c r="B70" s="174"/>
      <c r="C70" s="163"/>
      <c r="D70" s="118">
        <v>0</v>
      </c>
      <c r="E70" s="118">
        <v>0</v>
      </c>
      <c r="F70" s="118">
        <v>0</v>
      </c>
      <c r="G70" s="118">
        <v>0</v>
      </c>
      <c r="H70" s="118">
        <v>0.57499999999999996</v>
      </c>
      <c r="I70" s="118">
        <v>0</v>
      </c>
      <c r="J70" s="118">
        <v>0</v>
      </c>
      <c r="K70" s="118">
        <v>0</v>
      </c>
      <c r="L70" s="118">
        <v>0</v>
      </c>
      <c r="M70" s="118">
        <v>0</v>
      </c>
      <c r="N70" s="118">
        <v>0</v>
      </c>
      <c r="O70" s="118">
        <v>0</v>
      </c>
      <c r="P70" s="118">
        <v>0</v>
      </c>
      <c r="Q70" s="118">
        <v>0</v>
      </c>
      <c r="R70" s="119">
        <f t="shared" si="7"/>
        <v>0.57499999999999996</v>
      </c>
      <c r="S70" s="118">
        <v>0.86</v>
      </c>
      <c r="T70" s="118">
        <v>0</v>
      </c>
    </row>
    <row r="71" spans="1:20" ht="15.75" x14ac:dyDescent="0.25">
      <c r="A71" s="114" t="s">
        <v>112</v>
      </c>
      <c r="B71" s="173"/>
      <c r="C71" s="163"/>
      <c r="D71" s="115">
        <v>0</v>
      </c>
      <c r="E71" s="115">
        <v>0</v>
      </c>
      <c r="F71" s="115">
        <v>0</v>
      </c>
      <c r="G71" s="115">
        <v>0</v>
      </c>
      <c r="H71" s="115">
        <v>23.719000000000001</v>
      </c>
      <c r="I71" s="115">
        <v>0</v>
      </c>
      <c r="J71" s="115">
        <v>0</v>
      </c>
      <c r="K71" s="115">
        <v>0</v>
      </c>
      <c r="L71" s="115">
        <v>0</v>
      </c>
      <c r="M71" s="115">
        <v>0</v>
      </c>
      <c r="N71" s="115">
        <v>0</v>
      </c>
      <c r="O71" s="115">
        <v>0</v>
      </c>
      <c r="P71" s="115">
        <v>0</v>
      </c>
      <c r="Q71" s="115">
        <v>0</v>
      </c>
      <c r="R71" s="116">
        <f t="shared" si="7"/>
        <v>23.719000000000001</v>
      </c>
      <c r="S71" s="115">
        <v>27.562999999999999</v>
      </c>
      <c r="T71" s="115">
        <v>23.446639999999999</v>
      </c>
    </row>
    <row r="72" spans="1:20" ht="15.75" x14ac:dyDescent="0.25">
      <c r="A72" s="117" t="s">
        <v>182</v>
      </c>
      <c r="B72" s="174"/>
      <c r="C72" s="163"/>
      <c r="D72" s="118">
        <v>0</v>
      </c>
      <c r="E72" s="118">
        <v>0</v>
      </c>
      <c r="F72" s="118">
        <v>0</v>
      </c>
      <c r="G72" s="118">
        <v>0</v>
      </c>
      <c r="H72" s="118">
        <v>3.012</v>
      </c>
      <c r="I72" s="118">
        <v>0</v>
      </c>
      <c r="J72" s="118">
        <v>0</v>
      </c>
      <c r="K72" s="118">
        <v>0</v>
      </c>
      <c r="L72" s="118">
        <v>0</v>
      </c>
      <c r="M72" s="118">
        <v>0</v>
      </c>
      <c r="N72" s="118">
        <v>0</v>
      </c>
      <c r="O72" s="118">
        <v>0</v>
      </c>
      <c r="P72" s="118">
        <v>0</v>
      </c>
      <c r="Q72" s="118">
        <v>0</v>
      </c>
      <c r="R72" s="119">
        <f t="shared" si="7"/>
        <v>3.012</v>
      </c>
      <c r="S72" s="118">
        <v>2.8260000000000001</v>
      </c>
      <c r="T72" s="118">
        <v>2.6930000000000001</v>
      </c>
    </row>
    <row r="73" spans="1:20" ht="15.75" x14ac:dyDescent="0.25">
      <c r="A73" s="114" t="s">
        <v>183</v>
      </c>
      <c r="B73" s="173"/>
      <c r="C73" s="163"/>
      <c r="D73" s="115">
        <v>0</v>
      </c>
      <c r="E73" s="115">
        <v>0</v>
      </c>
      <c r="F73" s="115">
        <v>0</v>
      </c>
      <c r="G73" s="115">
        <v>0</v>
      </c>
      <c r="H73" s="115">
        <v>1.45</v>
      </c>
      <c r="I73" s="115">
        <v>0</v>
      </c>
      <c r="J73" s="115">
        <v>0</v>
      </c>
      <c r="K73" s="115">
        <v>0</v>
      </c>
      <c r="L73" s="115">
        <v>0</v>
      </c>
      <c r="M73" s="115">
        <v>0</v>
      </c>
      <c r="N73" s="115">
        <v>0</v>
      </c>
      <c r="O73" s="115">
        <v>0</v>
      </c>
      <c r="P73" s="115">
        <v>0</v>
      </c>
      <c r="Q73" s="115">
        <v>0</v>
      </c>
      <c r="R73" s="116">
        <f t="shared" si="7"/>
        <v>1.45</v>
      </c>
      <c r="S73" s="115">
        <v>0.86899999999999999</v>
      </c>
      <c r="T73" s="115">
        <v>1.4957800000000001</v>
      </c>
    </row>
    <row r="74" spans="1:20" ht="15.75" x14ac:dyDescent="0.25">
      <c r="A74" s="117" t="s">
        <v>38</v>
      </c>
      <c r="B74" s="174"/>
      <c r="C74" s="163"/>
      <c r="D74" s="118">
        <v>0</v>
      </c>
      <c r="E74" s="118">
        <v>0</v>
      </c>
      <c r="F74" s="118">
        <v>0</v>
      </c>
      <c r="G74" s="118">
        <v>0</v>
      </c>
      <c r="H74" s="118">
        <v>96.206000000000003</v>
      </c>
      <c r="I74" s="118">
        <v>0</v>
      </c>
      <c r="J74" s="118">
        <v>0</v>
      </c>
      <c r="K74" s="118">
        <v>0</v>
      </c>
      <c r="L74" s="118">
        <v>0</v>
      </c>
      <c r="M74" s="118">
        <v>0</v>
      </c>
      <c r="N74" s="118">
        <v>0</v>
      </c>
      <c r="O74" s="118">
        <v>15.883800000000001</v>
      </c>
      <c r="P74" s="118">
        <v>0</v>
      </c>
      <c r="Q74" s="118">
        <v>0</v>
      </c>
      <c r="R74" s="119">
        <f t="shared" si="7"/>
        <v>112.0898</v>
      </c>
      <c r="S74" s="118">
        <v>98.3</v>
      </c>
      <c r="T74" s="118">
        <v>103.02983999999999</v>
      </c>
    </row>
    <row r="75" spans="1:20" ht="15.75" x14ac:dyDescent="0.25">
      <c r="A75" s="114" t="s">
        <v>113</v>
      </c>
      <c r="B75" s="173"/>
      <c r="C75" s="163"/>
      <c r="D75" s="115">
        <v>0</v>
      </c>
      <c r="E75" s="115">
        <v>0</v>
      </c>
      <c r="F75" s="115">
        <v>0</v>
      </c>
      <c r="G75" s="115">
        <v>0</v>
      </c>
      <c r="H75" s="115">
        <v>2.024</v>
      </c>
      <c r="I75" s="115">
        <v>0</v>
      </c>
      <c r="J75" s="115">
        <v>0</v>
      </c>
      <c r="K75" s="115">
        <v>0</v>
      </c>
      <c r="L75" s="115">
        <v>0</v>
      </c>
      <c r="M75" s="115">
        <v>0</v>
      </c>
      <c r="N75" s="115">
        <v>0</v>
      </c>
      <c r="O75" s="115">
        <v>0</v>
      </c>
      <c r="P75" s="115">
        <v>0</v>
      </c>
      <c r="Q75" s="115">
        <v>0</v>
      </c>
      <c r="R75" s="116">
        <f t="shared" si="7"/>
        <v>2.024</v>
      </c>
      <c r="S75" s="115">
        <v>4.0019999999999998</v>
      </c>
      <c r="T75" s="115">
        <v>16.297499999999999</v>
      </c>
    </row>
    <row r="76" spans="1:20" ht="15.75" x14ac:dyDescent="0.25">
      <c r="A76" s="117" t="s">
        <v>114</v>
      </c>
      <c r="B76" s="174"/>
      <c r="C76" s="163"/>
      <c r="D76" s="118">
        <v>0</v>
      </c>
      <c r="E76" s="118">
        <v>0</v>
      </c>
      <c r="F76" s="118">
        <v>0</v>
      </c>
      <c r="G76" s="118">
        <v>0.7</v>
      </c>
      <c r="H76" s="118">
        <v>4.508</v>
      </c>
      <c r="I76" s="118">
        <v>0</v>
      </c>
      <c r="J76" s="118">
        <v>0</v>
      </c>
      <c r="K76" s="118">
        <v>0</v>
      </c>
      <c r="L76" s="118">
        <v>0</v>
      </c>
      <c r="M76" s="118">
        <v>0</v>
      </c>
      <c r="N76" s="118">
        <v>0</v>
      </c>
      <c r="O76" s="118">
        <v>0</v>
      </c>
      <c r="P76" s="118">
        <v>0</v>
      </c>
      <c r="Q76" s="118">
        <v>0</v>
      </c>
      <c r="R76" s="119">
        <f t="shared" si="7"/>
        <v>5.2080000000000002</v>
      </c>
      <c r="S76" s="118">
        <v>3.9359999999999999</v>
      </c>
      <c r="T76" s="118">
        <v>6.7824999999999998</v>
      </c>
    </row>
    <row r="77" spans="1:20" ht="15.75" x14ac:dyDescent="0.25">
      <c r="A77" s="114" t="s">
        <v>115</v>
      </c>
      <c r="B77" s="173"/>
      <c r="C77" s="163"/>
      <c r="D77" s="115">
        <v>0</v>
      </c>
      <c r="E77" s="115">
        <v>0</v>
      </c>
      <c r="F77" s="115">
        <v>0</v>
      </c>
      <c r="G77" s="115">
        <v>1.1000000000000001</v>
      </c>
      <c r="H77" s="115">
        <v>0</v>
      </c>
      <c r="I77" s="115">
        <v>0</v>
      </c>
      <c r="J77" s="115">
        <v>0</v>
      </c>
      <c r="K77" s="115">
        <v>0</v>
      </c>
      <c r="L77" s="115">
        <v>0</v>
      </c>
      <c r="M77" s="115">
        <v>0</v>
      </c>
      <c r="N77" s="115">
        <v>0</v>
      </c>
      <c r="O77" s="115">
        <v>1.38E-2</v>
      </c>
      <c r="P77" s="115">
        <v>0</v>
      </c>
      <c r="Q77" s="115">
        <v>0</v>
      </c>
      <c r="R77" s="116">
        <f t="shared" si="7"/>
        <v>1.1138000000000001</v>
      </c>
      <c r="S77" s="115">
        <v>17.329999999999998</v>
      </c>
      <c r="T77" s="115">
        <v>3.0195400000000001</v>
      </c>
    </row>
    <row r="78" spans="1:20" ht="15.75" x14ac:dyDescent="0.25">
      <c r="A78" s="117" t="s">
        <v>116</v>
      </c>
      <c r="B78" s="174"/>
      <c r="C78" s="163"/>
      <c r="D78" s="118">
        <v>0</v>
      </c>
      <c r="E78" s="118">
        <v>0</v>
      </c>
      <c r="F78" s="118">
        <v>0</v>
      </c>
      <c r="G78" s="118">
        <v>0</v>
      </c>
      <c r="H78" s="118">
        <v>81.525000000000006</v>
      </c>
      <c r="I78" s="118">
        <v>1.304</v>
      </c>
      <c r="J78" s="118">
        <v>0</v>
      </c>
      <c r="K78" s="118">
        <v>0</v>
      </c>
      <c r="L78" s="118">
        <v>0</v>
      </c>
      <c r="M78" s="118">
        <v>0</v>
      </c>
      <c r="N78" s="118">
        <v>0</v>
      </c>
      <c r="O78" s="118">
        <v>3.0585399999999998</v>
      </c>
      <c r="P78" s="118">
        <v>0</v>
      </c>
      <c r="Q78" s="118">
        <v>0</v>
      </c>
      <c r="R78" s="119">
        <f t="shared" si="7"/>
        <v>85.887540000000001</v>
      </c>
      <c r="S78" s="118">
        <v>69.967240000000004</v>
      </c>
      <c r="T78" s="118">
        <v>71.680940000000007</v>
      </c>
    </row>
    <row r="79" spans="1:20" ht="15.75" x14ac:dyDescent="0.25">
      <c r="A79" s="114" t="s">
        <v>117</v>
      </c>
      <c r="B79" s="173"/>
      <c r="C79" s="163"/>
      <c r="D79" s="115">
        <v>0</v>
      </c>
      <c r="E79" s="115">
        <v>0</v>
      </c>
      <c r="F79" s="115">
        <v>0</v>
      </c>
      <c r="G79" s="115">
        <v>0.2</v>
      </c>
      <c r="H79" s="115">
        <v>0</v>
      </c>
      <c r="I79" s="115">
        <v>0.28699999999999998</v>
      </c>
      <c r="J79" s="115">
        <v>0</v>
      </c>
      <c r="K79" s="115">
        <v>0</v>
      </c>
      <c r="L79" s="115">
        <v>0</v>
      </c>
      <c r="M79" s="115">
        <v>0</v>
      </c>
      <c r="N79" s="115">
        <v>0</v>
      </c>
      <c r="O79" s="115">
        <v>0.1104</v>
      </c>
      <c r="P79" s="115">
        <v>0</v>
      </c>
      <c r="Q79" s="115">
        <v>0</v>
      </c>
      <c r="R79" s="116">
        <f t="shared" si="7"/>
        <v>0.59739999999999993</v>
      </c>
      <c r="S79" s="115">
        <v>0.22650000000000001</v>
      </c>
      <c r="T79" s="115">
        <v>2.1999999999999999E-2</v>
      </c>
    </row>
    <row r="80" spans="1:20" ht="15.75" x14ac:dyDescent="0.25">
      <c r="A80" s="117" t="s">
        <v>184</v>
      </c>
      <c r="B80" s="174"/>
      <c r="C80" s="163"/>
      <c r="D80" s="118">
        <v>0</v>
      </c>
      <c r="E80" s="118">
        <v>0</v>
      </c>
      <c r="F80" s="118">
        <v>0</v>
      </c>
      <c r="G80" s="118">
        <v>7.7280000000000001E-2</v>
      </c>
      <c r="H80" s="118">
        <v>0</v>
      </c>
      <c r="I80" s="118">
        <v>0</v>
      </c>
      <c r="J80" s="118">
        <v>0</v>
      </c>
      <c r="K80" s="118">
        <v>0</v>
      </c>
      <c r="L80" s="118">
        <v>0</v>
      </c>
      <c r="M80" s="118">
        <v>0</v>
      </c>
      <c r="N80" s="118">
        <v>0</v>
      </c>
      <c r="O80" s="118">
        <v>0</v>
      </c>
      <c r="P80" s="118">
        <v>0</v>
      </c>
      <c r="Q80" s="118">
        <v>0</v>
      </c>
      <c r="R80" s="119">
        <f t="shared" si="7"/>
        <v>7.7280000000000001E-2</v>
      </c>
      <c r="S80" s="118">
        <v>0</v>
      </c>
      <c r="T80" s="118">
        <v>0</v>
      </c>
    </row>
    <row r="81" spans="1:22" ht="15.75" x14ac:dyDescent="0.25">
      <c r="A81" s="114" t="s">
        <v>119</v>
      </c>
      <c r="B81" s="173"/>
      <c r="C81" s="163"/>
      <c r="D81" s="115">
        <v>0</v>
      </c>
      <c r="E81" s="115">
        <v>0</v>
      </c>
      <c r="F81" s="115">
        <v>5.0599999999999996</v>
      </c>
      <c r="G81" s="115">
        <v>9.8917199999999994</v>
      </c>
      <c r="H81" s="115">
        <v>0</v>
      </c>
      <c r="I81" s="115">
        <v>0</v>
      </c>
      <c r="J81" s="115">
        <v>0</v>
      </c>
      <c r="K81" s="115">
        <v>0</v>
      </c>
      <c r="L81" s="115">
        <v>0</v>
      </c>
      <c r="M81" s="115">
        <v>5.52</v>
      </c>
      <c r="N81" s="115">
        <v>0</v>
      </c>
      <c r="O81" s="115">
        <v>7.59</v>
      </c>
      <c r="P81" s="115">
        <v>0</v>
      </c>
      <c r="Q81" s="115">
        <v>0</v>
      </c>
      <c r="R81" s="116">
        <f t="shared" si="7"/>
        <v>28.061719999999998</v>
      </c>
      <c r="S81" s="115">
        <v>50.3279</v>
      </c>
      <c r="T81" s="115">
        <v>40.619140000000002</v>
      </c>
    </row>
    <row r="82" spans="1:22" ht="15.75" x14ac:dyDescent="0.25">
      <c r="A82" s="117" t="s">
        <v>39</v>
      </c>
      <c r="B82" s="174"/>
      <c r="C82" s="163"/>
      <c r="D82" s="118">
        <v>0</v>
      </c>
      <c r="E82" s="118">
        <v>0</v>
      </c>
      <c r="F82" s="118">
        <v>0</v>
      </c>
      <c r="G82" s="118">
        <v>0</v>
      </c>
      <c r="H82" s="118">
        <v>18.201000000000001</v>
      </c>
      <c r="I82" s="118">
        <v>0</v>
      </c>
      <c r="J82" s="118">
        <v>0</v>
      </c>
      <c r="K82" s="118">
        <v>0</v>
      </c>
      <c r="L82" s="118">
        <v>0</v>
      </c>
      <c r="M82" s="118">
        <v>0</v>
      </c>
      <c r="N82" s="118">
        <v>0</v>
      </c>
      <c r="O82" s="118">
        <v>0</v>
      </c>
      <c r="P82" s="118">
        <v>0</v>
      </c>
      <c r="Q82" s="118">
        <v>0</v>
      </c>
      <c r="R82" s="119">
        <f t="shared" si="7"/>
        <v>18.201000000000001</v>
      </c>
      <c r="S82" s="118">
        <v>16.103999999999999</v>
      </c>
      <c r="T82" s="118">
        <v>30.338000000000001</v>
      </c>
    </row>
    <row r="83" spans="1:22" ht="15.75" x14ac:dyDescent="0.25">
      <c r="A83" s="114" t="s">
        <v>72</v>
      </c>
      <c r="B83" s="173"/>
      <c r="C83" s="163"/>
      <c r="D83" s="115">
        <v>0</v>
      </c>
      <c r="E83" s="115">
        <v>0</v>
      </c>
      <c r="F83" s="115">
        <v>0</v>
      </c>
      <c r="G83" s="115">
        <v>0</v>
      </c>
      <c r="H83" s="115">
        <v>1.012</v>
      </c>
      <c r="I83" s="115">
        <v>0</v>
      </c>
      <c r="J83" s="115">
        <v>0</v>
      </c>
      <c r="K83" s="115">
        <v>0</v>
      </c>
      <c r="L83" s="115">
        <v>0</v>
      </c>
      <c r="M83" s="115">
        <v>0</v>
      </c>
      <c r="N83" s="115">
        <v>0</v>
      </c>
      <c r="O83" s="115">
        <v>0</v>
      </c>
      <c r="P83" s="115">
        <v>0</v>
      </c>
      <c r="Q83" s="115">
        <v>0</v>
      </c>
      <c r="R83" s="116">
        <f t="shared" si="7"/>
        <v>1.012</v>
      </c>
      <c r="S83" s="115">
        <v>4.0579999999999998</v>
      </c>
      <c r="T83" s="115">
        <v>5.2880000000000003</v>
      </c>
    </row>
    <row r="84" spans="1:22" ht="15.75" x14ac:dyDescent="0.25">
      <c r="A84" s="120" t="s">
        <v>16</v>
      </c>
      <c r="B84" s="175"/>
      <c r="C84" s="163"/>
      <c r="D84" s="121">
        <f t="shared" ref="D84:T84" si="8">SUM(D57,D58,D59,D60,D61,D62,D63,D64,D65,D66,D67,D68,D69,D70,D71,D72,D73,D74,D75,D76,D77,D78,D79,D80,D81,D82,D83)</f>
        <v>0</v>
      </c>
      <c r="E84" s="121">
        <f t="shared" si="8"/>
        <v>0</v>
      </c>
      <c r="F84" s="121">
        <f t="shared" si="8"/>
        <v>19.32</v>
      </c>
      <c r="G84" s="121">
        <f t="shared" si="8"/>
        <v>55.164640000000013</v>
      </c>
      <c r="H84" s="121">
        <f t="shared" si="8"/>
        <v>593.10900000000004</v>
      </c>
      <c r="I84" s="121">
        <f t="shared" si="8"/>
        <v>41.496000000000002</v>
      </c>
      <c r="J84" s="121">
        <f t="shared" si="8"/>
        <v>124.78899999999999</v>
      </c>
      <c r="K84" s="121">
        <f t="shared" si="8"/>
        <v>0</v>
      </c>
      <c r="L84" s="121">
        <f t="shared" si="8"/>
        <v>0</v>
      </c>
      <c r="M84" s="121">
        <f t="shared" si="8"/>
        <v>25.04</v>
      </c>
      <c r="N84" s="121">
        <f t="shared" si="8"/>
        <v>0</v>
      </c>
      <c r="O84" s="121">
        <f t="shared" si="8"/>
        <v>98.866880000000009</v>
      </c>
      <c r="P84" s="121">
        <f t="shared" si="8"/>
        <v>0</v>
      </c>
      <c r="Q84" s="121">
        <f t="shared" si="8"/>
        <v>0.05</v>
      </c>
      <c r="R84" s="122">
        <f t="shared" si="8"/>
        <v>957.83552000000009</v>
      </c>
      <c r="S84" s="118">
        <f t="shared" si="8"/>
        <v>952.39648000000011</v>
      </c>
      <c r="T84" s="118">
        <f t="shared" si="8"/>
        <v>966.12412000000018</v>
      </c>
    </row>
    <row r="86" spans="1:22" ht="15.75" x14ac:dyDescent="0.25">
      <c r="A86" s="110" t="s">
        <v>40</v>
      </c>
      <c r="B86" s="172"/>
      <c r="C86" s="163"/>
      <c r="D86" s="111"/>
      <c r="E86" s="111"/>
      <c r="F86" s="111"/>
      <c r="G86" s="111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2"/>
      <c r="S86" s="113"/>
      <c r="T86" s="113"/>
    </row>
    <row r="87" spans="1:22" ht="15.75" x14ac:dyDescent="0.25">
      <c r="A87" s="114" t="s">
        <v>163</v>
      </c>
      <c r="B87" s="173"/>
      <c r="C87" s="163"/>
      <c r="D87" s="115">
        <v>0</v>
      </c>
      <c r="E87" s="115">
        <v>0</v>
      </c>
      <c r="F87" s="115">
        <v>0</v>
      </c>
      <c r="G87" s="115">
        <v>0</v>
      </c>
      <c r="H87" s="115">
        <v>0</v>
      </c>
      <c r="I87" s="115">
        <v>0</v>
      </c>
      <c r="J87" s="115">
        <v>0</v>
      </c>
      <c r="K87" s="115">
        <v>0</v>
      </c>
      <c r="L87" s="115">
        <v>0</v>
      </c>
      <c r="M87" s="115">
        <v>0</v>
      </c>
      <c r="N87" s="115">
        <v>0</v>
      </c>
      <c r="O87" s="115">
        <v>0.2944</v>
      </c>
      <c r="P87" s="115">
        <v>0</v>
      </c>
      <c r="Q87" s="115">
        <v>0</v>
      </c>
      <c r="R87" s="116">
        <f t="shared" ref="R87:R112" si="9">SUM(D87,E87,F87,G87,H87,I87,J87,K87,L87,M87,N87,O87,P87,Q87)</f>
        <v>0.2944</v>
      </c>
      <c r="S87" s="115">
        <v>0.44900000000000001</v>
      </c>
      <c r="T87" s="115">
        <v>0</v>
      </c>
      <c r="U87" s="173"/>
      <c r="V87" s="163"/>
    </row>
    <row r="88" spans="1:22" ht="15.75" x14ac:dyDescent="0.25">
      <c r="A88" s="117" t="s">
        <v>185</v>
      </c>
      <c r="B88" s="174"/>
      <c r="C88" s="163"/>
      <c r="D88" s="118">
        <v>0</v>
      </c>
      <c r="E88" s="118">
        <v>0</v>
      </c>
      <c r="F88" s="118">
        <v>0</v>
      </c>
      <c r="G88" s="118">
        <v>0</v>
      </c>
      <c r="H88" s="118">
        <v>0</v>
      </c>
      <c r="I88" s="118">
        <v>0</v>
      </c>
      <c r="J88" s="118">
        <v>0</v>
      </c>
      <c r="K88" s="118">
        <v>0</v>
      </c>
      <c r="L88" s="118">
        <v>0</v>
      </c>
      <c r="M88" s="118">
        <v>0</v>
      </c>
      <c r="N88" s="118">
        <v>0</v>
      </c>
      <c r="O88" s="118">
        <v>0.9798</v>
      </c>
      <c r="P88" s="118">
        <v>0</v>
      </c>
      <c r="Q88" s="118">
        <v>0</v>
      </c>
      <c r="R88" s="119">
        <f t="shared" si="9"/>
        <v>0.9798</v>
      </c>
      <c r="S88" s="118">
        <v>0</v>
      </c>
      <c r="T88" s="118">
        <v>4.9058999999999999</v>
      </c>
    </row>
    <row r="89" spans="1:22" ht="15.75" x14ac:dyDescent="0.25">
      <c r="A89" s="114" t="s">
        <v>120</v>
      </c>
      <c r="B89" s="173"/>
      <c r="C89" s="163"/>
      <c r="D89" s="115">
        <v>0</v>
      </c>
      <c r="E89" s="115">
        <v>0</v>
      </c>
      <c r="F89" s="115">
        <v>0</v>
      </c>
      <c r="G89" s="115">
        <v>2.90306</v>
      </c>
      <c r="H89" s="115">
        <v>0</v>
      </c>
      <c r="I89" s="115">
        <v>0</v>
      </c>
      <c r="J89" s="115">
        <v>1.6559999999999999</v>
      </c>
      <c r="K89" s="115">
        <v>0</v>
      </c>
      <c r="L89" s="115">
        <v>0</v>
      </c>
      <c r="M89" s="115">
        <v>0</v>
      </c>
      <c r="N89" s="115">
        <v>0</v>
      </c>
      <c r="O89" s="115">
        <v>0.184</v>
      </c>
      <c r="P89" s="115">
        <v>0</v>
      </c>
      <c r="Q89" s="115">
        <v>0</v>
      </c>
      <c r="R89" s="116">
        <f t="shared" si="9"/>
        <v>4.7430599999999998</v>
      </c>
      <c r="S89" s="115">
        <v>3.9626000000000001</v>
      </c>
      <c r="T89" s="115">
        <v>2.024</v>
      </c>
    </row>
    <row r="90" spans="1:22" ht="15.75" x14ac:dyDescent="0.25">
      <c r="A90" s="117" t="s">
        <v>164</v>
      </c>
      <c r="B90" s="174"/>
      <c r="C90" s="163"/>
      <c r="D90" s="118">
        <v>0</v>
      </c>
      <c r="E90" s="118">
        <v>0</v>
      </c>
      <c r="F90" s="118">
        <v>0</v>
      </c>
      <c r="G90" s="118">
        <v>0</v>
      </c>
      <c r="H90" s="118">
        <v>0</v>
      </c>
      <c r="I90" s="118">
        <v>0</v>
      </c>
      <c r="J90" s="118">
        <v>0</v>
      </c>
      <c r="K90" s="118">
        <v>0</v>
      </c>
      <c r="L90" s="118">
        <v>0</v>
      </c>
      <c r="M90" s="118">
        <v>0</v>
      </c>
      <c r="N90" s="118">
        <v>0</v>
      </c>
      <c r="O90" s="118">
        <v>1.0349999999999999</v>
      </c>
      <c r="P90" s="118">
        <v>0</v>
      </c>
      <c r="Q90" s="118">
        <v>0</v>
      </c>
      <c r="R90" s="119">
        <f t="shared" si="9"/>
        <v>1.0349999999999999</v>
      </c>
      <c r="S90" s="118">
        <v>0</v>
      </c>
      <c r="T90" s="118">
        <v>0.79303999999999997</v>
      </c>
    </row>
    <row r="91" spans="1:22" ht="15.75" x14ac:dyDescent="0.25">
      <c r="A91" s="114" t="s">
        <v>121</v>
      </c>
      <c r="B91" s="173"/>
      <c r="C91" s="163"/>
      <c r="D91" s="115">
        <v>0</v>
      </c>
      <c r="E91" s="115">
        <v>0</v>
      </c>
      <c r="F91" s="115">
        <v>0</v>
      </c>
      <c r="G91" s="115">
        <v>2.5</v>
      </c>
      <c r="H91" s="115">
        <v>7.59</v>
      </c>
      <c r="I91" s="115">
        <v>0</v>
      </c>
      <c r="J91" s="115">
        <v>4</v>
      </c>
      <c r="K91" s="115">
        <v>0</v>
      </c>
      <c r="L91" s="115">
        <v>0</v>
      </c>
      <c r="M91" s="115">
        <v>0</v>
      </c>
      <c r="N91" s="115">
        <v>0</v>
      </c>
      <c r="O91" s="115">
        <v>0</v>
      </c>
      <c r="P91" s="115">
        <v>0</v>
      </c>
      <c r="Q91" s="115">
        <v>0</v>
      </c>
      <c r="R91" s="116">
        <f t="shared" si="9"/>
        <v>14.09</v>
      </c>
      <c r="S91" s="115">
        <v>32.636600000000001</v>
      </c>
      <c r="T91" s="115">
        <v>14.94356</v>
      </c>
    </row>
    <row r="92" spans="1:22" ht="15.75" x14ac:dyDescent="0.25">
      <c r="A92" s="117" t="s">
        <v>42</v>
      </c>
      <c r="B92" s="174"/>
      <c r="C92" s="163"/>
      <c r="D92" s="118">
        <v>0</v>
      </c>
      <c r="E92" s="118">
        <v>0</v>
      </c>
      <c r="F92" s="118">
        <v>0</v>
      </c>
      <c r="G92" s="118">
        <v>0</v>
      </c>
      <c r="H92" s="118">
        <v>0</v>
      </c>
      <c r="I92" s="118">
        <v>0</v>
      </c>
      <c r="J92" s="118">
        <v>0</v>
      </c>
      <c r="K92" s="118">
        <v>0</v>
      </c>
      <c r="L92" s="118">
        <v>0</v>
      </c>
      <c r="M92" s="118">
        <v>0</v>
      </c>
      <c r="N92" s="118">
        <v>0</v>
      </c>
      <c r="O92" s="118">
        <v>2.76E-2</v>
      </c>
      <c r="P92" s="118">
        <v>0</v>
      </c>
      <c r="Q92" s="118">
        <v>0</v>
      </c>
      <c r="R92" s="119">
        <f t="shared" si="9"/>
        <v>2.76E-2</v>
      </c>
      <c r="S92" s="118">
        <v>0</v>
      </c>
      <c r="T92" s="118">
        <v>0</v>
      </c>
    </row>
    <row r="93" spans="1:22" ht="15.75" x14ac:dyDescent="0.25">
      <c r="A93" s="114" t="s">
        <v>123</v>
      </c>
      <c r="B93" s="173"/>
      <c r="C93" s="163"/>
      <c r="D93" s="115">
        <v>0</v>
      </c>
      <c r="E93" s="115">
        <v>0</v>
      </c>
      <c r="F93" s="115">
        <v>0</v>
      </c>
      <c r="G93" s="115">
        <v>0</v>
      </c>
      <c r="H93" s="115">
        <v>0</v>
      </c>
      <c r="I93" s="115">
        <v>0</v>
      </c>
      <c r="J93" s="115">
        <v>0</v>
      </c>
      <c r="K93" s="115">
        <v>0</v>
      </c>
      <c r="L93" s="115">
        <v>65.963999999999999</v>
      </c>
      <c r="M93" s="115">
        <v>23</v>
      </c>
      <c r="N93" s="115">
        <v>0</v>
      </c>
      <c r="O93" s="115">
        <v>0</v>
      </c>
      <c r="P93" s="115">
        <v>0</v>
      </c>
      <c r="Q93" s="115">
        <v>0</v>
      </c>
      <c r="R93" s="116">
        <f t="shared" si="9"/>
        <v>88.963999999999999</v>
      </c>
      <c r="S93" s="115">
        <v>135.65522000000001</v>
      </c>
      <c r="T93" s="115">
        <v>270.36615999999998</v>
      </c>
    </row>
    <row r="94" spans="1:22" ht="15.75" x14ac:dyDescent="0.25">
      <c r="A94" s="117" t="s">
        <v>186</v>
      </c>
      <c r="B94" s="174"/>
      <c r="C94" s="163"/>
      <c r="D94" s="118">
        <v>0</v>
      </c>
      <c r="E94" s="118">
        <v>0</v>
      </c>
      <c r="F94" s="118">
        <v>0</v>
      </c>
      <c r="G94" s="118">
        <v>0</v>
      </c>
      <c r="H94" s="118">
        <v>0</v>
      </c>
      <c r="I94" s="118">
        <v>0</v>
      </c>
      <c r="J94" s="118">
        <v>0</v>
      </c>
      <c r="K94" s="118">
        <v>0</v>
      </c>
      <c r="L94" s="118">
        <v>0</v>
      </c>
      <c r="M94" s="118">
        <v>0</v>
      </c>
      <c r="N94" s="118">
        <v>0</v>
      </c>
      <c r="O94" s="118">
        <v>0</v>
      </c>
      <c r="P94" s="118">
        <v>0</v>
      </c>
      <c r="Q94" s="118">
        <v>0</v>
      </c>
      <c r="R94" s="119">
        <f t="shared" si="9"/>
        <v>0</v>
      </c>
      <c r="S94" s="118">
        <v>0</v>
      </c>
      <c r="T94" s="118">
        <v>0.1265</v>
      </c>
    </row>
    <row r="95" spans="1:22" ht="15.75" x14ac:dyDescent="0.25">
      <c r="A95" s="114" t="s">
        <v>124</v>
      </c>
      <c r="B95" s="173"/>
      <c r="C95" s="163"/>
      <c r="D95" s="115">
        <v>0</v>
      </c>
      <c r="E95" s="115">
        <v>0</v>
      </c>
      <c r="F95" s="115">
        <v>0</v>
      </c>
      <c r="G95" s="115">
        <v>0.2</v>
      </c>
      <c r="H95" s="115">
        <v>0</v>
      </c>
      <c r="I95" s="115">
        <v>0</v>
      </c>
      <c r="J95" s="115">
        <v>0</v>
      </c>
      <c r="K95" s="115">
        <v>0</v>
      </c>
      <c r="L95" s="115">
        <v>0</v>
      </c>
      <c r="M95" s="115">
        <v>0</v>
      </c>
      <c r="N95" s="115">
        <v>0</v>
      </c>
      <c r="O95" s="115">
        <v>0</v>
      </c>
      <c r="P95" s="115">
        <v>0</v>
      </c>
      <c r="Q95" s="115">
        <v>0</v>
      </c>
      <c r="R95" s="116">
        <f t="shared" si="9"/>
        <v>0.2</v>
      </c>
      <c r="S95" s="115">
        <v>0.24299999999999999</v>
      </c>
      <c r="T95" s="115">
        <v>0.23091999999999999</v>
      </c>
    </row>
    <row r="96" spans="1:22" ht="15.75" x14ac:dyDescent="0.25">
      <c r="A96" s="117" t="s">
        <v>125</v>
      </c>
      <c r="B96" s="174"/>
      <c r="C96" s="163"/>
      <c r="D96" s="118">
        <v>0</v>
      </c>
      <c r="E96" s="118">
        <v>0</v>
      </c>
      <c r="F96" s="118">
        <v>0</v>
      </c>
      <c r="G96" s="118">
        <v>0</v>
      </c>
      <c r="H96" s="118">
        <v>0</v>
      </c>
      <c r="I96" s="118">
        <v>0</v>
      </c>
      <c r="J96" s="118">
        <v>0</v>
      </c>
      <c r="K96" s="118">
        <v>0</v>
      </c>
      <c r="L96" s="118">
        <v>0</v>
      </c>
      <c r="M96" s="118">
        <v>75.075000000000003</v>
      </c>
      <c r="N96" s="118">
        <v>0</v>
      </c>
      <c r="O96" s="118">
        <v>7.4290000000000003</v>
      </c>
      <c r="P96" s="118">
        <v>0</v>
      </c>
      <c r="Q96" s="118">
        <v>0</v>
      </c>
      <c r="R96" s="119">
        <f t="shared" si="9"/>
        <v>82.504000000000005</v>
      </c>
      <c r="S96" s="118">
        <v>118.8267</v>
      </c>
      <c r="T96" s="118">
        <v>54.328519999999997</v>
      </c>
    </row>
    <row r="97" spans="1:20" ht="15.75" x14ac:dyDescent="0.25">
      <c r="A97" s="114" t="s">
        <v>126</v>
      </c>
      <c r="B97" s="173"/>
      <c r="C97" s="163"/>
      <c r="D97" s="115">
        <v>0</v>
      </c>
      <c r="E97" s="115">
        <v>0</v>
      </c>
      <c r="F97" s="115">
        <v>0</v>
      </c>
      <c r="G97" s="115">
        <v>0</v>
      </c>
      <c r="H97" s="115">
        <v>0</v>
      </c>
      <c r="I97" s="115">
        <v>0</v>
      </c>
      <c r="J97" s="115">
        <v>0.46200000000000002</v>
      </c>
      <c r="K97" s="115">
        <v>20.355</v>
      </c>
      <c r="L97" s="115">
        <v>0</v>
      </c>
      <c r="M97" s="115">
        <v>0</v>
      </c>
      <c r="N97" s="115">
        <v>0</v>
      </c>
      <c r="O97" s="115">
        <v>0</v>
      </c>
      <c r="P97" s="115">
        <v>0</v>
      </c>
      <c r="Q97" s="115">
        <v>0</v>
      </c>
      <c r="R97" s="116">
        <f t="shared" si="9"/>
        <v>20.817</v>
      </c>
      <c r="S97" s="115">
        <v>25.994</v>
      </c>
      <c r="T97" s="115">
        <v>7.452</v>
      </c>
    </row>
    <row r="98" spans="1:20" ht="15.75" x14ac:dyDescent="0.25">
      <c r="A98" s="117" t="s">
        <v>127</v>
      </c>
      <c r="B98" s="174"/>
      <c r="C98" s="163"/>
      <c r="D98" s="118">
        <v>0</v>
      </c>
      <c r="E98" s="118">
        <v>0</v>
      </c>
      <c r="F98" s="118">
        <v>0</v>
      </c>
      <c r="G98" s="118">
        <v>0</v>
      </c>
      <c r="H98" s="118">
        <v>0</v>
      </c>
      <c r="I98" s="118">
        <v>0</v>
      </c>
      <c r="J98" s="118">
        <v>0</v>
      </c>
      <c r="K98" s="118">
        <v>0</v>
      </c>
      <c r="L98" s="118">
        <v>0</v>
      </c>
      <c r="M98" s="118">
        <v>0</v>
      </c>
      <c r="N98" s="118">
        <v>0</v>
      </c>
      <c r="O98" s="118">
        <v>0.36799999999999999</v>
      </c>
      <c r="P98" s="118">
        <v>0</v>
      </c>
      <c r="Q98" s="118">
        <v>0</v>
      </c>
      <c r="R98" s="119">
        <f t="shared" si="9"/>
        <v>0.36799999999999999</v>
      </c>
      <c r="S98" s="118">
        <v>0.41399999999999998</v>
      </c>
      <c r="T98" s="118">
        <v>0</v>
      </c>
    </row>
    <row r="99" spans="1:20" ht="15.75" x14ac:dyDescent="0.25">
      <c r="A99" s="114" t="s">
        <v>187</v>
      </c>
      <c r="B99" s="173"/>
      <c r="C99" s="163"/>
      <c r="D99" s="115">
        <v>0</v>
      </c>
      <c r="E99" s="115">
        <v>0</v>
      </c>
      <c r="F99" s="115">
        <v>0</v>
      </c>
      <c r="G99" s="115">
        <v>0</v>
      </c>
      <c r="H99" s="115">
        <v>0</v>
      </c>
      <c r="I99" s="115">
        <v>0</v>
      </c>
      <c r="J99" s="115">
        <v>0</v>
      </c>
      <c r="K99" s="115">
        <v>0</v>
      </c>
      <c r="L99" s="115">
        <v>0</v>
      </c>
      <c r="M99" s="115">
        <v>0</v>
      </c>
      <c r="N99" s="115">
        <v>0</v>
      </c>
      <c r="O99" s="115">
        <v>0</v>
      </c>
      <c r="P99" s="115">
        <v>0</v>
      </c>
      <c r="Q99" s="115">
        <v>0</v>
      </c>
      <c r="R99" s="116">
        <f t="shared" si="9"/>
        <v>0</v>
      </c>
      <c r="S99" s="115">
        <v>7.1272399999999996</v>
      </c>
      <c r="T99" s="115">
        <v>6.8977000000000004</v>
      </c>
    </row>
    <row r="100" spans="1:20" ht="15.75" x14ac:dyDescent="0.25">
      <c r="A100" s="117" t="s">
        <v>188</v>
      </c>
      <c r="B100" s="174"/>
      <c r="C100" s="163"/>
      <c r="D100" s="118">
        <v>0</v>
      </c>
      <c r="E100" s="118">
        <v>0</v>
      </c>
      <c r="F100" s="118">
        <v>0</v>
      </c>
      <c r="G100" s="118">
        <v>0</v>
      </c>
      <c r="H100" s="118">
        <v>0</v>
      </c>
      <c r="I100" s="118">
        <v>0</v>
      </c>
      <c r="J100" s="118">
        <v>0</v>
      </c>
      <c r="K100" s="118">
        <v>0</v>
      </c>
      <c r="L100" s="118">
        <v>0</v>
      </c>
      <c r="M100" s="118">
        <v>0</v>
      </c>
      <c r="N100" s="118">
        <v>0</v>
      </c>
      <c r="O100" s="118">
        <v>0</v>
      </c>
      <c r="P100" s="118">
        <v>0</v>
      </c>
      <c r="Q100" s="118">
        <v>0</v>
      </c>
      <c r="R100" s="119">
        <f t="shared" si="9"/>
        <v>0</v>
      </c>
      <c r="S100" s="118">
        <v>15.18</v>
      </c>
      <c r="T100" s="118">
        <v>0</v>
      </c>
    </row>
    <row r="101" spans="1:20" ht="15.75" x14ac:dyDescent="0.25">
      <c r="A101" s="114" t="s">
        <v>189</v>
      </c>
      <c r="B101" s="173"/>
      <c r="C101" s="163"/>
      <c r="D101" s="115">
        <v>0</v>
      </c>
      <c r="E101" s="115">
        <v>0</v>
      </c>
      <c r="F101" s="115">
        <v>0</v>
      </c>
      <c r="G101" s="115">
        <v>0</v>
      </c>
      <c r="H101" s="115">
        <v>0</v>
      </c>
      <c r="I101" s="115">
        <v>0</v>
      </c>
      <c r="J101" s="115">
        <v>0</v>
      </c>
      <c r="K101" s="115">
        <v>0</v>
      </c>
      <c r="L101" s="115">
        <v>0</v>
      </c>
      <c r="M101" s="115">
        <v>0</v>
      </c>
      <c r="N101" s="115">
        <v>0</v>
      </c>
      <c r="O101" s="115">
        <v>0</v>
      </c>
      <c r="P101" s="115">
        <v>0</v>
      </c>
      <c r="Q101" s="115">
        <v>0</v>
      </c>
      <c r="R101" s="116">
        <f t="shared" si="9"/>
        <v>0</v>
      </c>
      <c r="S101" s="115">
        <v>1.518</v>
      </c>
      <c r="T101" s="115">
        <v>0</v>
      </c>
    </row>
    <row r="102" spans="1:20" ht="15.75" x14ac:dyDescent="0.25">
      <c r="A102" s="117" t="s">
        <v>128</v>
      </c>
      <c r="B102" s="174"/>
      <c r="C102" s="163"/>
      <c r="D102" s="118">
        <v>0</v>
      </c>
      <c r="E102" s="118">
        <v>0</v>
      </c>
      <c r="F102" s="118">
        <v>0</v>
      </c>
      <c r="G102" s="118">
        <v>0</v>
      </c>
      <c r="H102" s="118">
        <v>0</v>
      </c>
      <c r="I102" s="118">
        <v>0</v>
      </c>
      <c r="J102" s="118">
        <v>0</v>
      </c>
      <c r="K102" s="118">
        <v>0</v>
      </c>
      <c r="L102" s="118">
        <v>0</v>
      </c>
      <c r="M102" s="118">
        <v>0</v>
      </c>
      <c r="N102" s="118">
        <v>0</v>
      </c>
      <c r="O102" s="118">
        <v>3.3073999999999999</v>
      </c>
      <c r="P102" s="118">
        <v>0</v>
      </c>
      <c r="Q102" s="118">
        <v>0.13800000000000001</v>
      </c>
      <c r="R102" s="119">
        <f t="shared" si="9"/>
        <v>3.4453999999999998</v>
      </c>
      <c r="S102" s="118">
        <v>2.7610000000000001</v>
      </c>
      <c r="T102" s="118">
        <v>1.484</v>
      </c>
    </row>
    <row r="103" spans="1:20" ht="15.75" x14ac:dyDescent="0.25">
      <c r="A103" s="114" t="s">
        <v>166</v>
      </c>
      <c r="B103" s="173"/>
      <c r="C103" s="163"/>
      <c r="D103" s="115">
        <v>0</v>
      </c>
      <c r="E103" s="115">
        <v>0</v>
      </c>
      <c r="F103" s="115">
        <v>0</v>
      </c>
      <c r="G103" s="115">
        <v>0</v>
      </c>
      <c r="H103" s="115">
        <v>0</v>
      </c>
      <c r="I103" s="115">
        <v>0</v>
      </c>
      <c r="J103" s="115">
        <v>0</v>
      </c>
      <c r="K103" s="115">
        <v>0</v>
      </c>
      <c r="L103" s="115">
        <v>0</v>
      </c>
      <c r="M103" s="115">
        <v>6</v>
      </c>
      <c r="N103" s="115">
        <v>0</v>
      </c>
      <c r="O103" s="115">
        <v>8.9985199999999992</v>
      </c>
      <c r="P103" s="115">
        <v>0</v>
      </c>
      <c r="Q103" s="115">
        <v>0</v>
      </c>
      <c r="R103" s="116">
        <f t="shared" si="9"/>
        <v>14.998519999999999</v>
      </c>
      <c r="S103" s="115">
        <v>2.16046</v>
      </c>
      <c r="T103" s="115">
        <v>11.953099999999999</v>
      </c>
    </row>
    <row r="104" spans="1:20" ht="15.75" x14ac:dyDescent="0.25">
      <c r="A104" s="117" t="s">
        <v>130</v>
      </c>
      <c r="B104" s="174"/>
      <c r="C104" s="163"/>
      <c r="D104" s="118">
        <v>0</v>
      </c>
      <c r="E104" s="118">
        <v>0</v>
      </c>
      <c r="F104" s="118">
        <v>0</v>
      </c>
      <c r="G104" s="118">
        <v>0</v>
      </c>
      <c r="H104" s="118">
        <v>0</v>
      </c>
      <c r="I104" s="118">
        <v>0</v>
      </c>
      <c r="J104" s="118">
        <v>0</v>
      </c>
      <c r="K104" s="118">
        <v>0</v>
      </c>
      <c r="L104" s="118">
        <v>0</v>
      </c>
      <c r="M104" s="118">
        <v>0</v>
      </c>
      <c r="N104" s="118">
        <v>0</v>
      </c>
      <c r="O104" s="118">
        <v>0</v>
      </c>
      <c r="P104" s="118">
        <v>0</v>
      </c>
      <c r="Q104" s="118">
        <v>0</v>
      </c>
      <c r="R104" s="119">
        <f t="shared" si="9"/>
        <v>0</v>
      </c>
      <c r="S104" s="118">
        <v>3.6190000000000002</v>
      </c>
      <c r="T104" s="118">
        <v>7.8131000000000004</v>
      </c>
    </row>
    <row r="105" spans="1:20" ht="15.75" x14ac:dyDescent="0.25">
      <c r="A105" s="114" t="s">
        <v>44</v>
      </c>
      <c r="B105" s="173"/>
      <c r="C105" s="163"/>
      <c r="D105" s="115">
        <v>0</v>
      </c>
      <c r="E105" s="115">
        <v>0</v>
      </c>
      <c r="F105" s="115">
        <v>0</v>
      </c>
      <c r="G105" s="115">
        <v>1.2</v>
      </c>
      <c r="H105" s="115">
        <v>0</v>
      </c>
      <c r="I105" s="115">
        <v>0</v>
      </c>
      <c r="J105" s="115">
        <v>16.698</v>
      </c>
      <c r="K105" s="115">
        <v>0</v>
      </c>
      <c r="L105" s="115">
        <v>0</v>
      </c>
      <c r="M105" s="115">
        <v>0</v>
      </c>
      <c r="N105" s="115">
        <v>0</v>
      </c>
      <c r="O105" s="115">
        <v>0</v>
      </c>
      <c r="P105" s="115">
        <v>0</v>
      </c>
      <c r="Q105" s="115">
        <v>0</v>
      </c>
      <c r="R105" s="116">
        <f t="shared" si="9"/>
        <v>17.898</v>
      </c>
      <c r="S105" s="115">
        <v>32.983179999999997</v>
      </c>
      <c r="T105" s="115">
        <v>15.08478</v>
      </c>
    </row>
    <row r="106" spans="1:20" ht="15.75" x14ac:dyDescent="0.25">
      <c r="A106" s="117" t="s">
        <v>167</v>
      </c>
      <c r="B106" s="174"/>
      <c r="C106" s="163"/>
      <c r="D106" s="118">
        <v>0</v>
      </c>
      <c r="E106" s="118">
        <v>0</v>
      </c>
      <c r="F106" s="118">
        <v>0</v>
      </c>
      <c r="G106" s="118">
        <v>0.2</v>
      </c>
      <c r="H106" s="118">
        <v>0</v>
      </c>
      <c r="I106" s="118">
        <v>0</v>
      </c>
      <c r="J106" s="118">
        <v>6.9000000000000006E-2</v>
      </c>
      <c r="K106" s="118">
        <v>0</v>
      </c>
      <c r="L106" s="118">
        <v>0</v>
      </c>
      <c r="M106" s="118">
        <v>0</v>
      </c>
      <c r="N106" s="118">
        <v>0</v>
      </c>
      <c r="O106" s="118">
        <v>0</v>
      </c>
      <c r="P106" s="118">
        <v>0</v>
      </c>
      <c r="Q106" s="118">
        <v>0</v>
      </c>
      <c r="R106" s="119">
        <f t="shared" si="9"/>
        <v>0.26900000000000002</v>
      </c>
      <c r="S106" s="118">
        <v>0</v>
      </c>
      <c r="T106" s="118">
        <v>0</v>
      </c>
    </row>
    <row r="107" spans="1:20" ht="15.75" x14ac:dyDescent="0.25">
      <c r="A107" s="114" t="s">
        <v>45</v>
      </c>
      <c r="B107" s="173"/>
      <c r="C107" s="163"/>
      <c r="D107" s="115">
        <v>0</v>
      </c>
      <c r="E107" s="115">
        <v>0</v>
      </c>
      <c r="F107" s="115">
        <v>0</v>
      </c>
      <c r="G107" s="115">
        <v>0</v>
      </c>
      <c r="H107" s="115">
        <v>0</v>
      </c>
      <c r="I107" s="115">
        <v>0</v>
      </c>
      <c r="J107" s="115">
        <v>0</v>
      </c>
      <c r="K107" s="115">
        <v>0</v>
      </c>
      <c r="L107" s="115">
        <v>0</v>
      </c>
      <c r="M107" s="115">
        <v>2.5299999999999998</v>
      </c>
      <c r="N107" s="115">
        <v>0</v>
      </c>
      <c r="O107" s="115">
        <v>7.2679999999999998</v>
      </c>
      <c r="P107" s="115">
        <v>0</v>
      </c>
      <c r="Q107" s="115">
        <v>0</v>
      </c>
      <c r="R107" s="116">
        <f t="shared" si="9"/>
        <v>9.798</v>
      </c>
      <c r="S107" s="115">
        <v>1.84276</v>
      </c>
      <c r="T107" s="115">
        <v>29.855080000000001</v>
      </c>
    </row>
    <row r="108" spans="1:20" ht="15.75" x14ac:dyDescent="0.25">
      <c r="A108" s="117" t="s">
        <v>131</v>
      </c>
      <c r="B108" s="174"/>
      <c r="C108" s="163"/>
      <c r="D108" s="118">
        <v>0</v>
      </c>
      <c r="E108" s="118">
        <v>0</v>
      </c>
      <c r="F108" s="118">
        <v>0</v>
      </c>
      <c r="G108" s="118">
        <v>0</v>
      </c>
      <c r="H108" s="118">
        <v>0</v>
      </c>
      <c r="I108" s="118">
        <v>0</v>
      </c>
      <c r="J108" s="118">
        <v>23.135999999999999</v>
      </c>
      <c r="K108" s="118">
        <v>0</v>
      </c>
      <c r="L108" s="118">
        <v>1.1955</v>
      </c>
      <c r="M108" s="118">
        <v>0</v>
      </c>
      <c r="N108" s="118">
        <v>0</v>
      </c>
      <c r="O108" s="118">
        <v>0.50600000000000001</v>
      </c>
      <c r="P108" s="118">
        <v>0</v>
      </c>
      <c r="Q108" s="118">
        <v>0</v>
      </c>
      <c r="R108" s="119">
        <f t="shared" si="9"/>
        <v>24.837499999999999</v>
      </c>
      <c r="S108" s="118">
        <v>3.0449999999999999</v>
      </c>
      <c r="T108" s="118">
        <v>24.36666</v>
      </c>
    </row>
    <row r="109" spans="1:20" ht="15.75" x14ac:dyDescent="0.25">
      <c r="A109" s="114" t="s">
        <v>132</v>
      </c>
      <c r="B109" s="173"/>
      <c r="C109" s="163"/>
      <c r="D109" s="115">
        <v>0</v>
      </c>
      <c r="E109" s="115">
        <v>0</v>
      </c>
      <c r="F109" s="115">
        <v>0</v>
      </c>
      <c r="G109" s="115">
        <v>0</v>
      </c>
      <c r="H109" s="115">
        <v>0</v>
      </c>
      <c r="I109" s="115">
        <v>0</v>
      </c>
      <c r="J109" s="115">
        <v>0</v>
      </c>
      <c r="K109" s="115">
        <v>0</v>
      </c>
      <c r="L109" s="115">
        <v>0</v>
      </c>
      <c r="M109" s="115">
        <v>11.5</v>
      </c>
      <c r="N109" s="115">
        <v>0</v>
      </c>
      <c r="O109" s="115">
        <v>6.7022000000000004</v>
      </c>
      <c r="P109" s="115">
        <v>0</v>
      </c>
      <c r="Q109" s="115">
        <v>0</v>
      </c>
      <c r="R109" s="116">
        <f t="shared" si="9"/>
        <v>18.202200000000001</v>
      </c>
      <c r="S109" s="115">
        <v>15.1493</v>
      </c>
      <c r="T109" s="115">
        <v>8.8058599999999991</v>
      </c>
    </row>
    <row r="110" spans="1:20" ht="15.75" x14ac:dyDescent="0.25">
      <c r="A110" s="117" t="s">
        <v>168</v>
      </c>
      <c r="B110" s="174"/>
      <c r="C110" s="163"/>
      <c r="D110" s="118">
        <v>0</v>
      </c>
      <c r="E110" s="118">
        <v>0</v>
      </c>
      <c r="F110" s="118">
        <v>0</v>
      </c>
      <c r="G110" s="118">
        <v>0</v>
      </c>
      <c r="H110" s="118">
        <v>0</v>
      </c>
      <c r="I110" s="118">
        <v>0</v>
      </c>
      <c r="J110" s="118">
        <v>6.21</v>
      </c>
      <c r="K110" s="118">
        <v>0</v>
      </c>
      <c r="L110" s="118">
        <v>0</v>
      </c>
      <c r="M110" s="118">
        <v>0</v>
      </c>
      <c r="N110" s="118">
        <v>0</v>
      </c>
      <c r="O110" s="118">
        <v>0</v>
      </c>
      <c r="P110" s="118">
        <v>0</v>
      </c>
      <c r="Q110" s="118">
        <v>0</v>
      </c>
      <c r="R110" s="119">
        <f t="shared" si="9"/>
        <v>6.21</v>
      </c>
      <c r="S110" s="118">
        <v>7.96</v>
      </c>
      <c r="T110" s="118">
        <v>2.9992000000000001</v>
      </c>
    </row>
    <row r="111" spans="1:20" ht="15.75" x14ac:dyDescent="0.25">
      <c r="A111" s="114" t="s">
        <v>170</v>
      </c>
      <c r="B111" s="173"/>
      <c r="C111" s="163"/>
      <c r="D111" s="115">
        <v>0</v>
      </c>
      <c r="E111" s="115">
        <v>0</v>
      </c>
      <c r="F111" s="115">
        <v>0</v>
      </c>
      <c r="G111" s="115">
        <v>0</v>
      </c>
      <c r="H111" s="115">
        <v>0</v>
      </c>
      <c r="I111" s="115">
        <v>0</v>
      </c>
      <c r="J111" s="115">
        <v>0</v>
      </c>
      <c r="K111" s="115">
        <v>0</v>
      </c>
      <c r="L111" s="115">
        <v>0</v>
      </c>
      <c r="M111" s="115">
        <v>0</v>
      </c>
      <c r="N111" s="115">
        <v>0</v>
      </c>
      <c r="O111" s="115">
        <v>0</v>
      </c>
      <c r="P111" s="115">
        <v>0</v>
      </c>
      <c r="Q111" s="115">
        <v>0</v>
      </c>
      <c r="R111" s="116">
        <f t="shared" si="9"/>
        <v>0</v>
      </c>
      <c r="S111" s="115">
        <v>0.91</v>
      </c>
      <c r="T111" s="115">
        <v>0</v>
      </c>
    </row>
    <row r="112" spans="1:20" ht="15.75" x14ac:dyDescent="0.25">
      <c r="A112" s="117" t="s">
        <v>171</v>
      </c>
      <c r="B112" s="174"/>
      <c r="C112" s="163"/>
      <c r="D112" s="118">
        <v>0</v>
      </c>
      <c r="E112" s="118">
        <v>0</v>
      </c>
      <c r="F112" s="118">
        <v>0</v>
      </c>
      <c r="G112" s="118">
        <v>0</v>
      </c>
      <c r="H112" s="118">
        <v>0</v>
      </c>
      <c r="I112" s="118">
        <v>0</v>
      </c>
      <c r="J112" s="118">
        <v>0</v>
      </c>
      <c r="K112" s="118">
        <v>0</v>
      </c>
      <c r="L112" s="118">
        <v>0</v>
      </c>
      <c r="M112" s="118">
        <v>0</v>
      </c>
      <c r="N112" s="118">
        <v>0</v>
      </c>
      <c r="O112" s="118">
        <v>0</v>
      </c>
      <c r="P112" s="118">
        <v>0</v>
      </c>
      <c r="Q112" s="118">
        <v>0</v>
      </c>
      <c r="R112" s="119">
        <f t="shared" si="9"/>
        <v>0</v>
      </c>
      <c r="S112" s="118">
        <v>1.274</v>
      </c>
      <c r="T112" s="118">
        <v>0</v>
      </c>
    </row>
    <row r="113" spans="1:22" ht="15.75" x14ac:dyDescent="0.25">
      <c r="A113" s="120" t="s">
        <v>16</v>
      </c>
      <c r="B113" s="175"/>
      <c r="C113" s="163"/>
      <c r="D113" s="121">
        <f t="shared" ref="D113:T113" si="10">SUM(D87,D88,D89,D90,D91,D92,D93,D94,D95,D96,D97,D98,D99,D100,D101,D102,D103,D104,D105,D106,D107,D108,D109,D110,D111,D112)</f>
        <v>0</v>
      </c>
      <c r="E113" s="121">
        <f t="shared" si="10"/>
        <v>0</v>
      </c>
      <c r="F113" s="121">
        <f t="shared" si="10"/>
        <v>0</v>
      </c>
      <c r="G113" s="121">
        <f t="shared" si="10"/>
        <v>7.0030600000000005</v>
      </c>
      <c r="H113" s="121">
        <f t="shared" si="10"/>
        <v>7.59</v>
      </c>
      <c r="I113" s="121">
        <f t="shared" si="10"/>
        <v>0</v>
      </c>
      <c r="J113" s="121">
        <f t="shared" si="10"/>
        <v>52.231000000000002</v>
      </c>
      <c r="K113" s="121">
        <f t="shared" si="10"/>
        <v>20.355</v>
      </c>
      <c r="L113" s="121">
        <f t="shared" si="10"/>
        <v>67.159499999999994</v>
      </c>
      <c r="M113" s="121">
        <f t="shared" si="10"/>
        <v>118.105</v>
      </c>
      <c r="N113" s="121">
        <f t="shared" si="10"/>
        <v>0</v>
      </c>
      <c r="O113" s="121">
        <f t="shared" si="10"/>
        <v>37.099919999999997</v>
      </c>
      <c r="P113" s="121">
        <f t="shared" si="10"/>
        <v>0</v>
      </c>
      <c r="Q113" s="121">
        <f t="shared" si="10"/>
        <v>0.13800000000000001</v>
      </c>
      <c r="R113" s="122">
        <f t="shared" si="10"/>
        <v>309.68147999999997</v>
      </c>
      <c r="S113" s="118">
        <f t="shared" si="10"/>
        <v>413.71105999999997</v>
      </c>
      <c r="T113" s="118">
        <f t="shared" si="10"/>
        <v>464.43008000000003</v>
      </c>
    </row>
    <row r="115" spans="1:22" ht="15.75" x14ac:dyDescent="0.25">
      <c r="A115" s="110" t="s">
        <v>47</v>
      </c>
      <c r="B115" s="172"/>
      <c r="C115" s="163"/>
      <c r="D115" s="111"/>
      <c r="E115" s="111"/>
      <c r="F115" s="111"/>
      <c r="G115" s="111"/>
      <c r="H115" s="111"/>
      <c r="I115" s="111"/>
      <c r="J115" s="111"/>
      <c r="K115" s="111"/>
      <c r="L115" s="111"/>
      <c r="M115" s="111"/>
      <c r="N115" s="111"/>
      <c r="O115" s="111"/>
      <c r="P115" s="111"/>
      <c r="Q115" s="111"/>
      <c r="R115" s="112"/>
      <c r="S115" s="113"/>
      <c r="T115" s="113"/>
    </row>
    <row r="116" spans="1:22" ht="15.75" x14ac:dyDescent="0.25">
      <c r="A116" s="114" t="s">
        <v>133</v>
      </c>
      <c r="B116" s="173"/>
      <c r="C116" s="163"/>
      <c r="D116" s="115">
        <v>0</v>
      </c>
      <c r="E116" s="115">
        <v>0</v>
      </c>
      <c r="F116" s="115">
        <v>0</v>
      </c>
      <c r="G116" s="115">
        <v>0</v>
      </c>
      <c r="H116" s="115">
        <v>0</v>
      </c>
      <c r="I116" s="115">
        <v>0</v>
      </c>
      <c r="J116" s="115">
        <v>0</v>
      </c>
      <c r="K116" s="115">
        <v>0</v>
      </c>
      <c r="L116" s="115">
        <v>0</v>
      </c>
      <c r="M116" s="115">
        <v>0</v>
      </c>
      <c r="N116" s="115">
        <v>0</v>
      </c>
      <c r="O116" s="115">
        <v>1.242</v>
      </c>
      <c r="P116" s="115">
        <v>0</v>
      </c>
      <c r="Q116" s="115">
        <v>0</v>
      </c>
      <c r="R116" s="116">
        <f t="shared" ref="R116:R128" si="11">SUM(D116,E116,F116,G116,H116,I116,J116,K116,L116,M116,N116,O116,P116,Q116)</f>
        <v>1.242</v>
      </c>
      <c r="S116" s="115">
        <v>32.229939999999999</v>
      </c>
      <c r="T116" s="115">
        <v>0</v>
      </c>
      <c r="U116" s="173"/>
      <c r="V116" s="163"/>
    </row>
    <row r="117" spans="1:22" ht="15.75" x14ac:dyDescent="0.25">
      <c r="A117" s="117" t="s">
        <v>172</v>
      </c>
      <c r="B117" s="174"/>
      <c r="C117" s="163"/>
      <c r="D117" s="118">
        <v>0</v>
      </c>
      <c r="E117" s="118">
        <v>0</v>
      </c>
      <c r="F117" s="118">
        <v>0</v>
      </c>
      <c r="G117" s="118">
        <v>0</v>
      </c>
      <c r="H117" s="118">
        <v>0</v>
      </c>
      <c r="I117" s="118">
        <v>0</v>
      </c>
      <c r="J117" s="118">
        <v>0</v>
      </c>
      <c r="K117" s="118">
        <v>0</v>
      </c>
      <c r="L117" s="118">
        <v>0</v>
      </c>
      <c r="M117" s="118">
        <v>0</v>
      </c>
      <c r="N117" s="118">
        <v>0</v>
      </c>
      <c r="O117" s="118">
        <v>0.46</v>
      </c>
      <c r="P117" s="118">
        <v>0</v>
      </c>
      <c r="Q117" s="118">
        <v>0</v>
      </c>
      <c r="R117" s="119">
        <f t="shared" si="11"/>
        <v>0.46</v>
      </c>
      <c r="S117" s="118">
        <v>0</v>
      </c>
      <c r="T117" s="118">
        <v>0</v>
      </c>
    </row>
    <row r="118" spans="1:22" ht="15.75" x14ac:dyDescent="0.25">
      <c r="A118" s="114" t="s">
        <v>134</v>
      </c>
      <c r="B118" s="173"/>
      <c r="C118" s="163"/>
      <c r="D118" s="115">
        <v>0</v>
      </c>
      <c r="E118" s="115">
        <v>0</v>
      </c>
      <c r="F118" s="115">
        <v>0</v>
      </c>
      <c r="G118" s="115">
        <v>0</v>
      </c>
      <c r="H118" s="115">
        <v>0</v>
      </c>
      <c r="I118" s="115">
        <v>0</v>
      </c>
      <c r="J118" s="115">
        <v>0</v>
      </c>
      <c r="K118" s="115">
        <v>0</v>
      </c>
      <c r="L118" s="115">
        <v>0</v>
      </c>
      <c r="M118" s="115">
        <v>0</v>
      </c>
      <c r="N118" s="115">
        <v>0</v>
      </c>
      <c r="O118" s="115">
        <v>0</v>
      </c>
      <c r="P118" s="115">
        <v>0</v>
      </c>
      <c r="Q118" s="115">
        <v>0</v>
      </c>
      <c r="R118" s="116">
        <f t="shared" si="11"/>
        <v>0</v>
      </c>
      <c r="S118" s="115">
        <v>0</v>
      </c>
      <c r="T118" s="115">
        <v>2.3E-2</v>
      </c>
    </row>
    <row r="119" spans="1:22" ht="15.75" x14ac:dyDescent="0.25">
      <c r="A119" s="117" t="s">
        <v>48</v>
      </c>
      <c r="B119" s="174"/>
      <c r="C119" s="163"/>
      <c r="D119" s="118">
        <v>0</v>
      </c>
      <c r="E119" s="118">
        <v>0</v>
      </c>
      <c r="F119" s="118">
        <v>0</v>
      </c>
      <c r="G119" s="118">
        <v>0</v>
      </c>
      <c r="H119" s="118">
        <v>0</v>
      </c>
      <c r="I119" s="118">
        <v>0</v>
      </c>
      <c r="J119" s="118">
        <v>0</v>
      </c>
      <c r="K119" s="118">
        <v>0</v>
      </c>
      <c r="L119" s="118">
        <v>0</v>
      </c>
      <c r="M119" s="118">
        <v>0</v>
      </c>
      <c r="N119" s="118">
        <v>0</v>
      </c>
      <c r="O119" s="118">
        <v>0.874</v>
      </c>
      <c r="P119" s="118">
        <v>0</v>
      </c>
      <c r="Q119" s="118">
        <v>0</v>
      </c>
      <c r="R119" s="119">
        <f t="shared" si="11"/>
        <v>0.874</v>
      </c>
      <c r="S119" s="118">
        <v>28.082080000000001</v>
      </c>
      <c r="T119" s="118">
        <v>1.38</v>
      </c>
    </row>
    <row r="120" spans="1:22" ht="15.75" x14ac:dyDescent="0.25">
      <c r="A120" s="114" t="s">
        <v>50</v>
      </c>
      <c r="B120" s="173"/>
      <c r="C120" s="163"/>
      <c r="D120" s="115">
        <v>0</v>
      </c>
      <c r="E120" s="115">
        <v>0</v>
      </c>
      <c r="F120" s="115">
        <v>0</v>
      </c>
      <c r="G120" s="115">
        <v>0</v>
      </c>
      <c r="H120" s="115">
        <v>0</v>
      </c>
      <c r="I120" s="115">
        <v>0</v>
      </c>
      <c r="J120" s="115">
        <v>0</v>
      </c>
      <c r="K120" s="115">
        <v>0</v>
      </c>
      <c r="L120" s="115">
        <v>24.543980000000001</v>
      </c>
      <c r="M120" s="115">
        <v>0.46</v>
      </c>
      <c r="N120" s="115">
        <v>1.88</v>
      </c>
      <c r="O120" s="115">
        <v>0</v>
      </c>
      <c r="P120" s="115">
        <v>0</v>
      </c>
      <c r="Q120" s="115">
        <v>0</v>
      </c>
      <c r="R120" s="116">
        <f t="shared" si="11"/>
        <v>26.883980000000001</v>
      </c>
      <c r="S120" s="115">
        <v>52.609020000000001</v>
      </c>
      <c r="T120" s="115">
        <v>37.853000000000002</v>
      </c>
    </row>
    <row r="121" spans="1:22" ht="15.75" x14ac:dyDescent="0.25">
      <c r="A121" s="117" t="s">
        <v>52</v>
      </c>
      <c r="B121" s="174"/>
      <c r="C121" s="163"/>
      <c r="D121" s="118">
        <v>0</v>
      </c>
      <c r="E121" s="118">
        <v>0</v>
      </c>
      <c r="F121" s="118">
        <v>0</v>
      </c>
      <c r="G121" s="118">
        <v>0</v>
      </c>
      <c r="H121" s="118">
        <v>0</v>
      </c>
      <c r="I121" s="118">
        <v>0</v>
      </c>
      <c r="J121" s="118">
        <v>0.34599999999999997</v>
      </c>
      <c r="K121" s="118">
        <v>0</v>
      </c>
      <c r="L121" s="118">
        <v>0</v>
      </c>
      <c r="M121" s="118">
        <v>0</v>
      </c>
      <c r="N121" s="118">
        <v>0</v>
      </c>
      <c r="O121" s="118">
        <v>0</v>
      </c>
      <c r="P121" s="118">
        <v>0</v>
      </c>
      <c r="Q121" s="118">
        <v>0</v>
      </c>
      <c r="R121" s="119">
        <f t="shared" si="11"/>
        <v>0.34599999999999997</v>
      </c>
      <c r="S121" s="118">
        <v>0</v>
      </c>
      <c r="T121" s="118">
        <v>0</v>
      </c>
    </row>
    <row r="122" spans="1:22" ht="15.75" x14ac:dyDescent="0.25">
      <c r="A122" s="114" t="s">
        <v>53</v>
      </c>
      <c r="B122" s="173"/>
      <c r="C122" s="163"/>
      <c r="D122" s="115">
        <v>0</v>
      </c>
      <c r="E122" s="115">
        <v>0</v>
      </c>
      <c r="F122" s="115">
        <v>0</v>
      </c>
      <c r="G122" s="115">
        <v>1.2</v>
      </c>
      <c r="H122" s="115">
        <v>0</v>
      </c>
      <c r="I122" s="115">
        <v>0</v>
      </c>
      <c r="J122" s="115">
        <v>1.173</v>
      </c>
      <c r="K122" s="115">
        <v>1.012</v>
      </c>
      <c r="L122" s="115">
        <v>0</v>
      </c>
      <c r="M122" s="115">
        <v>0</v>
      </c>
      <c r="N122" s="115">
        <v>0</v>
      </c>
      <c r="O122" s="115">
        <v>0</v>
      </c>
      <c r="P122" s="115">
        <v>0</v>
      </c>
      <c r="Q122" s="115">
        <v>0</v>
      </c>
      <c r="R122" s="116">
        <f t="shared" si="11"/>
        <v>3.3850000000000002</v>
      </c>
      <c r="S122" s="115">
        <v>3.0348999999999999</v>
      </c>
      <c r="T122" s="115">
        <v>4.1550000000000002</v>
      </c>
    </row>
    <row r="123" spans="1:22" ht="15.75" x14ac:dyDescent="0.25">
      <c r="A123" s="117" t="s">
        <v>136</v>
      </c>
      <c r="B123" s="174"/>
      <c r="C123" s="163"/>
      <c r="D123" s="118">
        <v>0</v>
      </c>
      <c r="E123" s="118">
        <v>0</v>
      </c>
      <c r="F123" s="118">
        <v>0</v>
      </c>
      <c r="G123" s="118">
        <v>0</v>
      </c>
      <c r="H123" s="118">
        <v>0</v>
      </c>
      <c r="I123" s="118">
        <v>0</v>
      </c>
      <c r="J123" s="118">
        <v>0</v>
      </c>
      <c r="K123" s="118">
        <v>0</v>
      </c>
      <c r="L123" s="118">
        <v>0</v>
      </c>
      <c r="M123" s="118">
        <v>0</v>
      </c>
      <c r="N123" s="118">
        <v>0</v>
      </c>
      <c r="O123" s="118">
        <v>0</v>
      </c>
      <c r="P123" s="118">
        <v>0</v>
      </c>
      <c r="Q123" s="118">
        <v>0</v>
      </c>
      <c r="R123" s="119">
        <f t="shared" si="11"/>
        <v>0</v>
      </c>
      <c r="S123" s="118">
        <v>0</v>
      </c>
      <c r="T123" s="118">
        <v>2.5000000000000001E-2</v>
      </c>
    </row>
    <row r="124" spans="1:22" ht="15.75" x14ac:dyDescent="0.25">
      <c r="A124" s="114" t="s">
        <v>190</v>
      </c>
      <c r="B124" s="173"/>
      <c r="C124" s="163"/>
      <c r="D124" s="115">
        <v>0</v>
      </c>
      <c r="E124" s="115">
        <v>0</v>
      </c>
      <c r="F124" s="115">
        <v>0</v>
      </c>
      <c r="G124" s="115">
        <v>0</v>
      </c>
      <c r="H124" s="115">
        <v>0</v>
      </c>
      <c r="I124" s="115">
        <v>0</v>
      </c>
      <c r="J124" s="115">
        <v>0</v>
      </c>
      <c r="K124" s="115">
        <v>0</v>
      </c>
      <c r="L124" s="115">
        <v>0</v>
      </c>
      <c r="M124" s="115">
        <v>0</v>
      </c>
      <c r="N124" s="115">
        <v>0</v>
      </c>
      <c r="O124" s="115">
        <v>0</v>
      </c>
      <c r="P124" s="115">
        <v>0</v>
      </c>
      <c r="Q124" s="115">
        <v>0</v>
      </c>
      <c r="R124" s="116">
        <f t="shared" si="11"/>
        <v>0</v>
      </c>
      <c r="S124" s="115">
        <v>4.5999999999999999E-2</v>
      </c>
      <c r="T124" s="115">
        <v>0</v>
      </c>
    </row>
    <row r="125" spans="1:22" ht="15.75" x14ac:dyDescent="0.25">
      <c r="A125" s="117" t="s">
        <v>54</v>
      </c>
      <c r="B125" s="174"/>
      <c r="C125" s="163"/>
      <c r="D125" s="118">
        <v>0</v>
      </c>
      <c r="E125" s="118">
        <v>0</v>
      </c>
      <c r="F125" s="118">
        <v>0</v>
      </c>
      <c r="G125" s="118">
        <v>0</v>
      </c>
      <c r="H125" s="118">
        <v>0</v>
      </c>
      <c r="I125" s="118">
        <v>0</v>
      </c>
      <c r="J125" s="118">
        <v>0</v>
      </c>
      <c r="K125" s="118">
        <v>0</v>
      </c>
      <c r="L125" s="118">
        <v>0</v>
      </c>
      <c r="M125" s="118">
        <v>0</v>
      </c>
      <c r="N125" s="118">
        <v>0</v>
      </c>
      <c r="O125" s="118">
        <v>4.5999999999999999E-2</v>
      </c>
      <c r="P125" s="118">
        <v>0</v>
      </c>
      <c r="Q125" s="118">
        <v>0</v>
      </c>
      <c r="R125" s="119">
        <f t="shared" si="11"/>
        <v>4.5999999999999999E-2</v>
      </c>
      <c r="S125" s="118">
        <v>0.38200000000000001</v>
      </c>
      <c r="T125" s="118">
        <v>0</v>
      </c>
    </row>
    <row r="126" spans="1:22" ht="15.75" x14ac:dyDescent="0.25">
      <c r="A126" s="114" t="s">
        <v>55</v>
      </c>
      <c r="B126" s="173"/>
      <c r="C126" s="163"/>
      <c r="D126" s="115">
        <v>0</v>
      </c>
      <c r="E126" s="115">
        <v>0</v>
      </c>
      <c r="F126" s="115">
        <v>0</v>
      </c>
      <c r="G126" s="115">
        <v>0</v>
      </c>
      <c r="H126" s="115">
        <v>0</v>
      </c>
      <c r="I126" s="115">
        <v>0</v>
      </c>
      <c r="J126" s="115">
        <v>0</v>
      </c>
      <c r="K126" s="115">
        <v>0</v>
      </c>
      <c r="L126" s="115">
        <v>0</v>
      </c>
      <c r="M126" s="115">
        <v>0</v>
      </c>
      <c r="N126" s="115">
        <v>0</v>
      </c>
      <c r="O126" s="115">
        <v>0</v>
      </c>
      <c r="P126" s="115">
        <v>0</v>
      </c>
      <c r="Q126" s="115">
        <v>0</v>
      </c>
      <c r="R126" s="116">
        <f t="shared" si="11"/>
        <v>0</v>
      </c>
      <c r="S126" s="115">
        <v>0</v>
      </c>
      <c r="T126" s="115">
        <v>0.46</v>
      </c>
    </row>
    <row r="127" spans="1:22" ht="15.75" x14ac:dyDescent="0.25">
      <c r="A127" s="117" t="s">
        <v>56</v>
      </c>
      <c r="B127" s="174"/>
      <c r="C127" s="163"/>
      <c r="D127" s="118">
        <v>0</v>
      </c>
      <c r="E127" s="118">
        <v>0</v>
      </c>
      <c r="F127" s="118">
        <v>17.709540000000001</v>
      </c>
      <c r="G127" s="118">
        <v>31.58</v>
      </c>
      <c r="H127" s="118">
        <v>0</v>
      </c>
      <c r="I127" s="118">
        <v>0</v>
      </c>
      <c r="J127" s="118">
        <v>14.651</v>
      </c>
      <c r="K127" s="118">
        <v>60.699759999999998</v>
      </c>
      <c r="L127" s="118">
        <v>89.745999999999995</v>
      </c>
      <c r="M127" s="118">
        <v>27.646000000000001</v>
      </c>
      <c r="N127" s="118">
        <v>0</v>
      </c>
      <c r="O127" s="118">
        <v>0</v>
      </c>
      <c r="P127" s="118">
        <v>0</v>
      </c>
      <c r="Q127" s="118">
        <v>0</v>
      </c>
      <c r="R127" s="119">
        <f t="shared" si="11"/>
        <v>242.03230000000002</v>
      </c>
      <c r="S127" s="118">
        <v>220.69566</v>
      </c>
      <c r="T127" s="118">
        <v>179.73570000000001</v>
      </c>
    </row>
    <row r="128" spans="1:22" ht="15.75" x14ac:dyDescent="0.25">
      <c r="A128" s="114" t="s">
        <v>173</v>
      </c>
      <c r="B128" s="173"/>
      <c r="C128" s="163"/>
      <c r="D128" s="115">
        <v>0</v>
      </c>
      <c r="E128" s="115">
        <v>0</v>
      </c>
      <c r="F128" s="115">
        <v>0</v>
      </c>
      <c r="G128" s="115">
        <v>0</v>
      </c>
      <c r="H128" s="115">
        <v>0</v>
      </c>
      <c r="I128" s="115">
        <v>0</v>
      </c>
      <c r="J128" s="115">
        <v>0</v>
      </c>
      <c r="K128" s="115">
        <v>0</v>
      </c>
      <c r="L128" s="115">
        <v>0</v>
      </c>
      <c r="M128" s="115">
        <v>0</v>
      </c>
      <c r="N128" s="115">
        <v>0</v>
      </c>
      <c r="O128" s="115">
        <v>0</v>
      </c>
      <c r="P128" s="115">
        <v>0</v>
      </c>
      <c r="Q128" s="115">
        <v>0</v>
      </c>
      <c r="R128" s="116">
        <f t="shared" si="11"/>
        <v>0</v>
      </c>
      <c r="S128" s="115">
        <v>0</v>
      </c>
      <c r="T128" s="115">
        <v>1</v>
      </c>
    </row>
    <row r="129" spans="1:22" ht="15.75" x14ac:dyDescent="0.25">
      <c r="A129" s="120" t="s">
        <v>16</v>
      </c>
      <c r="B129" s="175"/>
      <c r="C129" s="163"/>
      <c r="D129" s="121">
        <f t="shared" ref="D129:T129" si="12">SUM(D116,D117,D118,D119,D120,D121,D122,D123,D124,D125,D126,D127,D128)</f>
        <v>0</v>
      </c>
      <c r="E129" s="121">
        <f t="shared" si="12"/>
        <v>0</v>
      </c>
      <c r="F129" s="121">
        <f t="shared" si="12"/>
        <v>17.709540000000001</v>
      </c>
      <c r="G129" s="121">
        <f t="shared" si="12"/>
        <v>32.78</v>
      </c>
      <c r="H129" s="121">
        <f t="shared" si="12"/>
        <v>0</v>
      </c>
      <c r="I129" s="121">
        <f t="shared" si="12"/>
        <v>0</v>
      </c>
      <c r="J129" s="121">
        <f t="shared" si="12"/>
        <v>16.170000000000002</v>
      </c>
      <c r="K129" s="121">
        <f t="shared" si="12"/>
        <v>61.711759999999998</v>
      </c>
      <c r="L129" s="121">
        <f t="shared" si="12"/>
        <v>114.28998</v>
      </c>
      <c r="M129" s="121">
        <f t="shared" si="12"/>
        <v>28.106000000000002</v>
      </c>
      <c r="N129" s="121">
        <f t="shared" si="12"/>
        <v>1.88</v>
      </c>
      <c r="O129" s="121">
        <f t="shared" si="12"/>
        <v>2.6219999999999999</v>
      </c>
      <c r="P129" s="121">
        <f t="shared" si="12"/>
        <v>0</v>
      </c>
      <c r="Q129" s="121">
        <f t="shared" si="12"/>
        <v>0</v>
      </c>
      <c r="R129" s="122">
        <f t="shared" si="12"/>
        <v>275.26928000000004</v>
      </c>
      <c r="S129" s="118">
        <f t="shared" si="12"/>
        <v>337.07960000000003</v>
      </c>
      <c r="T129" s="118">
        <f t="shared" si="12"/>
        <v>224.63170000000002</v>
      </c>
    </row>
    <row r="131" spans="1:22" ht="15.75" x14ac:dyDescent="0.25">
      <c r="A131" s="110" t="s">
        <v>57</v>
      </c>
      <c r="B131" s="172"/>
      <c r="C131" s="163"/>
      <c r="D131" s="111"/>
      <c r="E131" s="111"/>
      <c r="F131" s="111"/>
      <c r="G131" s="111"/>
      <c r="H131" s="111"/>
      <c r="I131" s="111"/>
      <c r="J131" s="111"/>
      <c r="K131" s="111"/>
      <c r="L131" s="111"/>
      <c r="M131" s="111"/>
      <c r="N131" s="111"/>
      <c r="O131" s="111"/>
      <c r="P131" s="111"/>
      <c r="Q131" s="111"/>
      <c r="R131" s="112"/>
      <c r="S131" s="113"/>
      <c r="T131" s="113"/>
    </row>
    <row r="132" spans="1:22" ht="15.75" x14ac:dyDescent="0.25">
      <c r="A132" s="114" t="s">
        <v>58</v>
      </c>
      <c r="B132" s="173"/>
      <c r="C132" s="163"/>
      <c r="D132" s="115">
        <v>0</v>
      </c>
      <c r="E132" s="115">
        <v>0</v>
      </c>
      <c r="F132" s="115">
        <v>0</v>
      </c>
      <c r="G132" s="115">
        <v>0</v>
      </c>
      <c r="H132" s="115">
        <v>0</v>
      </c>
      <c r="I132" s="115">
        <v>0</v>
      </c>
      <c r="J132" s="115">
        <v>71.53</v>
      </c>
      <c r="K132" s="115">
        <v>29.67</v>
      </c>
      <c r="L132" s="115">
        <v>0</v>
      </c>
      <c r="M132" s="115">
        <v>0</v>
      </c>
      <c r="N132" s="115">
        <v>0</v>
      </c>
      <c r="O132" s="115">
        <v>59.556199999999997</v>
      </c>
      <c r="P132" s="115">
        <v>62.68</v>
      </c>
      <c r="Q132" s="115">
        <v>0</v>
      </c>
      <c r="R132" s="116">
        <f>SUM(D132,E132,F132,G132,H132,I132,J132,K132,L132,M132,N132,O132,P132,Q132)</f>
        <v>223.43620000000001</v>
      </c>
      <c r="S132" s="115">
        <v>167.07586000000001</v>
      </c>
      <c r="T132" s="115">
        <v>156.85195999999999</v>
      </c>
      <c r="U132" s="173"/>
      <c r="V132" s="163"/>
    </row>
    <row r="133" spans="1:22" ht="15.75" x14ac:dyDescent="0.25">
      <c r="A133" s="117" t="s">
        <v>59</v>
      </c>
      <c r="B133" s="174"/>
      <c r="C133" s="163"/>
      <c r="D133" s="118">
        <v>0</v>
      </c>
      <c r="E133" s="118">
        <v>0</v>
      </c>
      <c r="F133" s="118">
        <v>0</v>
      </c>
      <c r="G133" s="118">
        <v>0</v>
      </c>
      <c r="H133" s="118">
        <v>282.50900000000001</v>
      </c>
      <c r="I133" s="118">
        <v>0</v>
      </c>
      <c r="J133" s="118">
        <v>0</v>
      </c>
      <c r="K133" s="118">
        <v>0</v>
      </c>
      <c r="L133" s="118">
        <v>115.626</v>
      </c>
      <c r="M133" s="118">
        <v>535.03599999999994</v>
      </c>
      <c r="N133" s="118">
        <v>0</v>
      </c>
      <c r="O133" s="118">
        <v>718.87833999999998</v>
      </c>
      <c r="P133" s="118">
        <v>0</v>
      </c>
      <c r="Q133" s="118">
        <v>0</v>
      </c>
      <c r="R133" s="119">
        <f>SUM(D133,E133,F133,G133,H133,I133,J133,K133,L133,M133,N133,O133,P133,Q133)</f>
        <v>1652.04934</v>
      </c>
      <c r="S133" s="118">
        <v>1711.32592</v>
      </c>
      <c r="T133" s="118">
        <v>2699.0570600000001</v>
      </c>
    </row>
    <row r="134" spans="1:22" ht="15.75" x14ac:dyDescent="0.25">
      <c r="A134" s="114" t="s">
        <v>191</v>
      </c>
      <c r="B134" s="173"/>
      <c r="C134" s="163"/>
      <c r="D134" s="115">
        <v>0</v>
      </c>
      <c r="E134" s="115">
        <v>0</v>
      </c>
      <c r="F134" s="115">
        <v>0</v>
      </c>
      <c r="G134" s="115">
        <v>0</v>
      </c>
      <c r="H134" s="115">
        <v>0</v>
      </c>
      <c r="I134" s="115">
        <v>0</v>
      </c>
      <c r="J134" s="115">
        <v>0</v>
      </c>
      <c r="K134" s="115">
        <v>0</v>
      </c>
      <c r="L134" s="115">
        <v>0</v>
      </c>
      <c r="M134" s="115">
        <v>0</v>
      </c>
      <c r="N134" s="115">
        <v>0</v>
      </c>
      <c r="O134" s="115">
        <v>0</v>
      </c>
      <c r="P134" s="115">
        <v>0</v>
      </c>
      <c r="Q134" s="115">
        <v>0</v>
      </c>
      <c r="R134" s="116">
        <f>SUM(D134,E134,F134,G134,H134,I134,J134,K134,L134,M134,N134,O134,P134,Q134)</f>
        <v>0</v>
      </c>
      <c r="S134" s="115">
        <v>0</v>
      </c>
      <c r="T134" s="115">
        <v>8.8620000000000001</v>
      </c>
    </row>
    <row r="135" spans="1:22" ht="15.75" x14ac:dyDescent="0.25">
      <c r="A135" s="117" t="s">
        <v>60</v>
      </c>
      <c r="B135" s="174"/>
      <c r="C135" s="163"/>
      <c r="D135" s="118">
        <v>0</v>
      </c>
      <c r="E135" s="118">
        <v>0</v>
      </c>
      <c r="F135" s="118">
        <v>0</v>
      </c>
      <c r="G135" s="118">
        <v>0</v>
      </c>
      <c r="H135" s="118">
        <v>0</v>
      </c>
      <c r="I135" s="118">
        <v>0</v>
      </c>
      <c r="J135" s="118">
        <v>0</v>
      </c>
      <c r="K135" s="118">
        <v>0</v>
      </c>
      <c r="L135" s="118">
        <v>0</v>
      </c>
      <c r="M135" s="118">
        <v>161.16999999999999</v>
      </c>
      <c r="N135" s="118">
        <v>0</v>
      </c>
      <c r="O135" s="118">
        <v>372.34791999999999</v>
      </c>
      <c r="P135" s="118">
        <v>26.704000000000001</v>
      </c>
      <c r="Q135" s="118">
        <v>0</v>
      </c>
      <c r="R135" s="119">
        <f>SUM(D135,E135,F135,G135,H135,I135,J135,K135,L135,M135,N135,O135,P135,Q135)</f>
        <v>560.22191999999995</v>
      </c>
      <c r="S135" s="118">
        <v>368.03962000000001</v>
      </c>
      <c r="T135" s="118">
        <v>226.87312</v>
      </c>
    </row>
    <row r="136" spans="1:22" ht="15.75" x14ac:dyDescent="0.25">
      <c r="A136" s="114" t="s">
        <v>137</v>
      </c>
      <c r="B136" s="173"/>
      <c r="C136" s="163"/>
      <c r="D136" s="115">
        <v>0</v>
      </c>
      <c r="E136" s="115">
        <v>0</v>
      </c>
      <c r="F136" s="115">
        <v>0</v>
      </c>
      <c r="G136" s="115">
        <v>0</v>
      </c>
      <c r="H136" s="115">
        <v>0</v>
      </c>
      <c r="I136" s="115">
        <v>0</v>
      </c>
      <c r="J136" s="115">
        <v>0</v>
      </c>
      <c r="K136" s="115">
        <v>0</v>
      </c>
      <c r="L136" s="115">
        <v>0</v>
      </c>
      <c r="M136" s="115">
        <v>0</v>
      </c>
      <c r="N136" s="115">
        <v>0</v>
      </c>
      <c r="O136" s="115">
        <v>0.92920000000000003</v>
      </c>
      <c r="P136" s="115">
        <v>0</v>
      </c>
      <c r="Q136" s="115">
        <v>0</v>
      </c>
      <c r="R136" s="116">
        <f>SUM(D136,E136,F136,G136,H136,I136,J136,K136,L136,M136,N136,O136,P136,Q136)</f>
        <v>0.92920000000000003</v>
      </c>
      <c r="S136" s="115">
        <v>1.7809999999999999</v>
      </c>
      <c r="T136" s="115">
        <v>1.0449999999999999</v>
      </c>
    </row>
    <row r="137" spans="1:22" ht="15.75" x14ac:dyDescent="0.25">
      <c r="A137" s="120" t="s">
        <v>16</v>
      </c>
      <c r="B137" s="175"/>
      <c r="C137" s="163"/>
      <c r="D137" s="121">
        <f t="shared" ref="D137:T137" si="13">SUM(D132,D133,D134,D135,D136)</f>
        <v>0</v>
      </c>
      <c r="E137" s="121">
        <f t="shared" si="13"/>
        <v>0</v>
      </c>
      <c r="F137" s="121">
        <f t="shared" si="13"/>
        <v>0</v>
      </c>
      <c r="G137" s="121">
        <f t="shared" si="13"/>
        <v>0</v>
      </c>
      <c r="H137" s="121">
        <f t="shared" si="13"/>
        <v>282.50900000000001</v>
      </c>
      <c r="I137" s="121">
        <f t="shared" si="13"/>
        <v>0</v>
      </c>
      <c r="J137" s="121">
        <f t="shared" si="13"/>
        <v>71.53</v>
      </c>
      <c r="K137" s="121">
        <f t="shared" si="13"/>
        <v>29.67</v>
      </c>
      <c r="L137" s="121">
        <f t="shared" si="13"/>
        <v>115.626</v>
      </c>
      <c r="M137" s="121">
        <f t="shared" si="13"/>
        <v>696.2059999999999</v>
      </c>
      <c r="N137" s="121">
        <f t="shared" si="13"/>
        <v>0</v>
      </c>
      <c r="O137" s="121">
        <f t="shared" si="13"/>
        <v>1151.7116599999999</v>
      </c>
      <c r="P137" s="121">
        <f t="shared" si="13"/>
        <v>89.384</v>
      </c>
      <c r="Q137" s="121">
        <f t="shared" si="13"/>
        <v>0</v>
      </c>
      <c r="R137" s="122">
        <f t="shared" si="13"/>
        <v>2436.6366600000001</v>
      </c>
      <c r="S137" s="118">
        <f t="shared" si="13"/>
        <v>2248.2223999999997</v>
      </c>
      <c r="T137" s="118">
        <f t="shared" si="13"/>
        <v>3092.6891400000004</v>
      </c>
    </row>
    <row r="139" spans="1:22" ht="15.75" x14ac:dyDescent="0.25">
      <c r="A139" s="110" t="s">
        <v>61</v>
      </c>
      <c r="B139" s="172"/>
      <c r="C139" s="163"/>
      <c r="D139" s="111"/>
      <c r="E139" s="111"/>
      <c r="F139" s="111"/>
      <c r="G139" s="111"/>
      <c r="H139" s="111"/>
      <c r="I139" s="111"/>
      <c r="J139" s="111"/>
      <c r="K139" s="111"/>
      <c r="L139" s="111"/>
      <c r="M139" s="111"/>
      <c r="N139" s="111"/>
      <c r="O139" s="111"/>
      <c r="P139" s="111"/>
      <c r="Q139" s="111"/>
      <c r="R139" s="112"/>
      <c r="S139" s="113"/>
      <c r="T139" s="113"/>
    </row>
    <row r="140" spans="1:22" ht="15.75" x14ac:dyDescent="0.25">
      <c r="A140" s="114" t="s">
        <v>62</v>
      </c>
      <c r="B140" s="173"/>
      <c r="C140" s="163"/>
      <c r="D140" s="115">
        <v>0</v>
      </c>
      <c r="E140" s="115">
        <v>0</v>
      </c>
      <c r="F140" s="115">
        <v>0</v>
      </c>
      <c r="G140" s="115">
        <v>0</v>
      </c>
      <c r="H140" s="115">
        <v>26.759</v>
      </c>
      <c r="I140" s="115">
        <v>0</v>
      </c>
      <c r="J140" s="115">
        <v>29.786999999999999</v>
      </c>
      <c r="K140" s="115">
        <v>19.817260000000001</v>
      </c>
      <c r="L140" s="115">
        <v>0</v>
      </c>
      <c r="M140" s="115">
        <v>0</v>
      </c>
      <c r="N140" s="115">
        <v>0</v>
      </c>
      <c r="O140" s="115">
        <v>0</v>
      </c>
      <c r="P140" s="115">
        <v>0</v>
      </c>
      <c r="Q140" s="115">
        <v>0</v>
      </c>
      <c r="R140" s="116">
        <f t="shared" ref="R140:R154" si="14">SUM(D140,E140,F140,G140,H140,I140,J140,K140,L140,M140,N140,O140,P140,Q140)</f>
        <v>76.363259999999997</v>
      </c>
      <c r="S140" s="115">
        <v>125.312</v>
      </c>
      <c r="T140" s="115">
        <v>90.864859999999993</v>
      </c>
      <c r="U140" s="173"/>
      <c r="V140" s="163"/>
    </row>
    <row r="141" spans="1:22" ht="15.75" x14ac:dyDescent="0.25">
      <c r="A141" s="117" t="s">
        <v>138</v>
      </c>
      <c r="B141" s="174"/>
      <c r="C141" s="163"/>
      <c r="D141" s="118">
        <v>0</v>
      </c>
      <c r="E141" s="118">
        <v>0</v>
      </c>
      <c r="F141" s="118">
        <v>0</v>
      </c>
      <c r="G141" s="118">
        <v>0</v>
      </c>
      <c r="H141" s="118">
        <v>0</v>
      </c>
      <c r="I141" s="118">
        <v>0</v>
      </c>
      <c r="J141" s="118">
        <v>0</v>
      </c>
      <c r="K141" s="118">
        <v>0</v>
      </c>
      <c r="L141" s="118">
        <v>0</v>
      </c>
      <c r="M141" s="118">
        <v>0</v>
      </c>
      <c r="N141" s="118">
        <v>0</v>
      </c>
      <c r="O141" s="118">
        <v>0</v>
      </c>
      <c r="P141" s="118">
        <v>0</v>
      </c>
      <c r="Q141" s="118">
        <v>0</v>
      </c>
      <c r="R141" s="119">
        <f t="shared" si="14"/>
        <v>0</v>
      </c>
      <c r="S141" s="118">
        <v>0.114</v>
      </c>
      <c r="T141" s="118">
        <v>0</v>
      </c>
    </row>
    <row r="142" spans="1:22" ht="15.75" x14ac:dyDescent="0.25">
      <c r="A142" s="114" t="s">
        <v>64</v>
      </c>
      <c r="B142" s="173"/>
      <c r="C142" s="163"/>
      <c r="D142" s="115">
        <v>0</v>
      </c>
      <c r="E142" s="115">
        <v>0</v>
      </c>
      <c r="F142" s="115">
        <v>0</v>
      </c>
      <c r="G142" s="115">
        <v>0.1</v>
      </c>
      <c r="H142" s="115">
        <v>0</v>
      </c>
      <c r="I142" s="115">
        <v>0</v>
      </c>
      <c r="J142" s="115">
        <v>0</v>
      </c>
      <c r="K142" s="115">
        <v>0</v>
      </c>
      <c r="L142" s="115">
        <v>0</v>
      </c>
      <c r="M142" s="115">
        <v>0</v>
      </c>
      <c r="N142" s="115">
        <v>0</v>
      </c>
      <c r="O142" s="115">
        <v>71.396600000000007</v>
      </c>
      <c r="P142" s="115">
        <v>0</v>
      </c>
      <c r="Q142" s="115">
        <v>4.0019999999999998</v>
      </c>
      <c r="R142" s="116">
        <f t="shared" si="14"/>
        <v>75.498599999999996</v>
      </c>
      <c r="S142" s="115">
        <v>69.806780000000003</v>
      </c>
      <c r="T142" s="115">
        <v>58.963140000000003</v>
      </c>
    </row>
    <row r="143" spans="1:22" ht="15.75" x14ac:dyDescent="0.25">
      <c r="A143" s="117" t="s">
        <v>66</v>
      </c>
      <c r="B143" s="174"/>
      <c r="C143" s="163"/>
      <c r="D143" s="118">
        <v>0</v>
      </c>
      <c r="E143" s="118">
        <v>0</v>
      </c>
      <c r="F143" s="118">
        <v>0</v>
      </c>
      <c r="G143" s="118">
        <v>0</v>
      </c>
      <c r="H143" s="118">
        <v>76.206999999999994</v>
      </c>
      <c r="I143" s="118">
        <v>0</v>
      </c>
      <c r="J143" s="118">
        <v>2.5299999999999998</v>
      </c>
      <c r="K143" s="118">
        <v>0</v>
      </c>
      <c r="L143" s="118">
        <v>2.2999999999999998</v>
      </c>
      <c r="M143" s="118">
        <v>7.68</v>
      </c>
      <c r="N143" s="118">
        <v>0</v>
      </c>
      <c r="O143" s="118">
        <v>79.36242</v>
      </c>
      <c r="P143" s="118">
        <v>0</v>
      </c>
      <c r="Q143" s="118">
        <v>9.1999999999999998E-2</v>
      </c>
      <c r="R143" s="119">
        <f t="shared" si="14"/>
        <v>168.17141999999998</v>
      </c>
      <c r="S143" s="118">
        <v>182.17277999999999</v>
      </c>
      <c r="T143" s="118">
        <v>143.43333999999999</v>
      </c>
    </row>
    <row r="144" spans="1:22" ht="15.75" x14ac:dyDescent="0.25">
      <c r="A144" s="114" t="s">
        <v>192</v>
      </c>
      <c r="B144" s="173"/>
      <c r="C144" s="163"/>
      <c r="D144" s="115">
        <v>0</v>
      </c>
      <c r="E144" s="115">
        <v>0</v>
      </c>
      <c r="F144" s="115">
        <v>0</v>
      </c>
      <c r="G144" s="115">
        <v>0</v>
      </c>
      <c r="H144" s="115">
        <v>0</v>
      </c>
      <c r="I144" s="115">
        <v>0</v>
      </c>
      <c r="J144" s="115">
        <v>0</v>
      </c>
      <c r="K144" s="115">
        <v>0</v>
      </c>
      <c r="L144" s="115">
        <v>0</v>
      </c>
      <c r="M144" s="115">
        <v>0</v>
      </c>
      <c r="N144" s="115">
        <v>0</v>
      </c>
      <c r="O144" s="115">
        <v>0.60260000000000002</v>
      </c>
      <c r="P144" s="115">
        <v>0</v>
      </c>
      <c r="Q144" s="115">
        <v>0</v>
      </c>
      <c r="R144" s="116">
        <f t="shared" si="14"/>
        <v>0.60260000000000002</v>
      </c>
      <c r="S144" s="115">
        <v>0</v>
      </c>
      <c r="T144" s="115">
        <v>0</v>
      </c>
    </row>
    <row r="145" spans="1:22" ht="15.75" x14ac:dyDescent="0.25">
      <c r="A145" s="117" t="s">
        <v>193</v>
      </c>
      <c r="B145" s="174"/>
      <c r="C145" s="163"/>
      <c r="D145" s="118">
        <v>0</v>
      </c>
      <c r="E145" s="118">
        <v>0</v>
      </c>
      <c r="F145" s="118">
        <v>0</v>
      </c>
      <c r="G145" s="118">
        <v>0</v>
      </c>
      <c r="H145" s="118">
        <v>0</v>
      </c>
      <c r="I145" s="118">
        <v>0</v>
      </c>
      <c r="J145" s="118">
        <v>0</v>
      </c>
      <c r="K145" s="118">
        <v>0</v>
      </c>
      <c r="L145" s="118">
        <v>0</v>
      </c>
      <c r="M145" s="118">
        <v>0</v>
      </c>
      <c r="N145" s="118">
        <v>0</v>
      </c>
      <c r="O145" s="118">
        <v>2.37222</v>
      </c>
      <c r="P145" s="118">
        <v>0</v>
      </c>
      <c r="Q145" s="118">
        <v>0</v>
      </c>
      <c r="R145" s="119">
        <f t="shared" si="14"/>
        <v>2.37222</v>
      </c>
      <c r="S145" s="118">
        <v>2.8465799999999999</v>
      </c>
      <c r="T145" s="118">
        <v>0</v>
      </c>
    </row>
    <row r="146" spans="1:22" ht="15.75" x14ac:dyDescent="0.25">
      <c r="A146" s="114" t="s">
        <v>67</v>
      </c>
      <c r="B146" s="173"/>
      <c r="C146" s="163"/>
      <c r="D146" s="115">
        <v>0</v>
      </c>
      <c r="E146" s="115">
        <v>0</v>
      </c>
      <c r="F146" s="115">
        <v>0</v>
      </c>
      <c r="G146" s="115">
        <v>0</v>
      </c>
      <c r="H146" s="115">
        <v>0</v>
      </c>
      <c r="I146" s="115">
        <v>0</v>
      </c>
      <c r="J146" s="115">
        <v>0</v>
      </c>
      <c r="K146" s="115">
        <v>0</v>
      </c>
      <c r="L146" s="115">
        <v>0</v>
      </c>
      <c r="M146" s="115">
        <v>0</v>
      </c>
      <c r="N146" s="115">
        <v>0</v>
      </c>
      <c r="O146" s="115">
        <v>13.40532</v>
      </c>
      <c r="P146" s="115">
        <v>0</v>
      </c>
      <c r="Q146" s="115">
        <v>42.043999999999997</v>
      </c>
      <c r="R146" s="116">
        <f t="shared" si="14"/>
        <v>55.44932</v>
      </c>
      <c r="S146" s="115">
        <v>24.702000000000002</v>
      </c>
      <c r="T146" s="115">
        <v>1.554</v>
      </c>
    </row>
    <row r="147" spans="1:22" ht="15.75" x14ac:dyDescent="0.25">
      <c r="A147" s="117" t="s">
        <v>194</v>
      </c>
      <c r="B147" s="174"/>
      <c r="C147" s="163"/>
      <c r="D147" s="118">
        <v>0</v>
      </c>
      <c r="E147" s="118">
        <v>0</v>
      </c>
      <c r="F147" s="118">
        <v>0</v>
      </c>
      <c r="G147" s="118">
        <v>0</v>
      </c>
      <c r="H147" s="118">
        <v>0</v>
      </c>
      <c r="I147" s="118">
        <v>0</v>
      </c>
      <c r="J147" s="118">
        <v>0</v>
      </c>
      <c r="K147" s="118">
        <v>0</v>
      </c>
      <c r="L147" s="118">
        <v>0</v>
      </c>
      <c r="M147" s="118">
        <v>0</v>
      </c>
      <c r="N147" s="118">
        <v>0</v>
      </c>
      <c r="O147" s="118">
        <v>9.1999999999999998E-3</v>
      </c>
      <c r="P147" s="118">
        <v>0</v>
      </c>
      <c r="Q147" s="118">
        <v>0</v>
      </c>
      <c r="R147" s="119">
        <f t="shared" si="14"/>
        <v>9.1999999999999998E-3</v>
      </c>
      <c r="S147" s="118">
        <v>0</v>
      </c>
      <c r="T147" s="118">
        <v>0</v>
      </c>
    </row>
    <row r="148" spans="1:22" ht="15.75" x14ac:dyDescent="0.25">
      <c r="A148" s="114" t="s">
        <v>139</v>
      </c>
      <c r="B148" s="173"/>
      <c r="C148" s="163"/>
      <c r="D148" s="115">
        <v>0</v>
      </c>
      <c r="E148" s="115">
        <v>0</v>
      </c>
      <c r="F148" s="115">
        <v>0</v>
      </c>
      <c r="G148" s="115">
        <v>0</v>
      </c>
      <c r="H148" s="115">
        <v>0</v>
      </c>
      <c r="I148" s="115">
        <v>0</v>
      </c>
      <c r="J148" s="115">
        <v>0</v>
      </c>
      <c r="K148" s="115">
        <v>0</v>
      </c>
      <c r="L148" s="115">
        <v>0</v>
      </c>
      <c r="M148" s="115">
        <v>0</v>
      </c>
      <c r="N148" s="115">
        <v>0</v>
      </c>
      <c r="O148" s="115">
        <v>30.65532</v>
      </c>
      <c r="P148" s="115">
        <v>0</v>
      </c>
      <c r="Q148" s="115">
        <v>5.0599999999999996</v>
      </c>
      <c r="R148" s="116">
        <f t="shared" si="14"/>
        <v>35.715319999999998</v>
      </c>
      <c r="S148" s="115">
        <v>26.209599999999998</v>
      </c>
      <c r="T148" s="115">
        <v>19.134499999999999</v>
      </c>
    </row>
    <row r="149" spans="1:22" ht="15.75" x14ac:dyDescent="0.25">
      <c r="A149" s="117" t="s">
        <v>140</v>
      </c>
      <c r="B149" s="174"/>
      <c r="C149" s="163"/>
      <c r="D149" s="118">
        <v>0</v>
      </c>
      <c r="E149" s="118">
        <v>0</v>
      </c>
      <c r="F149" s="118">
        <v>0</v>
      </c>
      <c r="G149" s="118">
        <v>0</v>
      </c>
      <c r="H149" s="118">
        <v>0</v>
      </c>
      <c r="I149" s="118">
        <v>0</v>
      </c>
      <c r="J149" s="118">
        <v>0</v>
      </c>
      <c r="K149" s="118">
        <v>0</v>
      </c>
      <c r="L149" s="118">
        <v>0</v>
      </c>
      <c r="M149" s="118">
        <v>0</v>
      </c>
      <c r="N149" s="118">
        <v>0</v>
      </c>
      <c r="O149" s="118">
        <v>0.93840000000000001</v>
      </c>
      <c r="P149" s="118">
        <v>0</v>
      </c>
      <c r="Q149" s="118">
        <v>0</v>
      </c>
      <c r="R149" s="119">
        <f t="shared" si="14"/>
        <v>0.93840000000000001</v>
      </c>
      <c r="S149" s="118">
        <v>0</v>
      </c>
      <c r="T149" s="118">
        <v>0</v>
      </c>
    </row>
    <row r="150" spans="1:22" ht="15.75" x14ac:dyDescent="0.25">
      <c r="A150" s="114" t="s">
        <v>68</v>
      </c>
      <c r="B150" s="173"/>
      <c r="C150" s="163"/>
      <c r="D150" s="115">
        <v>0</v>
      </c>
      <c r="E150" s="115">
        <v>0</v>
      </c>
      <c r="F150" s="115">
        <v>0</v>
      </c>
      <c r="G150" s="115">
        <v>0</v>
      </c>
      <c r="H150" s="115">
        <v>0</v>
      </c>
      <c r="I150" s="115">
        <v>0</v>
      </c>
      <c r="J150" s="115">
        <v>0</v>
      </c>
      <c r="K150" s="115">
        <v>0</v>
      </c>
      <c r="L150" s="115">
        <v>0</v>
      </c>
      <c r="M150" s="115">
        <v>0</v>
      </c>
      <c r="N150" s="115">
        <v>0</v>
      </c>
      <c r="O150" s="115">
        <v>78.878960000000006</v>
      </c>
      <c r="P150" s="115">
        <v>0</v>
      </c>
      <c r="Q150" s="115">
        <v>2.806</v>
      </c>
      <c r="R150" s="116">
        <f t="shared" si="14"/>
        <v>81.684960000000004</v>
      </c>
      <c r="S150" s="115">
        <v>46.934040000000003</v>
      </c>
      <c r="T150" s="115">
        <v>45.31268</v>
      </c>
    </row>
    <row r="151" spans="1:22" ht="15.75" x14ac:dyDescent="0.25">
      <c r="A151" s="117" t="s">
        <v>142</v>
      </c>
      <c r="B151" s="174"/>
      <c r="C151" s="163"/>
      <c r="D151" s="118">
        <v>0</v>
      </c>
      <c r="E151" s="118">
        <v>0</v>
      </c>
      <c r="F151" s="118">
        <v>0</v>
      </c>
      <c r="G151" s="118">
        <v>0</v>
      </c>
      <c r="H151" s="118">
        <v>0</v>
      </c>
      <c r="I151" s="118">
        <v>0</v>
      </c>
      <c r="J151" s="118">
        <v>0</v>
      </c>
      <c r="K151" s="118">
        <v>0</v>
      </c>
      <c r="L151" s="118">
        <v>0</v>
      </c>
      <c r="M151" s="118">
        <v>0</v>
      </c>
      <c r="N151" s="118">
        <v>0</v>
      </c>
      <c r="O151" s="118">
        <v>0.61639999999999995</v>
      </c>
      <c r="P151" s="118">
        <v>0</v>
      </c>
      <c r="Q151" s="118">
        <v>0.46</v>
      </c>
      <c r="R151" s="119">
        <f t="shared" si="14"/>
        <v>1.0764</v>
      </c>
      <c r="S151" s="118">
        <v>0.51519999999999999</v>
      </c>
      <c r="T151" s="118">
        <v>0.221</v>
      </c>
    </row>
    <row r="152" spans="1:22" ht="15.75" x14ac:dyDescent="0.25">
      <c r="A152" s="114" t="s">
        <v>143</v>
      </c>
      <c r="B152" s="173"/>
      <c r="C152" s="163"/>
      <c r="D152" s="115">
        <v>0</v>
      </c>
      <c r="E152" s="115">
        <v>0</v>
      </c>
      <c r="F152" s="115">
        <v>0</v>
      </c>
      <c r="G152" s="115">
        <v>21.9</v>
      </c>
      <c r="H152" s="115">
        <v>0</v>
      </c>
      <c r="I152" s="115">
        <v>0</v>
      </c>
      <c r="J152" s="115">
        <v>16.23</v>
      </c>
      <c r="K152" s="115">
        <v>0</v>
      </c>
      <c r="L152" s="115">
        <v>0</v>
      </c>
      <c r="M152" s="115">
        <v>69.88</v>
      </c>
      <c r="N152" s="115">
        <v>0</v>
      </c>
      <c r="O152" s="115">
        <v>110.23072000000001</v>
      </c>
      <c r="P152" s="115">
        <v>0</v>
      </c>
      <c r="Q152" s="115">
        <v>0</v>
      </c>
      <c r="R152" s="116">
        <f t="shared" si="14"/>
        <v>218.24072000000001</v>
      </c>
      <c r="S152" s="115">
        <v>235.13618</v>
      </c>
      <c r="T152" s="115">
        <v>257.18126000000001</v>
      </c>
    </row>
    <row r="153" spans="1:22" ht="15.75" x14ac:dyDescent="0.25">
      <c r="A153" s="117" t="s">
        <v>69</v>
      </c>
      <c r="B153" s="174"/>
      <c r="C153" s="163"/>
      <c r="D153" s="118">
        <v>0</v>
      </c>
      <c r="E153" s="118">
        <v>0</v>
      </c>
      <c r="F153" s="118">
        <v>0</v>
      </c>
      <c r="G153" s="118">
        <v>18.3</v>
      </c>
      <c r="H153" s="118">
        <v>0</v>
      </c>
      <c r="I153" s="118">
        <v>0</v>
      </c>
      <c r="J153" s="118">
        <v>3.6120000000000001</v>
      </c>
      <c r="K153" s="118">
        <v>0</v>
      </c>
      <c r="L153" s="118">
        <v>0</v>
      </c>
      <c r="M153" s="118">
        <v>0</v>
      </c>
      <c r="N153" s="118">
        <v>0</v>
      </c>
      <c r="O153" s="118">
        <v>317.73671999999999</v>
      </c>
      <c r="P153" s="118">
        <v>7.59</v>
      </c>
      <c r="Q153" s="118">
        <v>9.1289999999999996</v>
      </c>
      <c r="R153" s="119">
        <f t="shared" si="14"/>
        <v>356.36771999999996</v>
      </c>
      <c r="S153" s="118">
        <v>265.57159999999999</v>
      </c>
      <c r="T153" s="118">
        <v>198.61600000000001</v>
      </c>
    </row>
    <row r="154" spans="1:22" ht="15.75" x14ac:dyDescent="0.25">
      <c r="A154" s="114" t="s">
        <v>72</v>
      </c>
      <c r="B154" s="173"/>
      <c r="C154" s="163"/>
      <c r="D154" s="115">
        <v>0</v>
      </c>
      <c r="E154" s="115">
        <v>0</v>
      </c>
      <c r="F154" s="115">
        <v>0</v>
      </c>
      <c r="G154" s="115">
        <v>0</v>
      </c>
      <c r="H154" s="115">
        <v>4.7229999999999999</v>
      </c>
      <c r="I154" s="115">
        <v>0</v>
      </c>
      <c r="J154" s="115">
        <v>0</v>
      </c>
      <c r="K154" s="115">
        <v>0</v>
      </c>
      <c r="L154" s="115">
        <v>0</v>
      </c>
      <c r="M154" s="115">
        <v>0</v>
      </c>
      <c r="N154" s="115">
        <v>0</v>
      </c>
      <c r="O154" s="115">
        <v>0</v>
      </c>
      <c r="P154" s="115">
        <v>0</v>
      </c>
      <c r="Q154" s="115">
        <v>0</v>
      </c>
      <c r="R154" s="116">
        <f t="shared" si="14"/>
        <v>4.7229999999999999</v>
      </c>
      <c r="S154" s="115">
        <v>0.02</v>
      </c>
      <c r="T154" s="115">
        <v>0.04</v>
      </c>
    </row>
    <row r="155" spans="1:22" ht="15.75" x14ac:dyDescent="0.25">
      <c r="A155" s="120" t="s">
        <v>16</v>
      </c>
      <c r="B155" s="175"/>
      <c r="C155" s="163"/>
      <c r="D155" s="121">
        <f t="shared" ref="D155:T155" si="15">SUM(D140,D141,D142,D143,D144,D145,D146,D147,D148,D149,D150,D151,D152,D153,D154)</f>
        <v>0</v>
      </c>
      <c r="E155" s="121">
        <f t="shared" si="15"/>
        <v>0</v>
      </c>
      <c r="F155" s="121">
        <f t="shared" si="15"/>
        <v>0</v>
      </c>
      <c r="G155" s="121">
        <f t="shared" si="15"/>
        <v>40.299999999999997</v>
      </c>
      <c r="H155" s="121">
        <f t="shared" si="15"/>
        <v>107.68899999999999</v>
      </c>
      <c r="I155" s="121">
        <f t="shared" si="15"/>
        <v>0</v>
      </c>
      <c r="J155" s="121">
        <f t="shared" si="15"/>
        <v>52.158999999999999</v>
      </c>
      <c r="K155" s="121">
        <f t="shared" si="15"/>
        <v>19.817260000000001</v>
      </c>
      <c r="L155" s="121">
        <f t="shared" si="15"/>
        <v>2.2999999999999998</v>
      </c>
      <c r="M155" s="121">
        <f t="shared" si="15"/>
        <v>77.56</v>
      </c>
      <c r="N155" s="121">
        <f t="shared" si="15"/>
        <v>0</v>
      </c>
      <c r="O155" s="121">
        <f t="shared" si="15"/>
        <v>706.20488</v>
      </c>
      <c r="P155" s="121">
        <f t="shared" si="15"/>
        <v>7.59</v>
      </c>
      <c r="Q155" s="121">
        <f t="shared" si="15"/>
        <v>63.592999999999996</v>
      </c>
      <c r="R155" s="122">
        <f t="shared" si="15"/>
        <v>1077.2131399999998</v>
      </c>
      <c r="S155" s="118">
        <f t="shared" si="15"/>
        <v>979.34075999999993</v>
      </c>
      <c r="T155" s="118">
        <f t="shared" si="15"/>
        <v>815.32078000000001</v>
      </c>
    </row>
    <row r="157" spans="1:22" ht="15.75" x14ac:dyDescent="0.25">
      <c r="A157" s="110" t="s">
        <v>70</v>
      </c>
      <c r="B157" s="172"/>
      <c r="C157" s="163"/>
      <c r="D157" s="111"/>
      <c r="E157" s="111"/>
      <c r="F157" s="111"/>
      <c r="G157" s="111"/>
      <c r="H157" s="111"/>
      <c r="I157" s="111"/>
      <c r="J157" s="111"/>
      <c r="K157" s="111"/>
      <c r="L157" s="111"/>
      <c r="M157" s="111"/>
      <c r="N157" s="111"/>
      <c r="O157" s="111"/>
      <c r="P157" s="111"/>
      <c r="Q157" s="111"/>
      <c r="R157" s="112"/>
      <c r="S157" s="113"/>
      <c r="T157" s="113"/>
    </row>
    <row r="158" spans="1:22" ht="15.75" x14ac:dyDescent="0.25">
      <c r="A158" s="114" t="s">
        <v>71</v>
      </c>
      <c r="B158" s="173"/>
      <c r="C158" s="163"/>
      <c r="D158" s="115">
        <v>0</v>
      </c>
      <c r="E158" s="115">
        <v>0</v>
      </c>
      <c r="F158" s="115">
        <v>0</v>
      </c>
      <c r="G158" s="115">
        <v>0</v>
      </c>
      <c r="H158" s="115">
        <v>40.204000000000001</v>
      </c>
      <c r="I158" s="115">
        <v>20.66</v>
      </c>
      <c r="J158" s="115">
        <v>10.615</v>
      </c>
      <c r="K158" s="115">
        <v>0</v>
      </c>
      <c r="L158" s="115">
        <v>0</v>
      </c>
      <c r="M158" s="115">
        <v>12</v>
      </c>
      <c r="N158" s="115">
        <v>0</v>
      </c>
      <c r="O158" s="115">
        <v>41.267060000000001</v>
      </c>
      <c r="P158" s="115">
        <v>0</v>
      </c>
      <c r="Q158" s="115">
        <v>0</v>
      </c>
      <c r="R158" s="116">
        <f>SUM(D158,E158,F158,G158,H158,I158,J158,K158,L158,M158,N158,O158,P158,Q158)</f>
        <v>124.74606</v>
      </c>
      <c r="S158" s="115">
        <v>73.623000000000005</v>
      </c>
      <c r="T158" s="115">
        <v>89.585999999999999</v>
      </c>
      <c r="U158" s="173"/>
      <c r="V158" s="163"/>
    </row>
    <row r="159" spans="1:22" ht="15.75" x14ac:dyDescent="0.25">
      <c r="A159" s="117" t="s">
        <v>144</v>
      </c>
      <c r="B159" s="174"/>
      <c r="C159" s="163"/>
      <c r="D159" s="118">
        <v>0</v>
      </c>
      <c r="E159" s="118">
        <v>0</v>
      </c>
      <c r="F159" s="118">
        <v>0</v>
      </c>
      <c r="G159" s="118">
        <v>0</v>
      </c>
      <c r="H159" s="118">
        <v>0</v>
      </c>
      <c r="I159" s="118">
        <v>0</v>
      </c>
      <c r="J159" s="118">
        <v>0</v>
      </c>
      <c r="K159" s="118">
        <v>0</v>
      </c>
      <c r="L159" s="118">
        <v>0</v>
      </c>
      <c r="M159" s="118">
        <v>0</v>
      </c>
      <c r="N159" s="118">
        <v>0</v>
      </c>
      <c r="O159" s="118">
        <v>1.0258</v>
      </c>
      <c r="P159" s="118">
        <v>0</v>
      </c>
      <c r="Q159" s="118">
        <v>0</v>
      </c>
      <c r="R159" s="119">
        <f>SUM(D159,E159,F159,G159,H159,I159,J159,K159,L159,M159,N159,O159,P159,Q159)</f>
        <v>1.0258</v>
      </c>
      <c r="S159" s="118">
        <v>0</v>
      </c>
      <c r="T159" s="118">
        <v>0</v>
      </c>
    </row>
    <row r="160" spans="1:22" ht="15.75" x14ac:dyDescent="0.25">
      <c r="A160" s="114" t="s">
        <v>145</v>
      </c>
      <c r="B160" s="173"/>
      <c r="C160" s="163"/>
      <c r="D160" s="115">
        <v>0</v>
      </c>
      <c r="E160" s="115">
        <v>0</v>
      </c>
      <c r="F160" s="115">
        <v>0</v>
      </c>
      <c r="G160" s="115">
        <v>0</v>
      </c>
      <c r="H160" s="115">
        <v>0</v>
      </c>
      <c r="I160" s="115">
        <v>0</v>
      </c>
      <c r="J160" s="115">
        <v>16.931999999999999</v>
      </c>
      <c r="K160" s="115">
        <v>0</v>
      </c>
      <c r="L160" s="115">
        <v>0</v>
      </c>
      <c r="M160" s="115">
        <v>0</v>
      </c>
      <c r="N160" s="115">
        <v>0</v>
      </c>
      <c r="O160" s="115">
        <v>77.006299999999996</v>
      </c>
      <c r="P160" s="115">
        <v>14.714</v>
      </c>
      <c r="Q160" s="115">
        <v>0.46</v>
      </c>
      <c r="R160" s="116">
        <f>SUM(D160,E160,F160,G160,H160,I160,J160,K160,L160,M160,N160,O160,P160,Q160)</f>
        <v>109.11229999999999</v>
      </c>
      <c r="S160" s="115">
        <v>53.209200000000003</v>
      </c>
      <c r="T160" s="115">
        <v>69.489999999999995</v>
      </c>
    </row>
    <row r="161" spans="1:22" ht="15.75" x14ac:dyDescent="0.25">
      <c r="A161" s="117" t="s">
        <v>72</v>
      </c>
      <c r="B161" s="174"/>
      <c r="C161" s="163"/>
      <c r="D161" s="118">
        <v>0</v>
      </c>
      <c r="E161" s="118">
        <v>0</v>
      </c>
      <c r="F161" s="118">
        <v>0</v>
      </c>
      <c r="G161" s="118">
        <v>0</v>
      </c>
      <c r="H161" s="118">
        <v>0</v>
      </c>
      <c r="I161" s="118">
        <v>0</v>
      </c>
      <c r="J161" s="118">
        <v>0</v>
      </c>
      <c r="K161" s="118">
        <v>0</v>
      </c>
      <c r="L161" s="118">
        <v>0</v>
      </c>
      <c r="M161" s="118">
        <v>0</v>
      </c>
      <c r="N161" s="118">
        <v>0</v>
      </c>
      <c r="O161" s="118">
        <v>0</v>
      </c>
      <c r="P161" s="118">
        <v>0</v>
      </c>
      <c r="Q161" s="118">
        <v>0</v>
      </c>
      <c r="R161" s="119">
        <f>SUM(D161,E161,F161,G161,H161,I161,J161,K161,L161,M161,N161,O161,P161,Q161)</f>
        <v>0</v>
      </c>
      <c r="S161" s="118">
        <v>1.5169999999999999</v>
      </c>
      <c r="T161" s="118">
        <v>0.01</v>
      </c>
    </row>
    <row r="162" spans="1:22" ht="15.75" x14ac:dyDescent="0.25">
      <c r="A162" s="120" t="s">
        <v>16</v>
      </c>
      <c r="B162" s="175"/>
      <c r="C162" s="163"/>
      <c r="D162" s="121">
        <f t="shared" ref="D162:T162" si="16">SUM(D158,D159,D160,D161)</f>
        <v>0</v>
      </c>
      <c r="E162" s="121">
        <f t="shared" si="16"/>
        <v>0</v>
      </c>
      <c r="F162" s="121">
        <f t="shared" si="16"/>
        <v>0</v>
      </c>
      <c r="G162" s="121">
        <f t="shared" si="16"/>
        <v>0</v>
      </c>
      <c r="H162" s="121">
        <f t="shared" si="16"/>
        <v>40.204000000000001</v>
      </c>
      <c r="I162" s="121">
        <f t="shared" si="16"/>
        <v>20.66</v>
      </c>
      <c r="J162" s="121">
        <f t="shared" si="16"/>
        <v>27.546999999999997</v>
      </c>
      <c r="K162" s="121">
        <f t="shared" si="16"/>
        <v>0</v>
      </c>
      <c r="L162" s="121">
        <f t="shared" si="16"/>
        <v>0</v>
      </c>
      <c r="M162" s="121">
        <f t="shared" si="16"/>
        <v>12</v>
      </c>
      <c r="N162" s="121">
        <f t="shared" si="16"/>
        <v>0</v>
      </c>
      <c r="O162" s="121">
        <f t="shared" si="16"/>
        <v>119.29916</v>
      </c>
      <c r="P162" s="121">
        <f t="shared" si="16"/>
        <v>14.714</v>
      </c>
      <c r="Q162" s="121">
        <f t="shared" si="16"/>
        <v>0.46</v>
      </c>
      <c r="R162" s="122">
        <f t="shared" si="16"/>
        <v>234.88416000000001</v>
      </c>
      <c r="S162" s="118">
        <f t="shared" si="16"/>
        <v>128.3492</v>
      </c>
      <c r="T162" s="118">
        <f t="shared" si="16"/>
        <v>159.08599999999998</v>
      </c>
    </row>
    <row r="164" spans="1:22" ht="15.75" x14ac:dyDescent="0.25">
      <c r="A164" s="110" t="s">
        <v>72</v>
      </c>
      <c r="B164" s="172"/>
      <c r="C164" s="163"/>
      <c r="D164" s="111"/>
      <c r="E164" s="111"/>
      <c r="F164" s="111"/>
      <c r="G164" s="111"/>
      <c r="H164" s="111"/>
      <c r="I164" s="111"/>
      <c r="J164" s="111"/>
      <c r="K164" s="111"/>
      <c r="L164" s="111"/>
      <c r="M164" s="111"/>
      <c r="N164" s="111"/>
      <c r="O164" s="111"/>
      <c r="P164" s="111"/>
      <c r="Q164" s="111"/>
      <c r="R164" s="112"/>
      <c r="S164" s="113"/>
      <c r="T164" s="113"/>
    </row>
    <row r="165" spans="1:22" ht="15.75" x14ac:dyDescent="0.25">
      <c r="A165" s="114" t="s">
        <v>73</v>
      </c>
      <c r="B165" s="173"/>
      <c r="C165" s="163"/>
      <c r="D165" s="115">
        <v>0</v>
      </c>
      <c r="E165" s="115">
        <v>0</v>
      </c>
      <c r="F165" s="115">
        <v>0</v>
      </c>
      <c r="G165" s="115">
        <v>0</v>
      </c>
      <c r="H165" s="115">
        <v>0</v>
      </c>
      <c r="I165" s="115">
        <v>10</v>
      </c>
      <c r="J165" s="115">
        <v>0</v>
      </c>
      <c r="K165" s="115">
        <v>0</v>
      </c>
      <c r="L165" s="115">
        <v>0</v>
      </c>
      <c r="M165" s="115">
        <v>0</v>
      </c>
      <c r="N165" s="115">
        <v>0</v>
      </c>
      <c r="O165" s="115">
        <v>4.5999999999999999E-2</v>
      </c>
      <c r="P165" s="115">
        <v>0</v>
      </c>
      <c r="Q165" s="115">
        <v>1.1599999999999999</v>
      </c>
      <c r="R165" s="116">
        <f>SUM(D165,E165,F165,G165,H165,I165,J165,K165,L165,M165,N165,O165,P165,Q165)</f>
        <v>11.206</v>
      </c>
      <c r="S165" s="115">
        <v>4.3230000000000004</v>
      </c>
      <c r="T165" s="115">
        <v>16.722999999999999</v>
      </c>
      <c r="U165" s="173"/>
      <c r="V165" s="163"/>
    </row>
    <row r="166" spans="1:22" ht="15.75" x14ac:dyDescent="0.25">
      <c r="A166" s="120" t="s">
        <v>16</v>
      </c>
      <c r="B166" s="175"/>
      <c r="C166" s="163"/>
      <c r="D166" s="121">
        <f t="shared" ref="D166:T166" si="17">D165</f>
        <v>0</v>
      </c>
      <c r="E166" s="121">
        <f t="shared" si="17"/>
        <v>0</v>
      </c>
      <c r="F166" s="121">
        <f t="shared" si="17"/>
        <v>0</v>
      </c>
      <c r="G166" s="121">
        <f t="shared" si="17"/>
        <v>0</v>
      </c>
      <c r="H166" s="121">
        <f t="shared" si="17"/>
        <v>0</v>
      </c>
      <c r="I166" s="121">
        <f t="shared" si="17"/>
        <v>10</v>
      </c>
      <c r="J166" s="121">
        <f t="shared" si="17"/>
        <v>0</v>
      </c>
      <c r="K166" s="121">
        <f t="shared" si="17"/>
        <v>0</v>
      </c>
      <c r="L166" s="121">
        <f t="shared" si="17"/>
        <v>0</v>
      </c>
      <c r="M166" s="121">
        <f t="shared" si="17"/>
        <v>0</v>
      </c>
      <c r="N166" s="121">
        <f t="shared" si="17"/>
        <v>0</v>
      </c>
      <c r="O166" s="121">
        <f t="shared" si="17"/>
        <v>4.5999999999999999E-2</v>
      </c>
      <c r="P166" s="121">
        <f t="shared" si="17"/>
        <v>0</v>
      </c>
      <c r="Q166" s="121">
        <f t="shared" si="17"/>
        <v>1.1599999999999999</v>
      </c>
      <c r="R166" s="122">
        <f t="shared" si="17"/>
        <v>11.206</v>
      </c>
      <c r="S166" s="118">
        <f t="shared" si="17"/>
        <v>4.3230000000000004</v>
      </c>
      <c r="T166" s="118">
        <f t="shared" si="17"/>
        <v>16.722999999999999</v>
      </c>
    </row>
    <row r="168" spans="1:22" ht="33.950000000000003" customHeight="1" x14ac:dyDescent="0.25">
      <c r="A168" s="123" t="s">
        <v>146</v>
      </c>
      <c r="B168" s="176"/>
      <c r="C168" s="163"/>
      <c r="D168" s="124">
        <f t="shared" ref="D168:T168" si="18">SUM(D25,D40,D49,D54,D84,D113,D129,D137,D155,D162,D166)</f>
        <v>0</v>
      </c>
      <c r="E168" s="124">
        <f t="shared" si="18"/>
        <v>23.8</v>
      </c>
      <c r="F168" s="124">
        <f t="shared" si="18"/>
        <v>321.42959999999994</v>
      </c>
      <c r="G168" s="124">
        <f t="shared" si="18"/>
        <v>323.38993999999997</v>
      </c>
      <c r="H168" s="124">
        <f t="shared" si="18"/>
        <v>1078.191</v>
      </c>
      <c r="I168" s="124">
        <f t="shared" si="18"/>
        <v>72.156000000000006</v>
      </c>
      <c r="J168" s="124">
        <f t="shared" si="18"/>
        <v>738.87899999999991</v>
      </c>
      <c r="K168" s="124">
        <f t="shared" si="18"/>
        <v>231.82298</v>
      </c>
      <c r="L168" s="124">
        <f t="shared" si="18"/>
        <v>359.47448000000003</v>
      </c>
      <c r="M168" s="124">
        <f t="shared" si="18"/>
        <v>957.01699999999983</v>
      </c>
      <c r="N168" s="124">
        <f t="shared" si="18"/>
        <v>50.832850000000001</v>
      </c>
      <c r="O168" s="124">
        <f t="shared" si="18"/>
        <v>2245.7199999999998</v>
      </c>
      <c r="P168" s="124">
        <f t="shared" si="18"/>
        <v>111.688</v>
      </c>
      <c r="Q168" s="124">
        <f t="shared" si="18"/>
        <v>72.674999999999983</v>
      </c>
      <c r="R168" s="124">
        <f t="shared" si="18"/>
        <v>6587.0758499999993</v>
      </c>
      <c r="S168" s="124">
        <f t="shared" si="18"/>
        <v>6297.0926600000003</v>
      </c>
      <c r="T168" s="125">
        <f t="shared" si="18"/>
        <v>6657.0809800000006</v>
      </c>
    </row>
    <row r="170" spans="1:22" x14ac:dyDescent="0.25">
      <c r="A170" s="126" t="s">
        <v>147</v>
      </c>
      <c r="B170" s="177"/>
      <c r="C170" s="163"/>
      <c r="D170" s="127">
        <v>0</v>
      </c>
      <c r="E170" s="127">
        <v>7.3150000000000004</v>
      </c>
      <c r="F170" s="127">
        <v>372.58159999999998</v>
      </c>
      <c r="G170" s="127">
        <v>408.89546000000001</v>
      </c>
      <c r="H170" s="127">
        <v>1350.01</v>
      </c>
      <c r="I170" s="127">
        <v>89.006</v>
      </c>
      <c r="J170" s="127">
        <v>642.77800000000002</v>
      </c>
      <c r="K170" s="127">
        <v>291.24072000000001</v>
      </c>
      <c r="L170" s="127">
        <v>260.05601999999999</v>
      </c>
      <c r="M170" s="127">
        <v>862.31461999999999</v>
      </c>
      <c r="N170" s="127">
        <v>26.707999999999998</v>
      </c>
      <c r="O170" s="127">
        <v>1757.02584</v>
      </c>
      <c r="P170" s="127">
        <v>149.04300000000001</v>
      </c>
      <c r="Q170" s="127">
        <v>80.118399999999994</v>
      </c>
      <c r="S170" s="128" t="s">
        <v>148</v>
      </c>
      <c r="T170" s="128" t="s">
        <v>148</v>
      </c>
    </row>
    <row r="171" spans="1:22" x14ac:dyDescent="0.25">
      <c r="A171" s="129" t="s">
        <v>149</v>
      </c>
      <c r="B171" s="178"/>
      <c r="C171" s="163"/>
      <c r="D171" s="130" t="str">
        <f t="shared" ref="D171:Q171" si="19">IF(OR(D170=0,D170="-"),"-",IF(D168="-",(0-D170)/D170,(D168-D170)/D170))</f>
        <v>-</v>
      </c>
      <c r="E171" s="130">
        <f t="shared" si="19"/>
        <v>2.2535885167464111</v>
      </c>
      <c r="F171" s="130">
        <f t="shared" si="19"/>
        <v>-0.13729073040643994</v>
      </c>
      <c r="G171" s="130">
        <f t="shared" si="19"/>
        <v>-0.20911340028084452</v>
      </c>
      <c r="H171" s="130">
        <f t="shared" si="19"/>
        <v>-0.20134591595617807</v>
      </c>
      <c r="I171" s="130">
        <f t="shared" si="19"/>
        <v>-0.18931308001707745</v>
      </c>
      <c r="J171" s="130">
        <f t="shared" si="19"/>
        <v>0.14950885064516814</v>
      </c>
      <c r="K171" s="130">
        <f t="shared" si="19"/>
        <v>-0.2040159082150326</v>
      </c>
      <c r="L171" s="130">
        <f t="shared" si="19"/>
        <v>0.38229632215397297</v>
      </c>
      <c r="M171" s="130">
        <f t="shared" si="19"/>
        <v>0.10982346559310317</v>
      </c>
      <c r="N171" s="130">
        <f t="shared" si="19"/>
        <v>0.90328178822824634</v>
      </c>
      <c r="O171" s="130">
        <f t="shared" si="19"/>
        <v>0.27813715021971436</v>
      </c>
      <c r="P171" s="130">
        <f t="shared" si="19"/>
        <v>-0.25063236784015352</v>
      </c>
      <c r="Q171" s="130">
        <f t="shared" si="19"/>
        <v>-9.2905000599113455E-2</v>
      </c>
      <c r="S171" s="131" t="s">
        <v>150</v>
      </c>
      <c r="T171" s="131" t="s">
        <v>151</v>
      </c>
    </row>
    <row r="172" spans="1:22" x14ac:dyDescent="0.25">
      <c r="A172" s="126" t="s">
        <v>152</v>
      </c>
      <c r="B172" s="177"/>
      <c r="C172" s="163"/>
      <c r="D172" s="127">
        <v>2.6709999999999998</v>
      </c>
      <c r="E172" s="127">
        <v>52.04</v>
      </c>
      <c r="F172" s="127">
        <v>340.16908000000001</v>
      </c>
      <c r="G172" s="127">
        <v>557.96990000000005</v>
      </c>
      <c r="H172" s="127">
        <v>1411.1461400000001</v>
      </c>
      <c r="I172" s="127">
        <v>108.614</v>
      </c>
      <c r="J172" s="127">
        <v>941.03534000000002</v>
      </c>
      <c r="K172" s="127">
        <v>257.05167999999998</v>
      </c>
      <c r="L172" s="127">
        <v>250.935</v>
      </c>
      <c r="M172" s="127">
        <v>622.74278000000004</v>
      </c>
      <c r="N172" s="127">
        <v>33.3748</v>
      </c>
      <c r="O172" s="127">
        <v>1809.63</v>
      </c>
      <c r="P172" s="127">
        <v>198.92599999999999</v>
      </c>
      <c r="Q172" s="127">
        <v>70.775260000000003</v>
      </c>
      <c r="S172" s="132">
        <f>IF(OR(S168=0,S168="-"),"-",IF(R168="-",(0-S168)/S168,(R168-S168)/S168))</f>
        <v>4.6050329200650351E-2</v>
      </c>
      <c r="T172" s="132">
        <f>IF(OR(T168=0,T168="-"),"-",IF(S168="-",(0-T168)/T168,(S168-T168)/T168))</f>
        <v>-5.407600134075586E-2</v>
      </c>
    </row>
    <row r="173" spans="1:22" x14ac:dyDescent="0.25">
      <c r="A173" s="133" t="s">
        <v>153</v>
      </c>
      <c r="B173" s="178"/>
      <c r="C173" s="163"/>
      <c r="D173" s="130">
        <f t="shared" ref="D173:Q173" si="20">IF(OR(D172=0,D172="-"),"-",IF(D170="-",(0-D172)/D172,(D170-D172)/D172))</f>
        <v>-1</v>
      </c>
      <c r="E173" s="130">
        <f t="shared" si="20"/>
        <v>-0.85943504996156805</v>
      </c>
      <c r="F173" s="130">
        <f t="shared" si="20"/>
        <v>9.528355722395454E-2</v>
      </c>
      <c r="G173" s="130">
        <f t="shared" si="20"/>
        <v>-0.26717290663887072</v>
      </c>
      <c r="H173" s="130">
        <f t="shared" si="20"/>
        <v>-4.3323748169697057E-2</v>
      </c>
      <c r="I173" s="130">
        <f t="shared" si="20"/>
        <v>-0.1805292135452152</v>
      </c>
      <c r="J173" s="130">
        <f t="shared" si="20"/>
        <v>-0.31694595019141364</v>
      </c>
      <c r="K173" s="130">
        <f t="shared" si="20"/>
        <v>0.13300453823137837</v>
      </c>
      <c r="L173" s="130">
        <f t="shared" si="20"/>
        <v>3.6348137964014537E-2</v>
      </c>
      <c r="M173" s="130">
        <f t="shared" si="20"/>
        <v>0.38470432366955731</v>
      </c>
      <c r="N173" s="130">
        <f t="shared" si="20"/>
        <v>-0.19975550415283394</v>
      </c>
      <c r="O173" s="130">
        <f t="shared" si="20"/>
        <v>-2.9069014107856353E-2</v>
      </c>
      <c r="P173" s="130">
        <f t="shared" si="20"/>
        <v>-0.250761589736887</v>
      </c>
      <c r="Q173" s="130">
        <f t="shared" si="20"/>
        <v>0.13201138363885898</v>
      </c>
    </row>
  </sheetData>
  <sheetProtection formatCells="0" formatColumns="0" formatRows="0" insertColumns="0" insertRows="0" insertHyperlinks="0" deleteColumns="0" deleteRows="0" sort="0" autoFilter="0" pivotTables="0"/>
  <mergeCells count="187">
    <mergeCell ref="B171:C171"/>
    <mergeCell ref="B172:C172"/>
    <mergeCell ref="B173:C173"/>
    <mergeCell ref="U165:V165"/>
    <mergeCell ref="B165:C165"/>
    <mergeCell ref="B166:C166"/>
    <mergeCell ref="B168:C168"/>
    <mergeCell ref="B170:C170"/>
    <mergeCell ref="B159:C159"/>
    <mergeCell ref="B160:C160"/>
    <mergeCell ref="B161:C161"/>
    <mergeCell ref="B162:C162"/>
    <mergeCell ref="B164:C164"/>
    <mergeCell ref="B153:C153"/>
    <mergeCell ref="B154:C154"/>
    <mergeCell ref="B155:C155"/>
    <mergeCell ref="B157:C157"/>
    <mergeCell ref="U158:V158"/>
    <mergeCell ref="B158:C158"/>
    <mergeCell ref="B148:C148"/>
    <mergeCell ref="B149:C149"/>
    <mergeCell ref="B150:C150"/>
    <mergeCell ref="B151:C151"/>
    <mergeCell ref="B152:C152"/>
    <mergeCell ref="B143:C143"/>
    <mergeCell ref="B144:C144"/>
    <mergeCell ref="B145:C145"/>
    <mergeCell ref="B146:C146"/>
    <mergeCell ref="B147:C147"/>
    <mergeCell ref="B139:C139"/>
    <mergeCell ref="U140:V140"/>
    <mergeCell ref="B140:C140"/>
    <mergeCell ref="B141:C141"/>
    <mergeCell ref="B142:C142"/>
    <mergeCell ref="B133:C133"/>
    <mergeCell ref="B134:C134"/>
    <mergeCell ref="B135:C135"/>
    <mergeCell ref="B136:C136"/>
    <mergeCell ref="B137:C137"/>
    <mergeCell ref="B127:C127"/>
    <mergeCell ref="B128:C128"/>
    <mergeCell ref="B129:C129"/>
    <mergeCell ref="B131:C131"/>
    <mergeCell ref="U132:V132"/>
    <mergeCell ref="B132:C132"/>
    <mergeCell ref="B122:C122"/>
    <mergeCell ref="B123:C123"/>
    <mergeCell ref="B124:C124"/>
    <mergeCell ref="B125:C125"/>
    <mergeCell ref="B126:C126"/>
    <mergeCell ref="B117:C117"/>
    <mergeCell ref="B118:C118"/>
    <mergeCell ref="B119:C119"/>
    <mergeCell ref="B120:C120"/>
    <mergeCell ref="B121:C121"/>
    <mergeCell ref="B111:C111"/>
    <mergeCell ref="B112:C112"/>
    <mergeCell ref="B113:C113"/>
    <mergeCell ref="B115:C115"/>
    <mergeCell ref="U116:V116"/>
    <mergeCell ref="B116:C116"/>
    <mergeCell ref="B106:C106"/>
    <mergeCell ref="B107:C107"/>
    <mergeCell ref="B108:C108"/>
    <mergeCell ref="B109:C109"/>
    <mergeCell ref="B110:C110"/>
    <mergeCell ref="B101:C101"/>
    <mergeCell ref="B102:C102"/>
    <mergeCell ref="B103:C103"/>
    <mergeCell ref="B104:C104"/>
    <mergeCell ref="B105:C105"/>
    <mergeCell ref="B96:C96"/>
    <mergeCell ref="B97:C97"/>
    <mergeCell ref="B98:C98"/>
    <mergeCell ref="B99:C99"/>
    <mergeCell ref="B100:C100"/>
    <mergeCell ref="B91:C91"/>
    <mergeCell ref="B92:C92"/>
    <mergeCell ref="B93:C93"/>
    <mergeCell ref="B94:C94"/>
    <mergeCell ref="B95:C95"/>
    <mergeCell ref="U87:V87"/>
    <mergeCell ref="B87:C87"/>
    <mergeCell ref="B88:C88"/>
    <mergeCell ref="B89:C89"/>
    <mergeCell ref="B90:C90"/>
    <mergeCell ref="B81:C81"/>
    <mergeCell ref="B82:C82"/>
    <mergeCell ref="B83:C83"/>
    <mergeCell ref="B84:C84"/>
    <mergeCell ref="B86:C86"/>
    <mergeCell ref="B76:C76"/>
    <mergeCell ref="B77:C77"/>
    <mergeCell ref="B78:C78"/>
    <mergeCell ref="B79:C79"/>
    <mergeCell ref="B80:C80"/>
    <mergeCell ref="B71:C71"/>
    <mergeCell ref="B72:C72"/>
    <mergeCell ref="B73:C73"/>
    <mergeCell ref="B74:C74"/>
    <mergeCell ref="B75:C75"/>
    <mergeCell ref="B66:C66"/>
    <mergeCell ref="B67:C67"/>
    <mergeCell ref="B68:C68"/>
    <mergeCell ref="B69:C69"/>
    <mergeCell ref="B70:C70"/>
    <mergeCell ref="B61:C61"/>
    <mergeCell ref="B62:C62"/>
    <mergeCell ref="B63:C63"/>
    <mergeCell ref="B64:C64"/>
    <mergeCell ref="B65:C65"/>
    <mergeCell ref="U57:V57"/>
    <mergeCell ref="B57:C57"/>
    <mergeCell ref="B58:C58"/>
    <mergeCell ref="B59:C59"/>
    <mergeCell ref="B60:C60"/>
    <mergeCell ref="U52:V52"/>
    <mergeCell ref="B52:C52"/>
    <mergeCell ref="B53:C53"/>
    <mergeCell ref="B54:C54"/>
    <mergeCell ref="B56:C56"/>
    <mergeCell ref="B46:C46"/>
    <mergeCell ref="B47:C47"/>
    <mergeCell ref="B48:C48"/>
    <mergeCell ref="B49:C49"/>
    <mergeCell ref="B51:C51"/>
    <mergeCell ref="B42:C42"/>
    <mergeCell ref="U43:V43"/>
    <mergeCell ref="B43:C43"/>
    <mergeCell ref="B44:C44"/>
    <mergeCell ref="B45:C45"/>
    <mergeCell ref="B36:C36"/>
    <mergeCell ref="B37:C37"/>
    <mergeCell ref="B38:C38"/>
    <mergeCell ref="B39:C39"/>
    <mergeCell ref="B40:C40"/>
    <mergeCell ref="B31:C31"/>
    <mergeCell ref="B32:C32"/>
    <mergeCell ref="B33:C33"/>
    <mergeCell ref="B34:C34"/>
    <mergeCell ref="B35:C35"/>
    <mergeCell ref="B27:C27"/>
    <mergeCell ref="U28:V28"/>
    <mergeCell ref="B28:C28"/>
    <mergeCell ref="B29:C29"/>
    <mergeCell ref="B30:C30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  <mergeCell ref="T5:T6"/>
    <mergeCell ref="B8:C8"/>
    <mergeCell ref="U9:V9"/>
    <mergeCell ref="B9:C9"/>
    <mergeCell ref="B10:C10"/>
    <mergeCell ref="O5:O7"/>
    <mergeCell ref="P5:P7"/>
    <mergeCell ref="Q5:Q7"/>
    <mergeCell ref="R5:R6"/>
    <mergeCell ref="S5:S6"/>
    <mergeCell ref="A1:S1"/>
    <mergeCell ref="A2:S2"/>
    <mergeCell ref="A3:S3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N5:N7"/>
  </mergeCells>
  <pageMargins left="0.7" right="0.7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6"/>
  <sheetViews>
    <sheetView tabSelected="1" topLeftCell="A124" workbookViewId="0">
      <selection activeCell="L132" sqref="L132"/>
    </sheetView>
  </sheetViews>
  <sheetFormatPr baseColWidth="10" defaultColWidth="9.140625" defaultRowHeight="15" x14ac:dyDescent="0.25"/>
  <cols>
    <col min="1" max="1" width="23.85546875" customWidth="1"/>
    <col min="2" max="3" width="1.5703125" customWidth="1"/>
    <col min="4" max="10" width="8.140625" customWidth="1"/>
    <col min="11" max="13" width="10.7109375" customWidth="1"/>
    <col min="14" max="15" width="9.140625" customWidth="1"/>
  </cols>
  <sheetData>
    <row r="1" spans="1:15" ht="23.25" x14ac:dyDescent="0.25">
      <c r="A1" s="162" t="s">
        <v>195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34" t="s">
        <v>1</v>
      </c>
    </row>
    <row r="2" spans="1:15" ht="18" x14ac:dyDescent="0.25">
      <c r="A2" s="164">
        <v>2014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34"/>
    </row>
    <row r="3" spans="1:15" ht="18" x14ac:dyDescent="0.25">
      <c r="A3" s="164" t="s">
        <v>2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34"/>
    </row>
    <row r="5" spans="1:15" ht="51" customHeight="1" x14ac:dyDescent="0.25">
      <c r="A5" s="135">
        <v>2014</v>
      </c>
      <c r="B5" s="169" t="s">
        <v>77</v>
      </c>
      <c r="C5" s="169" t="s">
        <v>78</v>
      </c>
      <c r="D5" s="170" t="s">
        <v>18</v>
      </c>
      <c r="E5" s="170" t="s">
        <v>38</v>
      </c>
      <c r="F5" s="170" t="s">
        <v>43</v>
      </c>
      <c r="G5" s="170" t="s">
        <v>46</v>
      </c>
      <c r="H5" s="170" t="s">
        <v>51</v>
      </c>
      <c r="I5" s="170" t="s">
        <v>62</v>
      </c>
      <c r="J5" s="170" t="s">
        <v>72</v>
      </c>
      <c r="K5" s="171" t="s">
        <v>79</v>
      </c>
      <c r="L5" s="171" t="s">
        <v>79</v>
      </c>
      <c r="M5" s="171" t="s">
        <v>79</v>
      </c>
    </row>
    <row r="6" spans="1:15" x14ac:dyDescent="0.25">
      <c r="A6" s="137" t="s">
        <v>80</v>
      </c>
      <c r="B6" s="163"/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</row>
    <row r="7" spans="1:15" ht="15.75" x14ac:dyDescent="0.25">
      <c r="A7" s="137" t="s">
        <v>81</v>
      </c>
      <c r="B7" s="163"/>
      <c r="C7" s="163"/>
      <c r="D7" s="163"/>
      <c r="E7" s="163"/>
      <c r="F7" s="163"/>
      <c r="G7" s="163"/>
      <c r="H7" s="163"/>
      <c r="I7" s="163"/>
      <c r="J7" s="163"/>
      <c r="K7" s="136">
        <v>2014</v>
      </c>
      <c r="L7" s="136">
        <v>2013</v>
      </c>
      <c r="M7" s="136">
        <v>2012</v>
      </c>
    </row>
    <row r="8" spans="1:15" ht="15.75" x14ac:dyDescent="0.25">
      <c r="A8" s="138" t="s">
        <v>11</v>
      </c>
      <c r="B8" s="172"/>
      <c r="C8" s="163"/>
      <c r="D8" s="139"/>
      <c r="E8" s="139"/>
      <c r="F8" s="139"/>
      <c r="G8" s="139"/>
      <c r="H8" s="139"/>
      <c r="I8" s="139"/>
      <c r="J8" s="139"/>
      <c r="K8" s="140"/>
      <c r="L8" s="141"/>
      <c r="M8" s="141"/>
    </row>
    <row r="9" spans="1:15" ht="15.75" x14ac:dyDescent="0.25">
      <c r="A9" s="142" t="s">
        <v>82</v>
      </c>
      <c r="B9" s="173"/>
      <c r="C9" s="163"/>
      <c r="D9" s="143">
        <v>1.4770000000000001</v>
      </c>
      <c r="E9" s="143">
        <v>0</v>
      </c>
      <c r="F9" s="143">
        <v>0</v>
      </c>
      <c r="G9" s="143">
        <v>0</v>
      </c>
      <c r="H9" s="143">
        <v>1.16012</v>
      </c>
      <c r="I9" s="143">
        <v>0</v>
      </c>
      <c r="J9" s="143">
        <v>0</v>
      </c>
      <c r="K9" s="144">
        <f t="shared" ref="K9:K22" si="0">SUM(D9,E9,F9,G9,H9,I9,J9)</f>
        <v>2.6371200000000004</v>
      </c>
      <c r="L9" s="143">
        <v>3.4356399999999998</v>
      </c>
      <c r="M9" s="143">
        <v>1.998</v>
      </c>
      <c r="N9" s="173"/>
      <c r="O9" s="163"/>
    </row>
    <row r="10" spans="1:15" ht="15.75" x14ac:dyDescent="0.25">
      <c r="A10" s="145" t="s">
        <v>12</v>
      </c>
      <c r="B10" s="174"/>
      <c r="C10" s="163"/>
      <c r="D10" s="146">
        <v>10.111000000000001</v>
      </c>
      <c r="E10" s="146">
        <v>0</v>
      </c>
      <c r="F10" s="146">
        <v>0</v>
      </c>
      <c r="G10" s="146">
        <v>3.3119999999999998</v>
      </c>
      <c r="H10" s="146">
        <v>0.99773999999999996</v>
      </c>
      <c r="I10" s="146">
        <v>0</v>
      </c>
      <c r="J10" s="146">
        <v>0.14000000000000001</v>
      </c>
      <c r="K10" s="147">
        <f t="shared" si="0"/>
        <v>14.560740000000001</v>
      </c>
      <c r="L10" s="146">
        <v>25.35622</v>
      </c>
      <c r="M10" s="146">
        <v>16.10014</v>
      </c>
    </row>
    <row r="11" spans="1:15" ht="15.75" x14ac:dyDescent="0.25">
      <c r="A11" s="142" t="s">
        <v>83</v>
      </c>
      <c r="B11" s="173"/>
      <c r="C11" s="163"/>
      <c r="D11" s="143">
        <v>0</v>
      </c>
      <c r="E11" s="143">
        <v>0</v>
      </c>
      <c r="F11" s="143">
        <v>0</v>
      </c>
      <c r="G11" s="143">
        <v>0</v>
      </c>
      <c r="H11" s="143">
        <v>7.8200000000000006E-2</v>
      </c>
      <c r="I11" s="143">
        <v>0</v>
      </c>
      <c r="J11" s="143">
        <v>0</v>
      </c>
      <c r="K11" s="144">
        <f t="shared" si="0"/>
        <v>7.8200000000000006E-2</v>
      </c>
      <c r="L11" s="143">
        <v>0</v>
      </c>
      <c r="M11" s="143">
        <v>0</v>
      </c>
    </row>
    <row r="12" spans="1:15" ht="15.75" x14ac:dyDescent="0.25">
      <c r="A12" s="145" t="s">
        <v>84</v>
      </c>
      <c r="B12" s="174"/>
      <c r="C12" s="163"/>
      <c r="D12" s="146">
        <v>4.7080000000000002</v>
      </c>
      <c r="E12" s="146">
        <v>0</v>
      </c>
      <c r="F12" s="146">
        <v>7.3520000000000003</v>
      </c>
      <c r="G12" s="146">
        <v>6.9648599999999998</v>
      </c>
      <c r="H12" s="146">
        <v>19.02422</v>
      </c>
      <c r="I12" s="146">
        <v>0</v>
      </c>
      <c r="J12" s="146">
        <v>2.4</v>
      </c>
      <c r="K12" s="147">
        <f t="shared" si="0"/>
        <v>40.449080000000002</v>
      </c>
      <c r="L12" s="146">
        <v>57.999099999999999</v>
      </c>
      <c r="M12" s="146">
        <v>44.095619999999997</v>
      </c>
    </row>
    <row r="13" spans="1:15" ht="15.75" x14ac:dyDescent="0.25">
      <c r="A13" s="142" t="s">
        <v>85</v>
      </c>
      <c r="B13" s="173"/>
      <c r="C13" s="163"/>
      <c r="D13" s="143">
        <v>0</v>
      </c>
      <c r="E13" s="143">
        <v>0</v>
      </c>
      <c r="F13" s="143">
        <v>0</v>
      </c>
      <c r="G13" s="143">
        <v>0</v>
      </c>
      <c r="H13" s="143">
        <v>14.111879999999999</v>
      </c>
      <c r="I13" s="143">
        <v>0</v>
      </c>
      <c r="J13" s="143">
        <v>7.0000000000000007E-2</v>
      </c>
      <c r="K13" s="144">
        <f t="shared" si="0"/>
        <v>14.18188</v>
      </c>
      <c r="L13" s="143">
        <v>11.444660000000001</v>
      </c>
      <c r="M13" s="143">
        <v>12.56162</v>
      </c>
    </row>
    <row r="14" spans="1:15" ht="15.75" x14ac:dyDescent="0.25">
      <c r="A14" s="145" t="s">
        <v>14</v>
      </c>
      <c r="B14" s="174"/>
      <c r="C14" s="163"/>
      <c r="D14" s="146">
        <v>0</v>
      </c>
      <c r="E14" s="146">
        <v>0</v>
      </c>
      <c r="F14" s="146">
        <v>0</v>
      </c>
      <c r="G14" s="146">
        <v>0.69</v>
      </c>
      <c r="H14" s="146">
        <v>0</v>
      </c>
      <c r="I14" s="146">
        <v>0</v>
      </c>
      <c r="J14" s="146">
        <v>1</v>
      </c>
      <c r="K14" s="147">
        <f t="shared" si="0"/>
        <v>1.69</v>
      </c>
      <c r="L14" s="146">
        <v>1.4370000000000001</v>
      </c>
      <c r="M14" s="146">
        <v>1.3959999999999999</v>
      </c>
    </row>
    <row r="15" spans="1:15" ht="15.75" x14ac:dyDescent="0.25">
      <c r="A15" s="142" t="s">
        <v>86</v>
      </c>
      <c r="B15" s="173"/>
      <c r="C15" s="163"/>
      <c r="D15" s="143">
        <v>0</v>
      </c>
      <c r="E15" s="143">
        <v>0</v>
      </c>
      <c r="F15" s="143">
        <v>0</v>
      </c>
      <c r="G15" s="143">
        <v>0.32200000000000001</v>
      </c>
      <c r="H15" s="143">
        <v>1.81884</v>
      </c>
      <c r="I15" s="143">
        <v>0</v>
      </c>
      <c r="J15" s="143">
        <v>0</v>
      </c>
      <c r="K15" s="144">
        <f t="shared" si="0"/>
        <v>2.1408399999999999</v>
      </c>
      <c r="L15" s="143">
        <v>2.2080000000000002</v>
      </c>
      <c r="M15" s="143">
        <v>4.2149999999999999</v>
      </c>
    </row>
    <row r="16" spans="1:15" ht="15.75" x14ac:dyDescent="0.25">
      <c r="A16" s="145" t="s">
        <v>87</v>
      </c>
      <c r="B16" s="174"/>
      <c r="C16" s="163"/>
      <c r="D16" s="146">
        <v>0</v>
      </c>
      <c r="E16" s="146">
        <v>0</v>
      </c>
      <c r="F16" s="146">
        <v>0.98</v>
      </c>
      <c r="G16" s="146">
        <v>5.7798999999999996</v>
      </c>
      <c r="H16" s="146">
        <v>5.8879999999999999</v>
      </c>
      <c r="I16" s="146">
        <v>0</v>
      </c>
      <c r="J16" s="146">
        <v>1.2</v>
      </c>
      <c r="K16" s="147">
        <f t="shared" si="0"/>
        <v>13.847899999999999</v>
      </c>
      <c r="L16" s="146">
        <v>13.41512</v>
      </c>
      <c r="M16" s="146">
        <v>18.482399999999998</v>
      </c>
    </row>
    <row r="17" spans="1:15" ht="15.75" x14ac:dyDescent="0.25">
      <c r="A17" s="142" t="s">
        <v>176</v>
      </c>
      <c r="B17" s="173"/>
      <c r="C17" s="163"/>
      <c r="D17" s="143">
        <v>0</v>
      </c>
      <c r="E17" s="143">
        <v>0</v>
      </c>
      <c r="F17" s="143">
        <v>0</v>
      </c>
      <c r="G17" s="143">
        <v>0</v>
      </c>
      <c r="H17" s="143">
        <v>1.8859999999999998E-2</v>
      </c>
      <c r="I17" s="143">
        <v>0</v>
      </c>
      <c r="J17" s="143">
        <v>0.03</v>
      </c>
      <c r="K17" s="144">
        <f t="shared" si="0"/>
        <v>4.8860000000000001E-2</v>
      </c>
      <c r="L17" s="143">
        <v>7.8740000000000004E-2</v>
      </c>
      <c r="M17" s="143">
        <v>3.5999999999999997E-2</v>
      </c>
    </row>
    <row r="18" spans="1:15" ht="15.75" x14ac:dyDescent="0.25">
      <c r="A18" s="145" t="s">
        <v>88</v>
      </c>
      <c r="B18" s="174"/>
      <c r="C18" s="163"/>
      <c r="D18" s="146">
        <v>0</v>
      </c>
      <c r="E18" s="146">
        <v>0</v>
      </c>
      <c r="F18" s="146">
        <v>1.518</v>
      </c>
      <c r="G18" s="146">
        <v>0</v>
      </c>
      <c r="H18" s="146">
        <v>2.57416</v>
      </c>
      <c r="I18" s="146">
        <v>0</v>
      </c>
      <c r="J18" s="146">
        <v>3.5</v>
      </c>
      <c r="K18" s="147">
        <f t="shared" si="0"/>
        <v>7.5921599999999998</v>
      </c>
      <c r="L18" s="146">
        <v>19.423300000000001</v>
      </c>
      <c r="M18" s="146">
        <v>11.84816</v>
      </c>
    </row>
    <row r="19" spans="1:15" ht="15.75" x14ac:dyDescent="0.25">
      <c r="A19" s="142" t="s">
        <v>15</v>
      </c>
      <c r="B19" s="173"/>
      <c r="C19" s="163"/>
      <c r="D19" s="143">
        <v>0</v>
      </c>
      <c r="E19" s="143">
        <v>0</v>
      </c>
      <c r="F19" s="143">
        <v>2.2749999999999999</v>
      </c>
      <c r="G19" s="143">
        <v>1.84</v>
      </c>
      <c r="H19" s="143">
        <v>0</v>
      </c>
      <c r="I19" s="143">
        <v>0</v>
      </c>
      <c r="J19" s="143">
        <v>0.04</v>
      </c>
      <c r="K19" s="144">
        <f t="shared" si="0"/>
        <v>4.1550000000000002</v>
      </c>
      <c r="L19" s="143">
        <v>2.4990000000000001</v>
      </c>
      <c r="M19" s="143">
        <v>1.8616200000000001</v>
      </c>
    </row>
    <row r="20" spans="1:15" ht="15.75" x14ac:dyDescent="0.25">
      <c r="A20" s="145" t="s">
        <v>92</v>
      </c>
      <c r="B20" s="174"/>
      <c r="C20" s="163"/>
      <c r="D20" s="146">
        <v>0</v>
      </c>
      <c r="E20" s="146">
        <v>0</v>
      </c>
      <c r="F20" s="146">
        <v>0</v>
      </c>
      <c r="G20" s="146">
        <v>0</v>
      </c>
      <c r="H20" s="146">
        <v>2.3E-2</v>
      </c>
      <c r="I20" s="146">
        <v>0</v>
      </c>
      <c r="J20" s="146">
        <v>0</v>
      </c>
      <c r="K20" s="147">
        <f t="shared" si="0"/>
        <v>2.3E-2</v>
      </c>
      <c r="L20" s="146">
        <v>2.93E-2</v>
      </c>
      <c r="M20" s="146">
        <v>2.392E-2</v>
      </c>
    </row>
    <row r="21" spans="1:15" ht="15.75" x14ac:dyDescent="0.25">
      <c r="A21" s="142" t="s">
        <v>93</v>
      </c>
      <c r="B21" s="173"/>
      <c r="C21" s="163"/>
      <c r="D21" s="143">
        <v>2.0369999999999999</v>
      </c>
      <c r="E21" s="143">
        <v>0</v>
      </c>
      <c r="F21" s="143">
        <v>15.477</v>
      </c>
      <c r="G21" s="143">
        <v>9.4575999999999993</v>
      </c>
      <c r="H21" s="143">
        <v>31.026540000000001</v>
      </c>
      <c r="I21" s="143">
        <v>0</v>
      </c>
      <c r="J21" s="143">
        <v>0</v>
      </c>
      <c r="K21" s="144">
        <f t="shared" si="0"/>
        <v>57.998139999999999</v>
      </c>
      <c r="L21" s="143">
        <v>54.859079999999999</v>
      </c>
      <c r="M21" s="143">
        <v>41.315640000000002</v>
      </c>
    </row>
    <row r="22" spans="1:15" ht="15.75" x14ac:dyDescent="0.25">
      <c r="A22" s="145" t="s">
        <v>72</v>
      </c>
      <c r="B22" s="174"/>
      <c r="C22" s="163"/>
      <c r="D22" s="146">
        <v>9.3930000000000007</v>
      </c>
      <c r="E22" s="146">
        <v>0</v>
      </c>
      <c r="F22" s="146">
        <v>0</v>
      </c>
      <c r="G22" s="146">
        <v>0</v>
      </c>
      <c r="H22" s="146">
        <v>0</v>
      </c>
      <c r="I22" s="146">
        <v>0</v>
      </c>
      <c r="J22" s="146">
        <v>0.02</v>
      </c>
      <c r="K22" s="147">
        <f t="shared" si="0"/>
        <v>9.4130000000000003</v>
      </c>
      <c r="L22" s="146">
        <v>9.2769999999999992</v>
      </c>
      <c r="M22" s="146">
        <v>0</v>
      </c>
    </row>
    <row r="23" spans="1:15" ht="15.75" x14ac:dyDescent="0.25">
      <c r="A23" s="148" t="s">
        <v>16</v>
      </c>
      <c r="B23" s="175"/>
      <c r="C23" s="163"/>
      <c r="D23" s="149">
        <f t="shared" ref="D23:M23" si="1">SUM(D9,D10,D11,D12,D13,D14,D15,D16,D17,D18,D19,D20,D21,D22)</f>
        <v>27.725999999999999</v>
      </c>
      <c r="E23" s="149">
        <f t="shared" si="1"/>
        <v>0</v>
      </c>
      <c r="F23" s="149">
        <f t="shared" si="1"/>
        <v>27.602000000000004</v>
      </c>
      <c r="G23" s="149">
        <f t="shared" si="1"/>
        <v>28.366359999999997</v>
      </c>
      <c r="H23" s="149">
        <f t="shared" si="1"/>
        <v>76.721559999999997</v>
      </c>
      <c r="I23" s="149">
        <f t="shared" si="1"/>
        <v>0</v>
      </c>
      <c r="J23" s="149">
        <f t="shared" si="1"/>
        <v>8.3999999999999986</v>
      </c>
      <c r="K23" s="150">
        <f t="shared" si="1"/>
        <v>168.81592000000001</v>
      </c>
      <c r="L23" s="146">
        <f t="shared" si="1"/>
        <v>201.46215999999998</v>
      </c>
      <c r="M23" s="146">
        <f t="shared" si="1"/>
        <v>153.93412000000001</v>
      </c>
    </row>
    <row r="25" spans="1:15" ht="15.75" x14ac:dyDescent="0.25">
      <c r="A25" s="138" t="s">
        <v>17</v>
      </c>
      <c r="B25" s="172"/>
      <c r="C25" s="163"/>
      <c r="D25" s="139"/>
      <c r="E25" s="139"/>
      <c r="F25" s="139"/>
      <c r="G25" s="139"/>
      <c r="H25" s="139"/>
      <c r="I25" s="139"/>
      <c r="J25" s="139"/>
      <c r="K25" s="140"/>
      <c r="L25" s="141"/>
      <c r="M25" s="141"/>
    </row>
    <row r="26" spans="1:15" ht="15.75" x14ac:dyDescent="0.25">
      <c r="A26" s="142" t="s">
        <v>177</v>
      </c>
      <c r="B26" s="173"/>
      <c r="C26" s="163"/>
      <c r="D26" s="143">
        <v>0</v>
      </c>
      <c r="E26" s="143">
        <v>0</v>
      </c>
      <c r="F26" s="143">
        <v>0</v>
      </c>
      <c r="G26" s="143">
        <v>0</v>
      </c>
      <c r="H26" s="143">
        <v>0</v>
      </c>
      <c r="I26" s="143">
        <v>0</v>
      </c>
      <c r="J26" s="143">
        <v>0.63</v>
      </c>
      <c r="K26" s="144">
        <f t="shared" ref="K26:K34" si="2">SUM(D26,E26,F26,G26,H26,I26,J26)</f>
        <v>0.63</v>
      </c>
      <c r="L26" s="143">
        <v>0</v>
      </c>
      <c r="M26" s="143">
        <v>0</v>
      </c>
      <c r="N26" s="173"/>
      <c r="O26" s="163"/>
    </row>
    <row r="27" spans="1:15" ht="15.75" x14ac:dyDescent="0.25">
      <c r="A27" s="145" t="s">
        <v>18</v>
      </c>
      <c r="B27" s="174"/>
      <c r="C27" s="163"/>
      <c r="D27" s="146">
        <v>0</v>
      </c>
      <c r="E27" s="146">
        <v>0</v>
      </c>
      <c r="F27" s="146">
        <v>0</v>
      </c>
      <c r="G27" s="146">
        <v>1.518</v>
      </c>
      <c r="H27" s="146">
        <v>0</v>
      </c>
      <c r="I27" s="146">
        <v>0</v>
      </c>
      <c r="J27" s="146">
        <v>0</v>
      </c>
      <c r="K27" s="147">
        <f t="shared" si="2"/>
        <v>1.518</v>
      </c>
      <c r="L27" s="146">
        <v>2.1343999999999999</v>
      </c>
      <c r="M27" s="146">
        <v>0</v>
      </c>
    </row>
    <row r="28" spans="1:15" ht="15.75" x14ac:dyDescent="0.25">
      <c r="A28" s="142" t="s">
        <v>94</v>
      </c>
      <c r="B28" s="173"/>
      <c r="C28" s="163"/>
      <c r="D28" s="143">
        <v>0</v>
      </c>
      <c r="E28" s="143">
        <v>0</v>
      </c>
      <c r="F28" s="143">
        <v>4.0140000000000002</v>
      </c>
      <c r="G28" s="143">
        <v>0</v>
      </c>
      <c r="H28" s="143">
        <v>0</v>
      </c>
      <c r="I28" s="143">
        <v>0</v>
      </c>
      <c r="J28" s="143">
        <v>0</v>
      </c>
      <c r="K28" s="144">
        <f t="shared" si="2"/>
        <v>4.0140000000000002</v>
      </c>
      <c r="L28" s="143">
        <v>0.94099999999999995</v>
      </c>
      <c r="M28" s="143">
        <v>4.3620000000000001</v>
      </c>
    </row>
    <row r="29" spans="1:15" ht="15.75" x14ac:dyDescent="0.25">
      <c r="A29" s="145" t="s">
        <v>156</v>
      </c>
      <c r="B29" s="174"/>
      <c r="C29" s="163"/>
      <c r="D29" s="146">
        <v>0</v>
      </c>
      <c r="E29" s="146">
        <v>0</v>
      </c>
      <c r="F29" s="146">
        <v>0</v>
      </c>
      <c r="G29" s="146">
        <v>0</v>
      </c>
      <c r="H29" s="146">
        <v>1.0543199999999999</v>
      </c>
      <c r="I29" s="146">
        <v>0</v>
      </c>
      <c r="J29" s="146">
        <v>0</v>
      </c>
      <c r="K29" s="147">
        <f t="shared" si="2"/>
        <v>1.0543199999999999</v>
      </c>
      <c r="L29" s="146">
        <v>0.65273999999999999</v>
      </c>
      <c r="M29" s="146">
        <v>0.22</v>
      </c>
    </row>
    <row r="30" spans="1:15" ht="15.75" x14ac:dyDescent="0.25">
      <c r="A30" s="142" t="s">
        <v>157</v>
      </c>
      <c r="B30" s="173"/>
      <c r="C30" s="163"/>
      <c r="D30" s="143">
        <v>0.36899999999999999</v>
      </c>
      <c r="E30" s="143">
        <v>0</v>
      </c>
      <c r="F30" s="143">
        <v>0</v>
      </c>
      <c r="G30" s="143">
        <v>0</v>
      </c>
      <c r="H30" s="143">
        <v>0</v>
      </c>
      <c r="I30" s="143">
        <v>0</v>
      </c>
      <c r="J30" s="143">
        <v>0</v>
      </c>
      <c r="K30" s="144">
        <f t="shared" si="2"/>
        <v>0.36899999999999999</v>
      </c>
      <c r="L30" s="143">
        <v>0.21199999999999999</v>
      </c>
      <c r="M30" s="143">
        <v>0</v>
      </c>
    </row>
    <row r="31" spans="1:15" ht="15.75" x14ac:dyDescent="0.25">
      <c r="A31" s="145" t="s">
        <v>158</v>
      </c>
      <c r="B31" s="174"/>
      <c r="C31" s="163"/>
      <c r="D31" s="146">
        <v>0</v>
      </c>
      <c r="E31" s="146">
        <v>0</v>
      </c>
      <c r="F31" s="146">
        <v>0</v>
      </c>
      <c r="G31" s="146">
        <v>0</v>
      </c>
      <c r="H31" s="146">
        <v>0</v>
      </c>
      <c r="I31" s="146">
        <v>0</v>
      </c>
      <c r="J31" s="146">
        <v>0</v>
      </c>
      <c r="K31" s="147">
        <f t="shared" si="2"/>
        <v>0</v>
      </c>
      <c r="L31" s="146">
        <v>6.8000000000000005E-2</v>
      </c>
      <c r="M31" s="146">
        <v>0</v>
      </c>
    </row>
    <row r="32" spans="1:15" ht="15.75" x14ac:dyDescent="0.25">
      <c r="A32" s="142" t="s">
        <v>19</v>
      </c>
      <c r="B32" s="173"/>
      <c r="C32" s="163"/>
      <c r="D32" s="143">
        <v>0</v>
      </c>
      <c r="E32" s="143">
        <v>0</v>
      </c>
      <c r="F32" s="143">
        <v>0</v>
      </c>
      <c r="G32" s="143">
        <v>0</v>
      </c>
      <c r="H32" s="143">
        <v>0</v>
      </c>
      <c r="I32" s="143">
        <v>0</v>
      </c>
      <c r="J32" s="143">
        <v>0</v>
      </c>
      <c r="K32" s="144">
        <f t="shared" si="2"/>
        <v>0</v>
      </c>
      <c r="L32" s="143">
        <v>0.06</v>
      </c>
      <c r="M32" s="143">
        <v>0</v>
      </c>
    </row>
    <row r="33" spans="1:15" ht="15.75" x14ac:dyDescent="0.25">
      <c r="A33" s="145" t="s">
        <v>95</v>
      </c>
      <c r="B33" s="174"/>
      <c r="C33" s="163"/>
      <c r="D33" s="146">
        <v>0</v>
      </c>
      <c r="E33" s="146">
        <v>0</v>
      </c>
      <c r="F33" s="146">
        <v>0</v>
      </c>
      <c r="G33" s="146">
        <v>0</v>
      </c>
      <c r="H33" s="146">
        <v>0</v>
      </c>
      <c r="I33" s="146">
        <v>0</v>
      </c>
      <c r="J33" s="146">
        <v>0</v>
      </c>
      <c r="K33" s="147">
        <f t="shared" si="2"/>
        <v>0</v>
      </c>
      <c r="L33" s="146">
        <v>0</v>
      </c>
      <c r="M33" s="146">
        <v>0.97699999999999998</v>
      </c>
    </row>
    <row r="34" spans="1:15" ht="15.75" x14ac:dyDescent="0.25">
      <c r="A34" s="142" t="s">
        <v>96</v>
      </c>
      <c r="B34" s="173"/>
      <c r="C34" s="163"/>
      <c r="D34" s="143">
        <v>0</v>
      </c>
      <c r="E34" s="143">
        <v>0</v>
      </c>
      <c r="F34" s="143">
        <v>0</v>
      </c>
      <c r="G34" s="143">
        <v>0</v>
      </c>
      <c r="H34" s="143">
        <v>0</v>
      </c>
      <c r="I34" s="143">
        <v>0</v>
      </c>
      <c r="J34" s="143">
        <v>0</v>
      </c>
      <c r="K34" s="144">
        <f t="shared" si="2"/>
        <v>0</v>
      </c>
      <c r="L34" s="143">
        <v>0</v>
      </c>
      <c r="M34" s="143">
        <v>2.1000000000000001E-2</v>
      </c>
    </row>
    <row r="35" spans="1:15" ht="15.75" x14ac:dyDescent="0.25">
      <c r="A35" s="148" t="s">
        <v>16</v>
      </c>
      <c r="B35" s="175"/>
      <c r="C35" s="163"/>
      <c r="D35" s="149">
        <f t="shared" ref="D35:M35" si="3">SUM(D26,D27,D28,D29,D30,D31,D32,D33,D34)</f>
        <v>0.36899999999999999</v>
      </c>
      <c r="E35" s="149">
        <f t="shared" si="3"/>
        <v>0</v>
      </c>
      <c r="F35" s="149">
        <f t="shared" si="3"/>
        <v>4.0140000000000002</v>
      </c>
      <c r="G35" s="149">
        <f t="shared" si="3"/>
        <v>1.518</v>
      </c>
      <c r="H35" s="149">
        <f t="shared" si="3"/>
        <v>1.0543199999999999</v>
      </c>
      <c r="I35" s="149">
        <f t="shared" si="3"/>
        <v>0</v>
      </c>
      <c r="J35" s="149">
        <f t="shared" si="3"/>
        <v>0.63</v>
      </c>
      <c r="K35" s="150">
        <f t="shared" si="3"/>
        <v>7.5853200000000003</v>
      </c>
      <c r="L35" s="146">
        <f t="shared" si="3"/>
        <v>4.0681399999999996</v>
      </c>
      <c r="M35" s="146">
        <f t="shared" si="3"/>
        <v>5.58</v>
      </c>
    </row>
    <row r="37" spans="1:15" ht="15.75" x14ac:dyDescent="0.25">
      <c r="A37" s="138" t="s">
        <v>22</v>
      </c>
      <c r="B37" s="172"/>
      <c r="C37" s="163"/>
      <c r="D37" s="139"/>
      <c r="E37" s="139"/>
      <c r="F37" s="139"/>
      <c r="G37" s="139"/>
      <c r="H37" s="139"/>
      <c r="I37" s="139"/>
      <c r="J37" s="139"/>
      <c r="K37" s="140"/>
      <c r="L37" s="141"/>
      <c r="M37" s="141"/>
    </row>
    <row r="38" spans="1:15" ht="15.75" x14ac:dyDescent="0.25">
      <c r="A38" s="142" t="s">
        <v>160</v>
      </c>
      <c r="B38" s="173"/>
      <c r="C38" s="163"/>
      <c r="D38" s="143">
        <v>0</v>
      </c>
      <c r="E38" s="143">
        <v>0</v>
      </c>
      <c r="F38" s="143">
        <v>0</v>
      </c>
      <c r="G38" s="143">
        <v>0</v>
      </c>
      <c r="H38" s="143">
        <v>0</v>
      </c>
      <c r="I38" s="143">
        <v>1.196</v>
      </c>
      <c r="J38" s="143">
        <v>0</v>
      </c>
      <c r="K38" s="144">
        <f>SUM(D38,E38,F38,G38,H38,I38,J38)</f>
        <v>1.196</v>
      </c>
      <c r="L38" s="143">
        <v>0</v>
      </c>
      <c r="M38" s="143">
        <v>0</v>
      </c>
      <c r="N38" s="173"/>
      <c r="O38" s="163"/>
    </row>
    <row r="39" spans="1:15" ht="15.75" x14ac:dyDescent="0.25">
      <c r="A39" s="145" t="s">
        <v>25</v>
      </c>
      <c r="B39" s="174"/>
      <c r="C39" s="163"/>
      <c r="D39" s="146">
        <v>0</v>
      </c>
      <c r="E39" s="146">
        <v>0</v>
      </c>
      <c r="F39" s="146">
        <v>0</v>
      </c>
      <c r="G39" s="146">
        <v>0</v>
      </c>
      <c r="H39" s="146">
        <v>0</v>
      </c>
      <c r="I39" s="146">
        <v>2.3E-2</v>
      </c>
      <c r="J39" s="146">
        <v>0</v>
      </c>
      <c r="K39" s="147">
        <f>SUM(D39,E39,F39,G39,H39,I39,J39)</f>
        <v>2.3E-2</v>
      </c>
      <c r="L39" s="146">
        <v>2.2079999999999999E-2</v>
      </c>
      <c r="M39" s="146">
        <v>0</v>
      </c>
    </row>
    <row r="40" spans="1:15" ht="15.75" x14ac:dyDescent="0.25">
      <c r="A40" s="142" t="s">
        <v>28</v>
      </c>
      <c r="B40" s="173"/>
      <c r="C40" s="163"/>
      <c r="D40" s="143">
        <v>0</v>
      </c>
      <c r="E40" s="143">
        <v>0</v>
      </c>
      <c r="F40" s="143">
        <v>0</v>
      </c>
      <c r="G40" s="143">
        <v>0</v>
      </c>
      <c r="H40" s="143">
        <v>0</v>
      </c>
      <c r="I40" s="143">
        <v>2.76E-2</v>
      </c>
      <c r="J40" s="143">
        <v>0</v>
      </c>
      <c r="K40" s="144">
        <f>SUM(D40,E40,F40,G40,H40,I40,J40)</f>
        <v>2.76E-2</v>
      </c>
      <c r="L40" s="143">
        <v>0</v>
      </c>
      <c r="M40" s="143">
        <v>0</v>
      </c>
    </row>
    <row r="41" spans="1:15" ht="15.75" x14ac:dyDescent="0.25">
      <c r="A41" s="148" t="s">
        <v>16</v>
      </c>
      <c r="B41" s="175"/>
      <c r="C41" s="163"/>
      <c r="D41" s="149">
        <f t="shared" ref="D41:M41" si="4">SUM(D38,D39,D40)</f>
        <v>0</v>
      </c>
      <c r="E41" s="149">
        <f t="shared" si="4"/>
        <v>0</v>
      </c>
      <c r="F41" s="149">
        <f t="shared" si="4"/>
        <v>0</v>
      </c>
      <c r="G41" s="149">
        <f t="shared" si="4"/>
        <v>0</v>
      </c>
      <c r="H41" s="149">
        <f t="shared" si="4"/>
        <v>0</v>
      </c>
      <c r="I41" s="149">
        <f t="shared" si="4"/>
        <v>1.2465999999999999</v>
      </c>
      <c r="J41" s="149">
        <f t="shared" si="4"/>
        <v>0</v>
      </c>
      <c r="K41" s="150">
        <f t="shared" si="4"/>
        <v>1.2465999999999999</v>
      </c>
      <c r="L41" s="146">
        <f t="shared" si="4"/>
        <v>2.2079999999999999E-2</v>
      </c>
      <c r="M41" s="146">
        <f t="shared" si="4"/>
        <v>0</v>
      </c>
    </row>
    <row r="43" spans="1:15" ht="15.75" x14ac:dyDescent="0.25">
      <c r="A43" s="138" t="s">
        <v>32</v>
      </c>
      <c r="B43" s="172"/>
      <c r="C43" s="163"/>
      <c r="D43" s="139"/>
      <c r="E43" s="139"/>
      <c r="F43" s="139"/>
      <c r="G43" s="139"/>
      <c r="H43" s="139"/>
      <c r="I43" s="139"/>
      <c r="J43" s="139"/>
      <c r="K43" s="140"/>
      <c r="L43" s="141"/>
      <c r="M43" s="141"/>
    </row>
    <row r="44" spans="1:15" ht="15.75" x14ac:dyDescent="0.25">
      <c r="A44" s="142" t="s">
        <v>33</v>
      </c>
      <c r="B44" s="173"/>
      <c r="C44" s="163"/>
      <c r="D44" s="143">
        <v>0</v>
      </c>
      <c r="E44" s="143">
        <v>0</v>
      </c>
      <c r="F44" s="143">
        <v>0</v>
      </c>
      <c r="G44" s="143">
        <v>0</v>
      </c>
      <c r="H44" s="143">
        <v>0</v>
      </c>
      <c r="I44" s="143">
        <v>0</v>
      </c>
      <c r="J44" s="143">
        <v>0</v>
      </c>
      <c r="K44" s="144">
        <f>SUM(D44,E44,F44,G44,H44,I44,J44)</f>
        <v>0</v>
      </c>
      <c r="L44" s="143">
        <v>4.4999999999999998E-2</v>
      </c>
      <c r="M44" s="143">
        <v>0</v>
      </c>
      <c r="N44" s="173"/>
      <c r="O44" s="163"/>
    </row>
    <row r="45" spans="1:15" ht="15.75" x14ac:dyDescent="0.25">
      <c r="A45" s="145" t="s">
        <v>34</v>
      </c>
      <c r="B45" s="174"/>
      <c r="C45" s="163"/>
      <c r="D45" s="146">
        <v>0</v>
      </c>
      <c r="E45" s="146">
        <v>12</v>
      </c>
      <c r="F45" s="146">
        <v>75.272999999999996</v>
      </c>
      <c r="G45" s="146">
        <v>0</v>
      </c>
      <c r="H45" s="146">
        <v>46.50094</v>
      </c>
      <c r="I45" s="146">
        <v>0</v>
      </c>
      <c r="J45" s="146">
        <v>0.06</v>
      </c>
      <c r="K45" s="147">
        <f>SUM(D45,E45,F45,G45,H45,I45,J45)</f>
        <v>133.83393999999998</v>
      </c>
      <c r="L45" s="146">
        <v>73.807699999999997</v>
      </c>
      <c r="M45" s="146">
        <v>79.359719999999996</v>
      </c>
    </row>
    <row r="46" spans="1:15" ht="15.75" x14ac:dyDescent="0.25">
      <c r="A46" s="148" t="s">
        <v>16</v>
      </c>
      <c r="B46" s="175"/>
      <c r="C46" s="163"/>
      <c r="D46" s="149">
        <f t="shared" ref="D46:M46" si="5">SUM(D44,D45)</f>
        <v>0</v>
      </c>
      <c r="E46" s="149">
        <f t="shared" si="5"/>
        <v>12</v>
      </c>
      <c r="F46" s="149">
        <f t="shared" si="5"/>
        <v>75.272999999999996</v>
      </c>
      <c r="G46" s="149">
        <f t="shared" si="5"/>
        <v>0</v>
      </c>
      <c r="H46" s="149">
        <f t="shared" si="5"/>
        <v>46.50094</v>
      </c>
      <c r="I46" s="149">
        <f t="shared" si="5"/>
        <v>0</v>
      </c>
      <c r="J46" s="149">
        <f t="shared" si="5"/>
        <v>0.06</v>
      </c>
      <c r="K46" s="150">
        <f t="shared" si="5"/>
        <v>133.83393999999998</v>
      </c>
      <c r="L46" s="146">
        <f t="shared" si="5"/>
        <v>73.852699999999999</v>
      </c>
      <c r="M46" s="146">
        <f t="shared" si="5"/>
        <v>79.359719999999996</v>
      </c>
    </row>
    <row r="48" spans="1:15" ht="15.75" x14ac:dyDescent="0.25">
      <c r="A48" s="138" t="s">
        <v>36</v>
      </c>
      <c r="B48" s="172"/>
      <c r="C48" s="163"/>
      <c r="D48" s="139"/>
      <c r="E48" s="139"/>
      <c r="F48" s="139"/>
      <c r="G48" s="139"/>
      <c r="H48" s="139"/>
      <c r="I48" s="139"/>
      <c r="J48" s="139"/>
      <c r="K48" s="140"/>
      <c r="L48" s="141"/>
      <c r="M48" s="141"/>
    </row>
    <row r="49" spans="1:15" ht="15.75" x14ac:dyDescent="0.25">
      <c r="A49" s="142" t="s">
        <v>102</v>
      </c>
      <c r="B49" s="173"/>
      <c r="C49" s="163"/>
      <c r="D49" s="143">
        <v>0</v>
      </c>
      <c r="E49" s="143">
        <v>35</v>
      </c>
      <c r="F49" s="143">
        <v>0</v>
      </c>
      <c r="G49" s="143">
        <v>0</v>
      </c>
      <c r="H49" s="143">
        <v>0</v>
      </c>
      <c r="I49" s="143">
        <v>21.274999999999999</v>
      </c>
      <c r="J49" s="143">
        <v>0</v>
      </c>
      <c r="K49" s="144">
        <f t="shared" ref="K49:K66" si="6">SUM(D49,E49,F49,G49,H49,I49,J49)</f>
        <v>56.274999999999999</v>
      </c>
      <c r="L49" s="143">
        <v>31.434999999999999</v>
      </c>
      <c r="M49" s="143">
        <v>30.681999999999999</v>
      </c>
      <c r="N49" s="173"/>
      <c r="O49" s="163"/>
    </row>
    <row r="50" spans="1:15" ht="15.75" x14ac:dyDescent="0.25">
      <c r="A50" s="145" t="s">
        <v>37</v>
      </c>
      <c r="B50" s="174"/>
      <c r="C50" s="163"/>
      <c r="D50" s="146">
        <v>0</v>
      </c>
      <c r="E50" s="146">
        <v>7</v>
      </c>
      <c r="F50" s="146">
        <v>233.92699999999999</v>
      </c>
      <c r="G50" s="146">
        <v>24.603100000000001</v>
      </c>
      <c r="H50" s="146">
        <v>71.336799999999997</v>
      </c>
      <c r="I50" s="146">
        <v>65.504000000000005</v>
      </c>
      <c r="J50" s="146">
        <v>12</v>
      </c>
      <c r="K50" s="147">
        <f t="shared" si="6"/>
        <v>414.37090000000001</v>
      </c>
      <c r="L50" s="146">
        <v>486.00758000000002</v>
      </c>
      <c r="M50" s="146">
        <v>469.12925999999999</v>
      </c>
    </row>
    <row r="51" spans="1:15" ht="15.75" x14ac:dyDescent="0.25">
      <c r="A51" s="142" t="s">
        <v>104</v>
      </c>
      <c r="B51" s="173"/>
      <c r="C51" s="163"/>
      <c r="D51" s="143">
        <v>0</v>
      </c>
      <c r="E51" s="143">
        <v>53.628</v>
      </c>
      <c r="F51" s="143">
        <v>0</v>
      </c>
      <c r="G51" s="143">
        <v>0</v>
      </c>
      <c r="H51" s="143">
        <v>0</v>
      </c>
      <c r="I51" s="143">
        <v>3.2176999999999998</v>
      </c>
      <c r="J51" s="143">
        <v>0</v>
      </c>
      <c r="K51" s="144">
        <f t="shared" si="6"/>
        <v>56.845700000000001</v>
      </c>
      <c r="L51" s="143">
        <v>26.157</v>
      </c>
      <c r="M51" s="143">
        <v>78.962999999999994</v>
      </c>
    </row>
    <row r="52" spans="1:15" ht="15.75" x14ac:dyDescent="0.25">
      <c r="A52" s="145" t="s">
        <v>105</v>
      </c>
      <c r="B52" s="174"/>
      <c r="C52" s="163"/>
      <c r="D52" s="146">
        <v>0</v>
      </c>
      <c r="E52" s="146">
        <v>0.58299999999999996</v>
      </c>
      <c r="F52" s="146">
        <v>1.0089999999999999</v>
      </c>
      <c r="G52" s="146">
        <v>0</v>
      </c>
      <c r="H52" s="146">
        <v>0</v>
      </c>
      <c r="I52" s="146">
        <v>0</v>
      </c>
      <c r="J52" s="146">
        <v>0</v>
      </c>
      <c r="K52" s="147">
        <f t="shared" si="6"/>
        <v>1.5919999999999999</v>
      </c>
      <c r="L52" s="146">
        <v>6.0999999999999999E-2</v>
      </c>
      <c r="M52" s="146">
        <v>0</v>
      </c>
    </row>
    <row r="53" spans="1:15" ht="15.75" x14ac:dyDescent="0.25">
      <c r="A53" s="142" t="s">
        <v>106</v>
      </c>
      <c r="B53" s="173"/>
      <c r="C53" s="163"/>
      <c r="D53" s="143">
        <v>0</v>
      </c>
      <c r="E53" s="143">
        <v>0</v>
      </c>
      <c r="F53" s="143">
        <v>0</v>
      </c>
      <c r="G53" s="143">
        <v>0</v>
      </c>
      <c r="H53" s="143">
        <v>0</v>
      </c>
      <c r="I53" s="143">
        <v>0</v>
      </c>
      <c r="J53" s="143">
        <v>0</v>
      </c>
      <c r="K53" s="144">
        <f t="shared" si="6"/>
        <v>0</v>
      </c>
      <c r="L53" s="143">
        <v>0</v>
      </c>
      <c r="M53" s="143">
        <v>2.5000000000000001E-2</v>
      </c>
    </row>
    <row r="54" spans="1:15" ht="15.75" x14ac:dyDescent="0.25">
      <c r="A54" s="145" t="s">
        <v>107</v>
      </c>
      <c r="B54" s="174"/>
      <c r="C54" s="163"/>
      <c r="D54" s="146">
        <v>0</v>
      </c>
      <c r="E54" s="146">
        <v>0</v>
      </c>
      <c r="F54" s="146">
        <v>0</v>
      </c>
      <c r="G54" s="146">
        <v>0</v>
      </c>
      <c r="H54" s="146">
        <v>0</v>
      </c>
      <c r="I54" s="146">
        <v>11.545999999999999</v>
      </c>
      <c r="J54" s="146">
        <v>0</v>
      </c>
      <c r="K54" s="147">
        <f t="shared" si="6"/>
        <v>11.545999999999999</v>
      </c>
      <c r="L54" s="146">
        <v>10.119999999999999</v>
      </c>
      <c r="M54" s="146">
        <v>12.404</v>
      </c>
    </row>
    <row r="55" spans="1:15" ht="15.75" x14ac:dyDescent="0.25">
      <c r="A55" s="142" t="s">
        <v>108</v>
      </c>
      <c r="B55" s="173"/>
      <c r="C55" s="163"/>
      <c r="D55" s="143">
        <v>0</v>
      </c>
      <c r="E55" s="143">
        <v>0</v>
      </c>
      <c r="F55" s="143">
        <v>0</v>
      </c>
      <c r="G55" s="143">
        <v>0</v>
      </c>
      <c r="H55" s="143">
        <v>0</v>
      </c>
      <c r="I55" s="143">
        <v>4.5999999999999999E-2</v>
      </c>
      <c r="J55" s="143">
        <v>0</v>
      </c>
      <c r="K55" s="144">
        <f t="shared" si="6"/>
        <v>4.5999999999999999E-2</v>
      </c>
      <c r="L55" s="143">
        <v>0.52683999999999997</v>
      </c>
      <c r="M55" s="143">
        <v>0</v>
      </c>
    </row>
    <row r="56" spans="1:15" ht="15.75" x14ac:dyDescent="0.25">
      <c r="A56" s="145" t="s">
        <v>109</v>
      </c>
      <c r="B56" s="174"/>
      <c r="C56" s="163"/>
      <c r="D56" s="146">
        <v>0</v>
      </c>
      <c r="E56" s="146">
        <v>0</v>
      </c>
      <c r="F56" s="146">
        <v>0</v>
      </c>
      <c r="G56" s="146">
        <v>0</v>
      </c>
      <c r="H56" s="146">
        <v>0</v>
      </c>
      <c r="I56" s="146">
        <v>0.33579999999999999</v>
      </c>
      <c r="J56" s="146">
        <v>0</v>
      </c>
      <c r="K56" s="147">
        <f t="shared" si="6"/>
        <v>0.33579999999999999</v>
      </c>
      <c r="L56" s="146">
        <v>4.5999999999999999E-2</v>
      </c>
      <c r="M56" s="146">
        <v>6.6000000000000003E-2</v>
      </c>
    </row>
    <row r="57" spans="1:15" ht="15.75" x14ac:dyDescent="0.25">
      <c r="A57" s="142" t="s">
        <v>111</v>
      </c>
      <c r="B57" s="173"/>
      <c r="C57" s="163"/>
      <c r="D57" s="143">
        <v>0</v>
      </c>
      <c r="E57" s="143">
        <v>0</v>
      </c>
      <c r="F57" s="143">
        <v>0</v>
      </c>
      <c r="G57" s="143">
        <v>0</v>
      </c>
      <c r="H57" s="143">
        <v>0</v>
      </c>
      <c r="I57" s="143">
        <v>0.47977999999999998</v>
      </c>
      <c r="J57" s="143">
        <v>0</v>
      </c>
      <c r="K57" s="144">
        <f t="shared" si="6"/>
        <v>0.47977999999999998</v>
      </c>
      <c r="L57" s="143">
        <v>0.373</v>
      </c>
      <c r="M57" s="143">
        <v>0</v>
      </c>
    </row>
    <row r="58" spans="1:15" ht="15.75" x14ac:dyDescent="0.25">
      <c r="A58" s="145" t="s">
        <v>162</v>
      </c>
      <c r="B58" s="174"/>
      <c r="C58" s="163"/>
      <c r="D58" s="146">
        <v>0</v>
      </c>
      <c r="E58" s="146">
        <v>0</v>
      </c>
      <c r="F58" s="146">
        <v>0</v>
      </c>
      <c r="G58" s="146">
        <v>0</v>
      </c>
      <c r="H58" s="146">
        <v>0</v>
      </c>
      <c r="I58" s="146">
        <v>0.1265</v>
      </c>
      <c r="J58" s="146">
        <v>0</v>
      </c>
      <c r="K58" s="147">
        <f t="shared" si="6"/>
        <v>0.1265</v>
      </c>
      <c r="L58" s="146">
        <v>0</v>
      </c>
      <c r="M58" s="146">
        <v>0</v>
      </c>
    </row>
    <row r="59" spans="1:15" ht="15.75" x14ac:dyDescent="0.25">
      <c r="A59" s="142" t="s">
        <v>38</v>
      </c>
      <c r="B59" s="173"/>
      <c r="C59" s="163"/>
      <c r="D59" s="143">
        <v>0</v>
      </c>
      <c r="E59" s="143">
        <v>0</v>
      </c>
      <c r="F59" s="143">
        <v>0</v>
      </c>
      <c r="G59" s="143">
        <v>0</v>
      </c>
      <c r="H59" s="143">
        <v>0</v>
      </c>
      <c r="I59" s="143">
        <v>0</v>
      </c>
      <c r="J59" s="143">
        <v>0</v>
      </c>
      <c r="K59" s="144">
        <f t="shared" si="6"/>
        <v>0</v>
      </c>
      <c r="L59" s="143">
        <v>0.33500000000000002</v>
      </c>
      <c r="M59" s="143">
        <v>0</v>
      </c>
    </row>
    <row r="60" spans="1:15" ht="15.75" x14ac:dyDescent="0.25">
      <c r="A60" s="145" t="s">
        <v>113</v>
      </c>
      <c r="B60" s="174"/>
      <c r="C60" s="163"/>
      <c r="D60" s="146">
        <v>0</v>
      </c>
      <c r="E60" s="146">
        <v>0</v>
      </c>
      <c r="F60" s="146">
        <v>0</v>
      </c>
      <c r="G60" s="146">
        <v>0</v>
      </c>
      <c r="H60" s="146">
        <v>0</v>
      </c>
      <c r="I60" s="146">
        <v>0</v>
      </c>
      <c r="J60" s="146">
        <v>0</v>
      </c>
      <c r="K60" s="147">
        <f t="shared" si="6"/>
        <v>0</v>
      </c>
      <c r="L60" s="146">
        <v>0</v>
      </c>
      <c r="M60" s="146">
        <v>0.70899999999999996</v>
      </c>
    </row>
    <row r="61" spans="1:15" ht="15.75" x14ac:dyDescent="0.25">
      <c r="A61" s="142" t="s">
        <v>115</v>
      </c>
      <c r="B61" s="173"/>
      <c r="C61" s="163"/>
      <c r="D61" s="143">
        <v>0</v>
      </c>
      <c r="E61" s="143">
        <v>4</v>
      </c>
      <c r="F61" s="143">
        <v>11.037000000000001</v>
      </c>
      <c r="G61" s="143">
        <v>0</v>
      </c>
      <c r="H61" s="143">
        <v>0</v>
      </c>
      <c r="I61" s="143">
        <v>1.4306000000000001</v>
      </c>
      <c r="J61" s="143">
        <v>0</v>
      </c>
      <c r="K61" s="144">
        <f t="shared" si="6"/>
        <v>16.467600000000001</v>
      </c>
      <c r="L61" s="143">
        <v>11.405559999999999</v>
      </c>
      <c r="M61" s="143">
        <v>15.85</v>
      </c>
    </row>
    <row r="62" spans="1:15" ht="15.75" x14ac:dyDescent="0.25">
      <c r="A62" s="145" t="s">
        <v>116</v>
      </c>
      <c r="B62" s="174"/>
      <c r="C62" s="163"/>
      <c r="D62" s="146">
        <v>0</v>
      </c>
      <c r="E62" s="146">
        <v>0</v>
      </c>
      <c r="F62" s="146">
        <v>0</v>
      </c>
      <c r="G62" s="146">
        <v>0</v>
      </c>
      <c r="H62" s="146">
        <v>0</v>
      </c>
      <c r="I62" s="146">
        <v>0.53820000000000001</v>
      </c>
      <c r="J62" s="146">
        <v>0</v>
      </c>
      <c r="K62" s="147">
        <f t="shared" si="6"/>
        <v>0.53820000000000001</v>
      </c>
      <c r="L62" s="146">
        <v>0.97599999999999998</v>
      </c>
      <c r="M62" s="146">
        <v>0.46300000000000002</v>
      </c>
    </row>
    <row r="63" spans="1:15" ht="15.75" x14ac:dyDescent="0.25">
      <c r="A63" s="142" t="s">
        <v>184</v>
      </c>
      <c r="B63" s="173"/>
      <c r="C63" s="163"/>
      <c r="D63" s="143">
        <v>0</v>
      </c>
      <c r="E63" s="143">
        <v>0</v>
      </c>
      <c r="F63" s="143">
        <v>0</v>
      </c>
      <c r="G63" s="143">
        <v>0</v>
      </c>
      <c r="H63" s="143">
        <v>0</v>
      </c>
      <c r="I63" s="143">
        <v>0</v>
      </c>
      <c r="J63" s="143">
        <v>0</v>
      </c>
      <c r="K63" s="144">
        <f t="shared" si="6"/>
        <v>0</v>
      </c>
      <c r="L63" s="143">
        <v>6.9000000000000006E-2</v>
      </c>
      <c r="M63" s="143">
        <v>4.5999999999999999E-2</v>
      </c>
    </row>
    <row r="64" spans="1:15" ht="15.75" x14ac:dyDescent="0.25">
      <c r="A64" s="145" t="s">
        <v>118</v>
      </c>
      <c r="B64" s="174"/>
      <c r="C64" s="163"/>
      <c r="D64" s="146">
        <v>0</v>
      </c>
      <c r="E64" s="146">
        <v>0</v>
      </c>
      <c r="F64" s="146">
        <v>0</v>
      </c>
      <c r="G64" s="146">
        <v>0</v>
      </c>
      <c r="H64" s="146">
        <v>0</v>
      </c>
      <c r="I64" s="146">
        <v>0</v>
      </c>
      <c r="J64" s="146">
        <v>0</v>
      </c>
      <c r="K64" s="147">
        <f t="shared" si="6"/>
        <v>0</v>
      </c>
      <c r="L64" s="146">
        <v>5.1999999999999998E-2</v>
      </c>
      <c r="M64" s="146">
        <v>9.6000000000000002E-2</v>
      </c>
    </row>
    <row r="65" spans="1:15" ht="15.75" x14ac:dyDescent="0.25">
      <c r="A65" s="142" t="s">
        <v>119</v>
      </c>
      <c r="B65" s="173"/>
      <c r="C65" s="163"/>
      <c r="D65" s="143">
        <v>0</v>
      </c>
      <c r="E65" s="143">
        <v>0</v>
      </c>
      <c r="F65" s="143">
        <v>1.84</v>
      </c>
      <c r="G65" s="143">
        <v>15.18</v>
      </c>
      <c r="H65" s="143">
        <v>0</v>
      </c>
      <c r="I65" s="143">
        <v>0</v>
      </c>
      <c r="J65" s="143">
        <v>5.2</v>
      </c>
      <c r="K65" s="144">
        <f t="shared" si="6"/>
        <v>22.22</v>
      </c>
      <c r="L65" s="143">
        <v>13.7</v>
      </c>
      <c r="M65" s="143">
        <v>16.549880000000002</v>
      </c>
    </row>
    <row r="66" spans="1:15" ht="15.75" x14ac:dyDescent="0.25">
      <c r="A66" s="145" t="s">
        <v>72</v>
      </c>
      <c r="B66" s="174"/>
      <c r="C66" s="163"/>
      <c r="D66" s="146">
        <v>0</v>
      </c>
      <c r="E66" s="146">
        <v>0</v>
      </c>
      <c r="F66" s="146">
        <v>0</v>
      </c>
      <c r="G66" s="146">
        <v>0</v>
      </c>
      <c r="H66" s="146">
        <v>0</v>
      </c>
      <c r="I66" s="146">
        <v>0</v>
      </c>
      <c r="J66" s="146">
        <v>0.3</v>
      </c>
      <c r="K66" s="147">
        <f t="shared" si="6"/>
        <v>0.3</v>
      </c>
      <c r="L66" s="146">
        <v>40</v>
      </c>
      <c r="M66" s="146">
        <v>12.347</v>
      </c>
    </row>
    <row r="67" spans="1:15" ht="15.75" x14ac:dyDescent="0.25">
      <c r="A67" s="148" t="s">
        <v>16</v>
      </c>
      <c r="B67" s="175"/>
      <c r="C67" s="163"/>
      <c r="D67" s="149">
        <f t="shared" ref="D67:M67" si="7">SUM(D49,D50,D51,D52,D53,D54,D55,D56,D57,D58,D59,D60,D61,D62,D63,D64,D65,D66)</f>
        <v>0</v>
      </c>
      <c r="E67" s="149">
        <f t="shared" si="7"/>
        <v>100.211</v>
      </c>
      <c r="F67" s="149">
        <f t="shared" si="7"/>
        <v>247.81299999999999</v>
      </c>
      <c r="G67" s="149">
        <f t="shared" si="7"/>
        <v>39.783100000000005</v>
      </c>
      <c r="H67" s="149">
        <f t="shared" si="7"/>
        <v>71.336799999999997</v>
      </c>
      <c r="I67" s="149">
        <f t="shared" si="7"/>
        <v>104.49958000000001</v>
      </c>
      <c r="J67" s="149">
        <f t="shared" si="7"/>
        <v>17.5</v>
      </c>
      <c r="K67" s="150">
        <f t="shared" si="7"/>
        <v>581.14347999999984</v>
      </c>
      <c r="L67" s="146">
        <f t="shared" si="7"/>
        <v>621.26398000000029</v>
      </c>
      <c r="M67" s="146">
        <f t="shared" si="7"/>
        <v>637.33014000000003</v>
      </c>
    </row>
    <row r="69" spans="1:15" ht="15.75" x14ac:dyDescent="0.25">
      <c r="A69" s="138" t="s">
        <v>40</v>
      </c>
      <c r="B69" s="172"/>
      <c r="C69" s="163"/>
      <c r="D69" s="139"/>
      <c r="E69" s="139"/>
      <c r="F69" s="139"/>
      <c r="G69" s="139"/>
      <c r="H69" s="139"/>
      <c r="I69" s="139"/>
      <c r="J69" s="139"/>
      <c r="K69" s="140"/>
      <c r="L69" s="141"/>
      <c r="M69" s="141"/>
    </row>
    <row r="70" spans="1:15" ht="15.75" x14ac:dyDescent="0.25">
      <c r="A70" s="142" t="s">
        <v>41</v>
      </c>
      <c r="B70" s="173"/>
      <c r="C70" s="163"/>
      <c r="D70" s="143">
        <v>0</v>
      </c>
      <c r="E70" s="143">
        <v>0</v>
      </c>
      <c r="F70" s="143">
        <v>0</v>
      </c>
      <c r="G70" s="143">
        <v>12.716699999999999</v>
      </c>
      <c r="H70" s="143">
        <v>0</v>
      </c>
      <c r="I70" s="143">
        <v>0</v>
      </c>
      <c r="J70" s="143">
        <v>0</v>
      </c>
      <c r="K70" s="144">
        <f t="shared" ref="K70:K87" si="8">SUM(D70,E70,F70,G70,H70,I70,J70)</f>
        <v>12.716699999999999</v>
      </c>
      <c r="L70" s="143">
        <v>12.597</v>
      </c>
      <c r="M70" s="143">
        <v>12.991400000000001</v>
      </c>
      <c r="N70" s="173"/>
      <c r="O70" s="163"/>
    </row>
    <row r="71" spans="1:15" ht="15.75" x14ac:dyDescent="0.25">
      <c r="A71" s="145" t="s">
        <v>163</v>
      </c>
      <c r="B71" s="174"/>
      <c r="C71" s="163"/>
      <c r="D71" s="146">
        <v>0</v>
      </c>
      <c r="E71" s="146">
        <v>0</v>
      </c>
      <c r="F71" s="146">
        <v>9.0999999999999998E-2</v>
      </c>
      <c r="G71" s="146">
        <v>0</v>
      </c>
      <c r="H71" s="146">
        <v>0</v>
      </c>
      <c r="I71" s="146">
        <v>0</v>
      </c>
      <c r="J71" s="146">
        <v>0</v>
      </c>
      <c r="K71" s="147">
        <f t="shared" si="8"/>
        <v>9.0999999999999998E-2</v>
      </c>
      <c r="L71" s="146">
        <v>0</v>
      </c>
      <c r="M71" s="146">
        <v>0.46</v>
      </c>
    </row>
    <row r="72" spans="1:15" ht="15.75" x14ac:dyDescent="0.25">
      <c r="A72" s="142" t="s">
        <v>120</v>
      </c>
      <c r="B72" s="173"/>
      <c r="C72" s="163"/>
      <c r="D72" s="143">
        <v>0</v>
      </c>
      <c r="E72" s="143">
        <v>0</v>
      </c>
      <c r="F72" s="143">
        <v>9.0999999999999998E-2</v>
      </c>
      <c r="G72" s="143">
        <v>0</v>
      </c>
      <c r="H72" s="143">
        <v>0</v>
      </c>
      <c r="I72" s="143">
        <v>0</v>
      </c>
      <c r="J72" s="143">
        <v>0</v>
      </c>
      <c r="K72" s="144">
        <f t="shared" si="8"/>
        <v>9.0999999999999998E-2</v>
      </c>
      <c r="L72" s="143">
        <v>0</v>
      </c>
      <c r="M72" s="143">
        <v>0</v>
      </c>
    </row>
    <row r="73" spans="1:15" ht="15.75" x14ac:dyDescent="0.25">
      <c r="A73" s="145" t="s">
        <v>164</v>
      </c>
      <c r="B73" s="174"/>
      <c r="C73" s="163"/>
      <c r="D73" s="146">
        <v>0</v>
      </c>
      <c r="E73" s="146">
        <v>0</v>
      </c>
      <c r="F73" s="146">
        <v>0</v>
      </c>
      <c r="G73" s="146">
        <v>0</v>
      </c>
      <c r="H73" s="146">
        <v>0</v>
      </c>
      <c r="I73" s="146">
        <v>0</v>
      </c>
      <c r="J73" s="146">
        <v>0</v>
      </c>
      <c r="K73" s="147">
        <f t="shared" si="8"/>
        <v>0</v>
      </c>
      <c r="L73" s="146">
        <v>0</v>
      </c>
      <c r="M73" s="146">
        <v>3.6999999999999998E-2</v>
      </c>
    </row>
    <row r="74" spans="1:15" ht="15.75" x14ac:dyDescent="0.25">
      <c r="A74" s="142" t="s">
        <v>121</v>
      </c>
      <c r="B74" s="173"/>
      <c r="C74" s="163"/>
      <c r="D74" s="143">
        <v>0</v>
      </c>
      <c r="E74" s="143">
        <v>0</v>
      </c>
      <c r="F74" s="143">
        <v>7.4340000000000002</v>
      </c>
      <c r="G74" s="143">
        <v>0</v>
      </c>
      <c r="H74" s="143">
        <v>6.7758000000000003</v>
      </c>
      <c r="I74" s="143">
        <v>0</v>
      </c>
      <c r="J74" s="143">
        <v>0</v>
      </c>
      <c r="K74" s="144">
        <f t="shared" si="8"/>
        <v>14.209800000000001</v>
      </c>
      <c r="L74" s="143">
        <v>8.1103799999999993</v>
      </c>
      <c r="M74" s="143">
        <v>3.77976</v>
      </c>
    </row>
    <row r="75" spans="1:15" ht="15.75" x14ac:dyDescent="0.25">
      <c r="A75" s="145" t="s">
        <v>122</v>
      </c>
      <c r="B75" s="174"/>
      <c r="C75" s="163"/>
      <c r="D75" s="146">
        <v>0</v>
      </c>
      <c r="E75" s="146">
        <v>0</v>
      </c>
      <c r="F75" s="146">
        <v>0</v>
      </c>
      <c r="G75" s="146">
        <v>0</v>
      </c>
      <c r="H75" s="146">
        <v>0</v>
      </c>
      <c r="I75" s="146">
        <v>0</v>
      </c>
      <c r="J75" s="146">
        <v>0</v>
      </c>
      <c r="K75" s="147">
        <f t="shared" si="8"/>
        <v>0</v>
      </c>
      <c r="L75" s="146">
        <v>3.4959999999999998E-2</v>
      </c>
      <c r="M75" s="146">
        <v>0</v>
      </c>
    </row>
    <row r="76" spans="1:15" ht="15.75" x14ac:dyDescent="0.25">
      <c r="A76" s="142" t="s">
        <v>42</v>
      </c>
      <c r="B76" s="173"/>
      <c r="C76" s="163"/>
      <c r="D76" s="143">
        <v>0</v>
      </c>
      <c r="E76" s="143">
        <v>0</v>
      </c>
      <c r="F76" s="143">
        <v>0</v>
      </c>
      <c r="G76" s="143">
        <v>0</v>
      </c>
      <c r="H76" s="143">
        <v>0</v>
      </c>
      <c r="I76" s="143">
        <v>0</v>
      </c>
      <c r="J76" s="143">
        <v>0</v>
      </c>
      <c r="K76" s="144">
        <f t="shared" si="8"/>
        <v>0</v>
      </c>
      <c r="L76" s="143">
        <v>0</v>
      </c>
      <c r="M76" s="143">
        <v>0.09</v>
      </c>
    </row>
    <row r="77" spans="1:15" ht="15.75" x14ac:dyDescent="0.25">
      <c r="A77" s="145" t="s">
        <v>124</v>
      </c>
      <c r="B77" s="174"/>
      <c r="C77" s="163"/>
      <c r="D77" s="146">
        <v>0</v>
      </c>
      <c r="E77" s="146">
        <v>0</v>
      </c>
      <c r="F77" s="146">
        <v>6.8659999999999997</v>
      </c>
      <c r="G77" s="146">
        <v>0</v>
      </c>
      <c r="H77" s="146">
        <v>0</v>
      </c>
      <c r="I77" s="146">
        <v>0</v>
      </c>
      <c r="J77" s="146">
        <v>2.9</v>
      </c>
      <c r="K77" s="147">
        <f t="shared" si="8"/>
        <v>9.766</v>
      </c>
      <c r="L77" s="146">
        <v>9.1890000000000001</v>
      </c>
      <c r="M77" s="146">
        <v>20.50656</v>
      </c>
    </row>
    <row r="78" spans="1:15" ht="15.75" x14ac:dyDescent="0.25">
      <c r="A78" s="142" t="s">
        <v>125</v>
      </c>
      <c r="B78" s="173"/>
      <c r="C78" s="163"/>
      <c r="D78" s="143">
        <v>0</v>
      </c>
      <c r="E78" s="143">
        <v>0</v>
      </c>
      <c r="F78" s="143">
        <v>0.23599999999999999</v>
      </c>
      <c r="G78" s="143">
        <v>0</v>
      </c>
      <c r="H78" s="143">
        <v>0</v>
      </c>
      <c r="I78" s="143">
        <v>0.46</v>
      </c>
      <c r="J78" s="143">
        <v>0</v>
      </c>
      <c r="K78" s="144">
        <f t="shared" si="8"/>
        <v>0.69599999999999995</v>
      </c>
      <c r="L78" s="143">
        <v>4.4319199999999999</v>
      </c>
      <c r="M78" s="143">
        <v>0.188</v>
      </c>
    </row>
    <row r="79" spans="1:15" ht="15.75" x14ac:dyDescent="0.25">
      <c r="A79" s="145" t="s">
        <v>126</v>
      </c>
      <c r="B79" s="174"/>
      <c r="C79" s="163"/>
      <c r="D79" s="146">
        <v>0</v>
      </c>
      <c r="E79" s="146">
        <v>0</v>
      </c>
      <c r="F79" s="146">
        <v>0</v>
      </c>
      <c r="G79" s="146">
        <v>0.23</v>
      </c>
      <c r="H79" s="146">
        <v>0</v>
      </c>
      <c r="I79" s="146">
        <v>0</v>
      </c>
      <c r="J79" s="146">
        <v>0</v>
      </c>
      <c r="K79" s="147">
        <f t="shared" si="8"/>
        <v>0.23</v>
      </c>
      <c r="L79" s="146">
        <v>0</v>
      </c>
      <c r="M79" s="146">
        <v>0</v>
      </c>
    </row>
    <row r="80" spans="1:15" ht="15.75" x14ac:dyDescent="0.25">
      <c r="A80" s="142" t="s">
        <v>128</v>
      </c>
      <c r="B80" s="173"/>
      <c r="C80" s="163"/>
      <c r="D80" s="143">
        <v>0</v>
      </c>
      <c r="E80" s="143">
        <v>0</v>
      </c>
      <c r="F80" s="143">
        <v>0</v>
      </c>
      <c r="G80" s="143">
        <v>0</v>
      </c>
      <c r="H80" s="143">
        <v>0</v>
      </c>
      <c r="I80" s="143">
        <v>0.27139999999999997</v>
      </c>
      <c r="J80" s="143">
        <v>0</v>
      </c>
      <c r="K80" s="144">
        <f t="shared" si="8"/>
        <v>0.27139999999999997</v>
      </c>
      <c r="L80" s="143">
        <v>0.14760000000000001</v>
      </c>
      <c r="M80" s="143">
        <v>4.8000000000000001E-2</v>
      </c>
    </row>
    <row r="81" spans="1:15" ht="15.75" x14ac:dyDescent="0.25">
      <c r="A81" s="145" t="s">
        <v>166</v>
      </c>
      <c r="B81" s="174"/>
      <c r="C81" s="163"/>
      <c r="D81" s="146">
        <v>0</v>
      </c>
      <c r="E81" s="146">
        <v>0</v>
      </c>
      <c r="F81" s="146">
        <v>0</v>
      </c>
      <c r="G81" s="146">
        <v>0</v>
      </c>
      <c r="H81" s="146">
        <v>0</v>
      </c>
      <c r="I81" s="146">
        <v>2.76E-2</v>
      </c>
      <c r="J81" s="146">
        <v>0</v>
      </c>
      <c r="K81" s="147">
        <f t="shared" si="8"/>
        <v>2.76E-2</v>
      </c>
      <c r="L81" s="146">
        <v>0.05</v>
      </c>
      <c r="M81" s="146">
        <v>3.5000000000000003E-2</v>
      </c>
    </row>
    <row r="82" spans="1:15" ht="15.75" x14ac:dyDescent="0.25">
      <c r="A82" s="142" t="s">
        <v>130</v>
      </c>
      <c r="B82" s="173"/>
      <c r="C82" s="163"/>
      <c r="D82" s="143">
        <v>0</v>
      </c>
      <c r="E82" s="143">
        <v>0</v>
      </c>
      <c r="F82" s="143">
        <v>0</v>
      </c>
      <c r="G82" s="143">
        <v>0</v>
      </c>
      <c r="H82" s="143">
        <v>0</v>
      </c>
      <c r="I82" s="143">
        <v>0</v>
      </c>
      <c r="J82" s="143">
        <v>0</v>
      </c>
      <c r="K82" s="144">
        <f t="shared" si="8"/>
        <v>0</v>
      </c>
      <c r="L82" s="143">
        <v>1.196E-2</v>
      </c>
      <c r="M82" s="143">
        <v>0</v>
      </c>
    </row>
    <row r="83" spans="1:15" ht="15.75" x14ac:dyDescent="0.25">
      <c r="A83" s="145" t="s">
        <v>44</v>
      </c>
      <c r="B83" s="174"/>
      <c r="C83" s="163"/>
      <c r="D83" s="146">
        <v>0</v>
      </c>
      <c r="E83" s="146">
        <v>0</v>
      </c>
      <c r="F83" s="146">
        <v>0</v>
      </c>
      <c r="G83" s="146">
        <v>0</v>
      </c>
      <c r="H83" s="146">
        <v>0</v>
      </c>
      <c r="I83" s="146">
        <v>0</v>
      </c>
      <c r="J83" s="146">
        <v>0</v>
      </c>
      <c r="K83" s="147">
        <f t="shared" si="8"/>
        <v>0</v>
      </c>
      <c r="L83" s="146">
        <v>9.1999999999999998E-2</v>
      </c>
      <c r="M83" s="146">
        <v>0</v>
      </c>
    </row>
    <row r="84" spans="1:15" ht="15.75" x14ac:dyDescent="0.25">
      <c r="A84" s="142" t="s">
        <v>167</v>
      </c>
      <c r="B84" s="173"/>
      <c r="C84" s="163"/>
      <c r="D84" s="143">
        <v>0</v>
      </c>
      <c r="E84" s="143">
        <v>0</v>
      </c>
      <c r="F84" s="143">
        <v>0</v>
      </c>
      <c r="G84" s="143">
        <v>0</v>
      </c>
      <c r="H84" s="143">
        <v>0</v>
      </c>
      <c r="I84" s="143">
        <v>0</v>
      </c>
      <c r="J84" s="143">
        <v>0</v>
      </c>
      <c r="K84" s="144">
        <f t="shared" si="8"/>
        <v>0</v>
      </c>
      <c r="L84" s="143">
        <v>0</v>
      </c>
      <c r="M84" s="143">
        <v>2.3E-2</v>
      </c>
    </row>
    <row r="85" spans="1:15" ht="15.75" x14ac:dyDescent="0.25">
      <c r="A85" s="145" t="s">
        <v>45</v>
      </c>
      <c r="B85" s="174"/>
      <c r="C85" s="163"/>
      <c r="D85" s="146">
        <v>0</v>
      </c>
      <c r="E85" s="146">
        <v>0</v>
      </c>
      <c r="F85" s="146">
        <v>0</v>
      </c>
      <c r="G85" s="146">
        <v>0</v>
      </c>
      <c r="H85" s="146">
        <v>3.1970000000000001</v>
      </c>
      <c r="I85" s="146">
        <v>0.24840000000000001</v>
      </c>
      <c r="J85" s="146">
        <v>0</v>
      </c>
      <c r="K85" s="147">
        <f t="shared" si="8"/>
        <v>3.4454000000000002</v>
      </c>
      <c r="L85" s="146">
        <v>3.5968</v>
      </c>
      <c r="M85" s="146">
        <v>4.0975000000000001</v>
      </c>
    </row>
    <row r="86" spans="1:15" ht="15.75" x14ac:dyDescent="0.25">
      <c r="A86" s="142" t="s">
        <v>131</v>
      </c>
      <c r="B86" s="173"/>
      <c r="C86" s="163"/>
      <c r="D86" s="143">
        <v>0</v>
      </c>
      <c r="E86" s="143">
        <v>0</v>
      </c>
      <c r="F86" s="143">
        <v>0</v>
      </c>
      <c r="G86" s="143">
        <v>0</v>
      </c>
      <c r="H86" s="143">
        <v>0</v>
      </c>
      <c r="I86" s="143">
        <v>0.27600000000000002</v>
      </c>
      <c r="J86" s="143">
        <v>2.7</v>
      </c>
      <c r="K86" s="144">
        <f t="shared" si="8"/>
        <v>2.976</v>
      </c>
      <c r="L86" s="143">
        <v>0</v>
      </c>
      <c r="M86" s="143">
        <v>5.64</v>
      </c>
    </row>
    <row r="87" spans="1:15" ht="15.75" x14ac:dyDescent="0.25">
      <c r="A87" s="145" t="s">
        <v>132</v>
      </c>
      <c r="B87" s="174"/>
      <c r="C87" s="163"/>
      <c r="D87" s="146">
        <v>0</v>
      </c>
      <c r="E87" s="146">
        <v>0</v>
      </c>
      <c r="F87" s="146">
        <v>0.46300000000000002</v>
      </c>
      <c r="G87" s="146">
        <v>0</v>
      </c>
      <c r="H87" s="146">
        <v>0</v>
      </c>
      <c r="I87" s="146">
        <v>0</v>
      </c>
      <c r="J87" s="146">
        <v>0</v>
      </c>
      <c r="K87" s="147">
        <f t="shared" si="8"/>
        <v>0.46300000000000002</v>
      </c>
      <c r="L87" s="146">
        <v>0.69</v>
      </c>
      <c r="M87" s="146">
        <v>0.47199999999999998</v>
      </c>
    </row>
    <row r="88" spans="1:15" ht="15.75" x14ac:dyDescent="0.25">
      <c r="A88" s="148" t="s">
        <v>16</v>
      </c>
      <c r="B88" s="175"/>
      <c r="C88" s="163"/>
      <c r="D88" s="149">
        <f t="shared" ref="D88:M88" si="9">SUM(D70,D71,D72,D73,D74,D75,D76,D77,D78,D79,D80,D81,D82,D83,D84,D85,D86,D87)</f>
        <v>0</v>
      </c>
      <c r="E88" s="149">
        <f t="shared" si="9"/>
        <v>0</v>
      </c>
      <c r="F88" s="149">
        <f t="shared" si="9"/>
        <v>15.180999999999999</v>
      </c>
      <c r="G88" s="149">
        <f t="shared" si="9"/>
        <v>12.9467</v>
      </c>
      <c r="H88" s="149">
        <f t="shared" si="9"/>
        <v>9.9727999999999994</v>
      </c>
      <c r="I88" s="149">
        <f t="shared" si="9"/>
        <v>1.2834000000000001</v>
      </c>
      <c r="J88" s="149">
        <f t="shared" si="9"/>
        <v>5.6</v>
      </c>
      <c r="K88" s="150">
        <f t="shared" si="9"/>
        <v>44.983899999999991</v>
      </c>
      <c r="L88" s="146">
        <f t="shared" si="9"/>
        <v>38.951619999999998</v>
      </c>
      <c r="M88" s="146">
        <f t="shared" si="9"/>
        <v>48.368220000000015</v>
      </c>
    </row>
    <row r="90" spans="1:15" ht="15.75" x14ac:dyDescent="0.25">
      <c r="A90" s="138" t="s">
        <v>47</v>
      </c>
      <c r="B90" s="172"/>
      <c r="C90" s="163"/>
      <c r="D90" s="139"/>
      <c r="E90" s="139"/>
      <c r="F90" s="139"/>
      <c r="G90" s="139"/>
      <c r="H90" s="139"/>
      <c r="I90" s="139"/>
      <c r="J90" s="139"/>
      <c r="K90" s="140"/>
      <c r="L90" s="141"/>
      <c r="M90" s="141"/>
    </row>
    <row r="91" spans="1:15" ht="15.75" x14ac:dyDescent="0.25">
      <c r="A91" s="142" t="s">
        <v>133</v>
      </c>
      <c r="B91" s="173"/>
      <c r="C91" s="163"/>
      <c r="D91" s="143">
        <v>0</v>
      </c>
      <c r="E91" s="143">
        <v>0</v>
      </c>
      <c r="F91" s="143">
        <v>0</v>
      </c>
      <c r="G91" s="143">
        <v>0</v>
      </c>
      <c r="H91" s="143">
        <v>0</v>
      </c>
      <c r="I91" s="143">
        <v>0</v>
      </c>
      <c r="J91" s="143">
        <v>17.100000000000001</v>
      </c>
      <c r="K91" s="144">
        <f t="shared" ref="K91:K96" si="10">SUM(D91,E91,F91,G91,H91,I91,J91)</f>
        <v>17.100000000000001</v>
      </c>
      <c r="L91" s="143">
        <v>0.24</v>
      </c>
      <c r="M91" s="143">
        <v>0</v>
      </c>
      <c r="N91" s="173"/>
      <c r="O91" s="163"/>
    </row>
    <row r="92" spans="1:15" ht="15.75" x14ac:dyDescent="0.25">
      <c r="A92" s="145" t="s">
        <v>48</v>
      </c>
      <c r="B92" s="174"/>
      <c r="C92" s="163"/>
      <c r="D92" s="146">
        <v>72.183999999999997</v>
      </c>
      <c r="E92" s="146">
        <v>0</v>
      </c>
      <c r="F92" s="146">
        <v>0</v>
      </c>
      <c r="G92" s="146">
        <v>14.835000000000001</v>
      </c>
      <c r="H92" s="146">
        <v>0</v>
      </c>
      <c r="I92" s="146">
        <v>71.445819999999998</v>
      </c>
      <c r="J92" s="146">
        <v>0</v>
      </c>
      <c r="K92" s="147">
        <f t="shared" si="10"/>
        <v>158.46482</v>
      </c>
      <c r="L92" s="146">
        <v>164.51004</v>
      </c>
      <c r="M92" s="146">
        <v>65.103999999999999</v>
      </c>
    </row>
    <row r="93" spans="1:15" ht="15.75" x14ac:dyDescent="0.25">
      <c r="A93" s="142" t="s">
        <v>52</v>
      </c>
      <c r="B93" s="173"/>
      <c r="C93" s="163"/>
      <c r="D93" s="143">
        <v>0</v>
      </c>
      <c r="E93" s="143">
        <v>0</v>
      </c>
      <c r="F93" s="143">
        <v>0</v>
      </c>
      <c r="G93" s="143">
        <v>0</v>
      </c>
      <c r="H93" s="143">
        <v>0</v>
      </c>
      <c r="I93" s="143">
        <v>0</v>
      </c>
      <c r="J93" s="143">
        <v>0</v>
      </c>
      <c r="K93" s="144">
        <f t="shared" si="10"/>
        <v>0</v>
      </c>
      <c r="L93" s="143">
        <v>0.23100000000000001</v>
      </c>
      <c r="M93" s="143">
        <v>0</v>
      </c>
    </row>
    <row r="94" spans="1:15" ht="15.75" x14ac:dyDescent="0.25">
      <c r="A94" s="145" t="s">
        <v>136</v>
      </c>
      <c r="B94" s="174"/>
      <c r="C94" s="163"/>
      <c r="D94" s="146">
        <v>0</v>
      </c>
      <c r="E94" s="146">
        <v>0</v>
      </c>
      <c r="F94" s="146">
        <v>0.13800000000000001</v>
      </c>
      <c r="G94" s="146">
        <v>0</v>
      </c>
      <c r="H94" s="146">
        <v>0</v>
      </c>
      <c r="I94" s="146">
        <v>0</v>
      </c>
      <c r="J94" s="146">
        <v>0</v>
      </c>
      <c r="K94" s="147">
        <f t="shared" si="10"/>
        <v>0.13800000000000001</v>
      </c>
      <c r="L94" s="146">
        <v>9.2999999999999999E-2</v>
      </c>
      <c r="M94" s="146">
        <v>0.16700000000000001</v>
      </c>
    </row>
    <row r="95" spans="1:15" ht="15.75" x14ac:dyDescent="0.25">
      <c r="A95" s="142" t="s">
        <v>56</v>
      </c>
      <c r="B95" s="173"/>
      <c r="C95" s="163"/>
      <c r="D95" s="143">
        <v>0</v>
      </c>
      <c r="E95" s="143">
        <v>0</v>
      </c>
      <c r="F95" s="143">
        <v>0</v>
      </c>
      <c r="G95" s="143">
        <v>1.518</v>
      </c>
      <c r="H95" s="143">
        <v>0</v>
      </c>
      <c r="I95" s="143">
        <v>0</v>
      </c>
      <c r="J95" s="143">
        <v>15</v>
      </c>
      <c r="K95" s="144">
        <f t="shared" si="10"/>
        <v>16.518000000000001</v>
      </c>
      <c r="L95" s="143">
        <v>8.7919999999999998</v>
      </c>
      <c r="M95" s="143">
        <v>3.5989</v>
      </c>
    </row>
    <row r="96" spans="1:15" ht="15.75" x14ac:dyDescent="0.25">
      <c r="A96" s="145" t="s">
        <v>173</v>
      </c>
      <c r="B96" s="174"/>
      <c r="C96" s="163"/>
      <c r="D96" s="146">
        <v>0</v>
      </c>
      <c r="E96" s="146">
        <v>0</v>
      </c>
      <c r="F96" s="146">
        <v>0</v>
      </c>
      <c r="G96" s="146">
        <v>0</v>
      </c>
      <c r="H96" s="146">
        <v>0</v>
      </c>
      <c r="I96" s="146">
        <v>0</v>
      </c>
      <c r="J96" s="146">
        <v>0</v>
      </c>
      <c r="K96" s="147">
        <f t="shared" si="10"/>
        <v>0</v>
      </c>
      <c r="L96" s="146">
        <v>2.4840000000000001E-2</v>
      </c>
      <c r="M96" s="146">
        <v>0</v>
      </c>
    </row>
    <row r="97" spans="1:15" ht="15.75" x14ac:dyDescent="0.25">
      <c r="A97" s="148" t="s">
        <v>16</v>
      </c>
      <c r="B97" s="175"/>
      <c r="C97" s="163"/>
      <c r="D97" s="149">
        <f t="shared" ref="D97:M97" si="11">SUM(D91,D92,D93,D94,D95,D96)</f>
        <v>72.183999999999997</v>
      </c>
      <c r="E97" s="149">
        <f t="shared" si="11"/>
        <v>0</v>
      </c>
      <c r="F97" s="149">
        <f t="shared" si="11"/>
        <v>0.13800000000000001</v>
      </c>
      <c r="G97" s="149">
        <f t="shared" si="11"/>
        <v>16.353000000000002</v>
      </c>
      <c r="H97" s="149">
        <f t="shared" si="11"/>
        <v>0</v>
      </c>
      <c r="I97" s="149">
        <f t="shared" si="11"/>
        <v>71.445819999999998</v>
      </c>
      <c r="J97" s="149">
        <f t="shared" si="11"/>
        <v>32.1</v>
      </c>
      <c r="K97" s="150">
        <f t="shared" si="11"/>
        <v>192.22082</v>
      </c>
      <c r="L97" s="146">
        <f t="shared" si="11"/>
        <v>173.89088000000001</v>
      </c>
      <c r="M97" s="146">
        <f t="shared" si="11"/>
        <v>68.869900000000001</v>
      </c>
    </row>
    <row r="99" spans="1:15" ht="15.75" x14ac:dyDescent="0.25">
      <c r="A99" s="138" t="s">
        <v>57</v>
      </c>
      <c r="B99" s="172"/>
      <c r="C99" s="163"/>
      <c r="D99" s="139"/>
      <c r="E99" s="139"/>
      <c r="F99" s="139"/>
      <c r="G99" s="139"/>
      <c r="H99" s="139"/>
      <c r="I99" s="139"/>
      <c r="J99" s="139"/>
      <c r="K99" s="140"/>
      <c r="L99" s="141"/>
      <c r="M99" s="141"/>
    </row>
    <row r="100" spans="1:15" ht="15.75" x14ac:dyDescent="0.25">
      <c r="A100" s="142" t="s">
        <v>58</v>
      </c>
      <c r="B100" s="173"/>
      <c r="C100" s="163"/>
      <c r="D100" s="143">
        <v>0</v>
      </c>
      <c r="E100" s="143">
        <v>0</v>
      </c>
      <c r="F100" s="143">
        <v>91.28</v>
      </c>
      <c r="G100" s="143">
        <v>142.4091</v>
      </c>
      <c r="H100" s="143">
        <v>0</v>
      </c>
      <c r="I100" s="143">
        <v>0</v>
      </c>
      <c r="J100" s="143">
        <v>30.1</v>
      </c>
      <c r="K100" s="144">
        <f>SUM(D100,E100,F100,G100,H100,I100,J100)</f>
        <v>263.78910000000002</v>
      </c>
      <c r="L100" s="143">
        <v>239.92063999999999</v>
      </c>
      <c r="M100" s="143">
        <v>263.70195999999999</v>
      </c>
      <c r="N100" s="173"/>
      <c r="O100" s="163"/>
    </row>
    <row r="101" spans="1:15" ht="15.75" x14ac:dyDescent="0.25">
      <c r="A101" s="145" t="s">
        <v>59</v>
      </c>
      <c r="B101" s="174"/>
      <c r="C101" s="163"/>
      <c r="D101" s="146">
        <v>0</v>
      </c>
      <c r="E101" s="146">
        <v>0</v>
      </c>
      <c r="F101" s="146">
        <v>0</v>
      </c>
      <c r="G101" s="146">
        <v>0</v>
      </c>
      <c r="H101" s="146">
        <v>0</v>
      </c>
      <c r="I101" s="146">
        <v>0</v>
      </c>
      <c r="J101" s="146">
        <v>0</v>
      </c>
      <c r="K101" s="147">
        <f>SUM(D101,E101,F101,G101,H101,I101,J101)</f>
        <v>0</v>
      </c>
      <c r="L101" s="146">
        <v>0</v>
      </c>
      <c r="M101" s="146">
        <v>0.59699999999999998</v>
      </c>
    </row>
    <row r="102" spans="1:15" ht="15.75" x14ac:dyDescent="0.25">
      <c r="A102" s="142" t="s">
        <v>60</v>
      </c>
      <c r="B102" s="173"/>
      <c r="C102" s="163"/>
      <c r="D102" s="143">
        <v>0</v>
      </c>
      <c r="E102" s="143">
        <v>0</v>
      </c>
      <c r="F102" s="143">
        <v>0</v>
      </c>
      <c r="G102" s="143">
        <v>0</v>
      </c>
      <c r="H102" s="143">
        <v>0</v>
      </c>
      <c r="I102" s="143">
        <v>2.3666999999999998</v>
      </c>
      <c r="J102" s="143">
        <v>0</v>
      </c>
      <c r="K102" s="144">
        <f>SUM(D102,E102,F102,G102,H102,I102,J102)</f>
        <v>2.3666999999999998</v>
      </c>
      <c r="L102" s="143">
        <v>2.0634800000000002</v>
      </c>
      <c r="M102" s="143">
        <v>0.92</v>
      </c>
    </row>
    <row r="103" spans="1:15" ht="15.75" x14ac:dyDescent="0.25">
      <c r="A103" s="145" t="s">
        <v>137</v>
      </c>
      <c r="B103" s="174"/>
      <c r="C103" s="163"/>
      <c r="D103" s="146">
        <v>0</v>
      </c>
      <c r="E103" s="146">
        <v>0</v>
      </c>
      <c r="F103" s="146">
        <v>0</v>
      </c>
      <c r="G103" s="146">
        <v>0</v>
      </c>
      <c r="H103" s="146">
        <v>0</v>
      </c>
      <c r="I103" s="146">
        <v>57.138440000000003</v>
      </c>
      <c r="J103" s="146">
        <v>0</v>
      </c>
      <c r="K103" s="147">
        <f>SUM(D103,E103,F103,G103,H103,I103,J103)</f>
        <v>57.138440000000003</v>
      </c>
      <c r="L103" s="146">
        <v>35.777099999999997</v>
      </c>
      <c r="M103" s="146">
        <v>38.08</v>
      </c>
    </row>
    <row r="104" spans="1:15" ht="15.75" x14ac:dyDescent="0.25">
      <c r="A104" s="148" t="s">
        <v>16</v>
      </c>
      <c r="B104" s="175"/>
      <c r="C104" s="163"/>
      <c r="D104" s="149">
        <f t="shared" ref="D104:M104" si="12">SUM(D100,D101,D102,D103)</f>
        <v>0</v>
      </c>
      <c r="E104" s="149">
        <f t="shared" si="12"/>
        <v>0</v>
      </c>
      <c r="F104" s="149">
        <f t="shared" si="12"/>
        <v>91.28</v>
      </c>
      <c r="G104" s="149">
        <f t="shared" si="12"/>
        <v>142.4091</v>
      </c>
      <c r="H104" s="149">
        <f t="shared" si="12"/>
        <v>0</v>
      </c>
      <c r="I104" s="149">
        <f t="shared" si="12"/>
        <v>59.505140000000004</v>
      </c>
      <c r="J104" s="149">
        <f t="shared" si="12"/>
        <v>30.1</v>
      </c>
      <c r="K104" s="150">
        <f t="shared" si="12"/>
        <v>323.29424</v>
      </c>
      <c r="L104" s="146">
        <f t="shared" si="12"/>
        <v>277.76121999999998</v>
      </c>
      <c r="M104" s="146">
        <f t="shared" si="12"/>
        <v>303.29895999999997</v>
      </c>
    </row>
    <row r="106" spans="1:15" ht="15.75" x14ac:dyDescent="0.25">
      <c r="A106" s="138" t="s">
        <v>61</v>
      </c>
      <c r="B106" s="172"/>
      <c r="C106" s="163"/>
      <c r="D106" s="139"/>
      <c r="E106" s="139"/>
      <c r="F106" s="139"/>
      <c r="G106" s="139"/>
      <c r="H106" s="139"/>
      <c r="I106" s="139"/>
      <c r="J106" s="139"/>
      <c r="K106" s="140"/>
      <c r="L106" s="141"/>
      <c r="M106" s="141"/>
    </row>
    <row r="107" spans="1:15" ht="15.75" x14ac:dyDescent="0.25">
      <c r="A107" s="142" t="s">
        <v>138</v>
      </c>
      <c r="B107" s="173"/>
      <c r="C107" s="163"/>
      <c r="D107" s="143">
        <v>0</v>
      </c>
      <c r="E107" s="143">
        <v>0</v>
      </c>
      <c r="F107" s="143">
        <v>0</v>
      </c>
      <c r="G107" s="143">
        <v>0</v>
      </c>
      <c r="H107" s="143">
        <v>0</v>
      </c>
      <c r="I107" s="143">
        <v>0.15870000000000001</v>
      </c>
      <c r="J107" s="143">
        <v>0</v>
      </c>
      <c r="K107" s="144">
        <f t="shared" ref="K107:K118" si="13">SUM(D107,E107,F107,G107,H107,I107,J107)</f>
        <v>0.15870000000000001</v>
      </c>
      <c r="L107" s="143">
        <v>0.23466000000000001</v>
      </c>
      <c r="M107" s="143">
        <v>0.218</v>
      </c>
      <c r="N107" s="173"/>
      <c r="O107" s="163"/>
    </row>
    <row r="108" spans="1:15" ht="15.75" x14ac:dyDescent="0.25">
      <c r="A108" s="145" t="s">
        <v>64</v>
      </c>
      <c r="B108" s="174"/>
      <c r="C108" s="163"/>
      <c r="D108" s="146">
        <v>0</v>
      </c>
      <c r="E108" s="146">
        <v>0</v>
      </c>
      <c r="F108" s="146">
        <v>0</v>
      </c>
      <c r="G108" s="146">
        <v>0</v>
      </c>
      <c r="H108" s="146">
        <v>0</v>
      </c>
      <c r="I108" s="146">
        <v>112.90654000000001</v>
      </c>
      <c r="J108" s="146">
        <v>0</v>
      </c>
      <c r="K108" s="147">
        <f t="shared" si="13"/>
        <v>112.90654000000001</v>
      </c>
      <c r="L108" s="146">
        <v>79.992819999999995</v>
      </c>
      <c r="M108" s="146">
        <v>84.141000000000005</v>
      </c>
    </row>
    <row r="109" spans="1:15" ht="15.75" x14ac:dyDescent="0.25">
      <c r="A109" s="142" t="s">
        <v>66</v>
      </c>
      <c r="B109" s="173"/>
      <c r="C109" s="163"/>
      <c r="D109" s="143">
        <v>0</v>
      </c>
      <c r="E109" s="143">
        <v>8.9999999999999993E-3</v>
      </c>
      <c r="F109" s="143">
        <v>0</v>
      </c>
      <c r="G109" s="143">
        <v>0</v>
      </c>
      <c r="H109" s="143">
        <v>5.29</v>
      </c>
      <c r="I109" s="143">
        <v>11.445259999999999</v>
      </c>
      <c r="J109" s="143">
        <v>0</v>
      </c>
      <c r="K109" s="144">
        <f t="shared" si="13"/>
        <v>16.744260000000001</v>
      </c>
      <c r="L109" s="143">
        <v>19.984279999999998</v>
      </c>
      <c r="M109" s="143">
        <v>16.294180000000001</v>
      </c>
    </row>
    <row r="110" spans="1:15" ht="15.75" x14ac:dyDescent="0.25">
      <c r="A110" s="145" t="s">
        <v>67</v>
      </c>
      <c r="B110" s="174"/>
      <c r="C110" s="163"/>
      <c r="D110" s="146">
        <v>0</v>
      </c>
      <c r="E110" s="146">
        <v>0</v>
      </c>
      <c r="F110" s="146">
        <v>0</v>
      </c>
      <c r="G110" s="146">
        <v>0</v>
      </c>
      <c r="H110" s="146">
        <v>0</v>
      </c>
      <c r="I110" s="146">
        <v>0.37075999999999998</v>
      </c>
      <c r="J110" s="146">
        <v>0</v>
      </c>
      <c r="K110" s="147">
        <f t="shared" si="13"/>
        <v>0.37075999999999998</v>
      </c>
      <c r="L110" s="146">
        <v>0.17100000000000001</v>
      </c>
      <c r="M110" s="146">
        <v>6.3E-2</v>
      </c>
    </row>
    <row r="111" spans="1:15" ht="15.75" x14ac:dyDescent="0.25">
      <c r="A111" s="142" t="s">
        <v>139</v>
      </c>
      <c r="B111" s="173"/>
      <c r="C111" s="163"/>
      <c r="D111" s="143">
        <v>0</v>
      </c>
      <c r="E111" s="143">
        <v>0</v>
      </c>
      <c r="F111" s="143">
        <v>0</v>
      </c>
      <c r="G111" s="143">
        <v>0</v>
      </c>
      <c r="H111" s="143">
        <v>2.2079999999999999E-2</v>
      </c>
      <c r="I111" s="143">
        <v>3.5208400000000002</v>
      </c>
      <c r="J111" s="143">
        <v>0</v>
      </c>
      <c r="K111" s="144">
        <f t="shared" si="13"/>
        <v>3.5429200000000001</v>
      </c>
      <c r="L111" s="143">
        <v>3.0980400000000001</v>
      </c>
      <c r="M111" s="143">
        <v>6.0190000000000001</v>
      </c>
    </row>
    <row r="112" spans="1:15" ht="15.75" x14ac:dyDescent="0.25">
      <c r="A112" s="145" t="s">
        <v>140</v>
      </c>
      <c r="B112" s="174"/>
      <c r="C112" s="163"/>
      <c r="D112" s="146">
        <v>0</v>
      </c>
      <c r="E112" s="146">
        <v>0</v>
      </c>
      <c r="F112" s="146">
        <v>0</v>
      </c>
      <c r="G112" s="146">
        <v>0</v>
      </c>
      <c r="H112" s="146">
        <v>0</v>
      </c>
      <c r="I112" s="146">
        <v>1.2604</v>
      </c>
      <c r="J112" s="146">
        <v>0</v>
      </c>
      <c r="K112" s="147">
        <f t="shared" si="13"/>
        <v>1.2604</v>
      </c>
      <c r="L112" s="146">
        <v>0.41399999999999998</v>
      </c>
      <c r="M112" s="146">
        <v>1.349</v>
      </c>
    </row>
    <row r="113" spans="1:15" ht="15.75" x14ac:dyDescent="0.25">
      <c r="A113" s="142" t="s">
        <v>68</v>
      </c>
      <c r="B113" s="173"/>
      <c r="C113" s="163"/>
      <c r="D113" s="143">
        <v>0</v>
      </c>
      <c r="E113" s="143">
        <v>0</v>
      </c>
      <c r="F113" s="143">
        <v>0</v>
      </c>
      <c r="G113" s="143">
        <v>0</v>
      </c>
      <c r="H113" s="143">
        <v>0</v>
      </c>
      <c r="I113" s="143">
        <v>8.1723599999999994</v>
      </c>
      <c r="J113" s="143">
        <v>0</v>
      </c>
      <c r="K113" s="144">
        <f t="shared" si="13"/>
        <v>8.1723599999999994</v>
      </c>
      <c r="L113" s="143">
        <v>8.7576199999999993</v>
      </c>
      <c r="M113" s="143">
        <v>10.38</v>
      </c>
    </row>
    <row r="114" spans="1:15" ht="15.75" x14ac:dyDescent="0.25">
      <c r="A114" s="145" t="s">
        <v>141</v>
      </c>
      <c r="B114" s="174"/>
      <c r="C114" s="163"/>
      <c r="D114" s="146">
        <v>0</v>
      </c>
      <c r="E114" s="146">
        <v>0</v>
      </c>
      <c r="F114" s="146">
        <v>0</v>
      </c>
      <c r="G114" s="146">
        <v>0</v>
      </c>
      <c r="H114" s="146">
        <v>0</v>
      </c>
      <c r="I114" s="146">
        <v>4.5632000000000001</v>
      </c>
      <c r="J114" s="146">
        <v>0</v>
      </c>
      <c r="K114" s="147">
        <f t="shared" si="13"/>
        <v>4.5632000000000001</v>
      </c>
      <c r="L114" s="146">
        <v>0</v>
      </c>
      <c r="M114" s="146">
        <v>0.311</v>
      </c>
    </row>
    <row r="115" spans="1:15" ht="15.75" x14ac:dyDescent="0.25">
      <c r="A115" s="142" t="s">
        <v>142</v>
      </c>
      <c r="B115" s="173"/>
      <c r="C115" s="163"/>
      <c r="D115" s="143">
        <v>0</v>
      </c>
      <c r="E115" s="143">
        <v>0</v>
      </c>
      <c r="F115" s="143">
        <v>0</v>
      </c>
      <c r="G115" s="143">
        <v>0</v>
      </c>
      <c r="H115" s="143">
        <v>0</v>
      </c>
      <c r="I115" s="143">
        <v>5.0471199999999996</v>
      </c>
      <c r="J115" s="143">
        <v>0</v>
      </c>
      <c r="K115" s="144">
        <f t="shared" si="13"/>
        <v>5.0471199999999996</v>
      </c>
      <c r="L115" s="143">
        <v>5.6906400000000001</v>
      </c>
      <c r="M115" s="143">
        <v>8.4120000000000008</v>
      </c>
    </row>
    <row r="116" spans="1:15" ht="15.75" x14ac:dyDescent="0.25">
      <c r="A116" s="145" t="s">
        <v>143</v>
      </c>
      <c r="B116" s="174"/>
      <c r="C116" s="163"/>
      <c r="D116" s="146">
        <v>0</v>
      </c>
      <c r="E116" s="146">
        <v>0</v>
      </c>
      <c r="F116" s="146">
        <v>0</v>
      </c>
      <c r="G116" s="146">
        <v>0</v>
      </c>
      <c r="H116" s="146">
        <v>0</v>
      </c>
      <c r="I116" s="146">
        <v>2.6610999999999998</v>
      </c>
      <c r="J116" s="146">
        <v>0</v>
      </c>
      <c r="K116" s="147">
        <f t="shared" si="13"/>
        <v>2.6610999999999998</v>
      </c>
      <c r="L116" s="146">
        <v>1.47868</v>
      </c>
      <c r="M116" s="146">
        <v>5.5270000000000001</v>
      </c>
    </row>
    <row r="117" spans="1:15" ht="15.75" x14ac:dyDescent="0.25">
      <c r="A117" s="142" t="s">
        <v>69</v>
      </c>
      <c r="B117" s="173"/>
      <c r="C117" s="163"/>
      <c r="D117" s="143">
        <v>0</v>
      </c>
      <c r="E117" s="143">
        <v>0</v>
      </c>
      <c r="F117" s="143">
        <v>0</v>
      </c>
      <c r="G117" s="143">
        <v>0</v>
      </c>
      <c r="H117" s="143">
        <v>0</v>
      </c>
      <c r="I117" s="143">
        <v>7.5200800000000001</v>
      </c>
      <c r="J117" s="143">
        <v>0</v>
      </c>
      <c r="K117" s="144">
        <f t="shared" si="13"/>
        <v>7.5200800000000001</v>
      </c>
      <c r="L117" s="143">
        <v>6.8762999999999996</v>
      </c>
      <c r="M117" s="143">
        <v>4.827</v>
      </c>
    </row>
    <row r="118" spans="1:15" ht="15.75" x14ac:dyDescent="0.25">
      <c r="A118" s="145" t="s">
        <v>72</v>
      </c>
      <c r="B118" s="174"/>
      <c r="C118" s="163"/>
      <c r="D118" s="146">
        <v>0</v>
      </c>
      <c r="E118" s="146">
        <v>0</v>
      </c>
      <c r="F118" s="146">
        <v>0</v>
      </c>
      <c r="G118" s="146">
        <v>0</v>
      </c>
      <c r="H118" s="146">
        <v>0</v>
      </c>
      <c r="I118" s="146">
        <v>0</v>
      </c>
      <c r="J118" s="146">
        <v>0</v>
      </c>
      <c r="K118" s="147">
        <f t="shared" si="13"/>
        <v>0</v>
      </c>
      <c r="L118" s="146">
        <v>0.47199999999999998</v>
      </c>
      <c r="M118" s="146">
        <v>0</v>
      </c>
    </row>
    <row r="119" spans="1:15" ht="15.75" x14ac:dyDescent="0.25">
      <c r="A119" s="148" t="s">
        <v>16</v>
      </c>
      <c r="B119" s="175"/>
      <c r="C119" s="163"/>
      <c r="D119" s="149">
        <f t="shared" ref="D119:M119" si="14">SUM(D107,D108,D109,D110,D111,D112,D113,D114,D115,D116,D117,D118)</f>
        <v>0</v>
      </c>
      <c r="E119" s="149">
        <f t="shared" si="14"/>
        <v>8.9999999999999993E-3</v>
      </c>
      <c r="F119" s="149">
        <f t="shared" si="14"/>
        <v>0</v>
      </c>
      <c r="G119" s="149">
        <f t="shared" si="14"/>
        <v>0</v>
      </c>
      <c r="H119" s="149">
        <f t="shared" si="14"/>
        <v>5.3120799999999999</v>
      </c>
      <c r="I119" s="149">
        <f t="shared" si="14"/>
        <v>157.62636000000003</v>
      </c>
      <c r="J119" s="149">
        <f t="shared" si="14"/>
        <v>0</v>
      </c>
      <c r="K119" s="150">
        <f t="shared" si="14"/>
        <v>162.94744000000003</v>
      </c>
      <c r="L119" s="146">
        <f t="shared" si="14"/>
        <v>127.17004</v>
      </c>
      <c r="M119" s="146">
        <f t="shared" si="14"/>
        <v>137.54118000000003</v>
      </c>
    </row>
    <row r="121" spans="1:15" ht="15.75" x14ac:dyDescent="0.25">
      <c r="A121" s="138" t="s">
        <v>70</v>
      </c>
      <c r="B121" s="172"/>
      <c r="C121" s="163"/>
      <c r="D121" s="139"/>
      <c r="E121" s="139"/>
      <c r="F121" s="139"/>
      <c r="G121" s="139"/>
      <c r="H121" s="139"/>
      <c r="I121" s="139"/>
      <c r="J121" s="139"/>
      <c r="K121" s="140"/>
      <c r="L121" s="141"/>
      <c r="M121" s="141"/>
    </row>
    <row r="122" spans="1:15" ht="15.75" x14ac:dyDescent="0.25">
      <c r="A122" s="142" t="s">
        <v>71</v>
      </c>
      <c r="B122" s="173"/>
      <c r="C122" s="163"/>
      <c r="D122" s="143">
        <v>0</v>
      </c>
      <c r="E122" s="143">
        <v>0</v>
      </c>
      <c r="F122" s="143">
        <v>0</v>
      </c>
      <c r="G122" s="143">
        <v>0</v>
      </c>
      <c r="H122" s="143">
        <v>4.7333999999999996</v>
      </c>
      <c r="I122" s="143">
        <v>6.8098400000000003</v>
      </c>
      <c r="J122" s="143">
        <v>0</v>
      </c>
      <c r="K122" s="144">
        <f>SUM(D122,E122,F122,G122,H122,I122,J122)</f>
        <v>11.543240000000001</v>
      </c>
      <c r="L122" s="143">
        <v>3.7395999999999998</v>
      </c>
      <c r="M122" s="143">
        <v>22.047000000000001</v>
      </c>
      <c r="N122" s="173"/>
      <c r="O122" s="163"/>
    </row>
    <row r="123" spans="1:15" ht="15.75" x14ac:dyDescent="0.25">
      <c r="A123" s="145" t="s">
        <v>144</v>
      </c>
      <c r="B123" s="174"/>
      <c r="C123" s="163"/>
      <c r="D123" s="146">
        <v>0</v>
      </c>
      <c r="E123" s="146">
        <v>0</v>
      </c>
      <c r="F123" s="146">
        <v>0</v>
      </c>
      <c r="G123" s="146">
        <v>0</v>
      </c>
      <c r="H123" s="146">
        <v>0</v>
      </c>
      <c r="I123" s="146">
        <v>0.253</v>
      </c>
      <c r="J123" s="146">
        <v>0</v>
      </c>
      <c r="K123" s="147">
        <f>SUM(D123,E123,F123,G123,H123,I123,J123)</f>
        <v>0.253</v>
      </c>
      <c r="L123" s="146">
        <v>0</v>
      </c>
      <c r="M123" s="146">
        <v>0</v>
      </c>
    </row>
    <row r="124" spans="1:15" ht="15.75" x14ac:dyDescent="0.25">
      <c r="A124" s="142" t="s">
        <v>145</v>
      </c>
      <c r="B124" s="173"/>
      <c r="C124" s="163"/>
      <c r="D124" s="143">
        <v>0</v>
      </c>
      <c r="E124" s="143">
        <v>0</v>
      </c>
      <c r="F124" s="143">
        <v>0</v>
      </c>
      <c r="G124" s="143">
        <v>0</v>
      </c>
      <c r="H124" s="143">
        <v>0</v>
      </c>
      <c r="I124" s="143">
        <v>1.8814</v>
      </c>
      <c r="J124" s="143">
        <v>0</v>
      </c>
      <c r="K124" s="144">
        <f>SUM(D124,E124,F124,G124,H124,I124,J124)</f>
        <v>1.8814</v>
      </c>
      <c r="L124" s="143">
        <v>2.0670000000000002</v>
      </c>
      <c r="M124" s="143">
        <v>1.9450000000000001</v>
      </c>
    </row>
    <row r="125" spans="1:15" ht="15.75" x14ac:dyDescent="0.25">
      <c r="A125" s="148" t="s">
        <v>16</v>
      </c>
      <c r="B125" s="175"/>
      <c r="C125" s="163"/>
      <c r="D125" s="149">
        <f t="shared" ref="D125:M125" si="15">SUM(D122,D123,D124)</f>
        <v>0</v>
      </c>
      <c r="E125" s="149">
        <f t="shared" si="15"/>
        <v>0</v>
      </c>
      <c r="F125" s="149">
        <f t="shared" si="15"/>
        <v>0</v>
      </c>
      <c r="G125" s="149">
        <f t="shared" si="15"/>
        <v>0</v>
      </c>
      <c r="H125" s="149">
        <f t="shared" si="15"/>
        <v>4.7333999999999996</v>
      </c>
      <c r="I125" s="149">
        <f t="shared" si="15"/>
        <v>8.9442400000000006</v>
      </c>
      <c r="J125" s="149">
        <f t="shared" si="15"/>
        <v>0</v>
      </c>
      <c r="K125" s="150">
        <f t="shared" si="15"/>
        <v>13.67764</v>
      </c>
      <c r="L125" s="146">
        <f t="shared" si="15"/>
        <v>5.8065999999999995</v>
      </c>
      <c r="M125" s="146">
        <f t="shared" si="15"/>
        <v>23.992000000000001</v>
      </c>
    </row>
    <row r="127" spans="1:15" ht="15.75" x14ac:dyDescent="0.25">
      <c r="A127" s="138" t="s">
        <v>72</v>
      </c>
      <c r="B127" s="172"/>
      <c r="C127" s="163"/>
      <c r="D127" s="139"/>
      <c r="E127" s="139"/>
      <c r="F127" s="139"/>
      <c r="G127" s="139"/>
      <c r="H127" s="139"/>
      <c r="I127" s="139"/>
      <c r="J127" s="139"/>
      <c r="K127" s="140"/>
      <c r="L127" s="141"/>
      <c r="M127" s="141"/>
    </row>
    <row r="128" spans="1:15" ht="15.75" x14ac:dyDescent="0.25">
      <c r="A128" s="142" t="s">
        <v>73</v>
      </c>
      <c r="B128" s="173"/>
      <c r="C128" s="163"/>
      <c r="D128" s="143">
        <v>0.09</v>
      </c>
      <c r="E128" s="143">
        <v>0</v>
      </c>
      <c r="F128" s="143">
        <v>0</v>
      </c>
      <c r="G128" s="143">
        <v>0</v>
      </c>
      <c r="H128" s="143">
        <v>0</v>
      </c>
      <c r="I128" s="143">
        <v>9.4759999999999997E-2</v>
      </c>
      <c r="J128" s="143">
        <v>10.1</v>
      </c>
      <c r="K128" s="144">
        <f>SUM(D128,E128,F128,G128,H128,I128,J128)</f>
        <v>10.28476</v>
      </c>
      <c r="L128" s="143">
        <v>28.094000000000001</v>
      </c>
      <c r="M128" s="143">
        <v>7.7389999999999999</v>
      </c>
      <c r="N128" s="173"/>
      <c r="O128" s="163"/>
    </row>
    <row r="129" spans="1:13" ht="15.75" x14ac:dyDescent="0.25">
      <c r="A129" s="148" t="s">
        <v>16</v>
      </c>
      <c r="B129" s="175"/>
      <c r="C129" s="163"/>
      <c r="D129" s="149">
        <f t="shared" ref="D129:M129" si="16">D128</f>
        <v>0.09</v>
      </c>
      <c r="E129" s="149">
        <f t="shared" si="16"/>
        <v>0</v>
      </c>
      <c r="F129" s="149">
        <f t="shared" si="16"/>
        <v>0</v>
      </c>
      <c r="G129" s="149">
        <f t="shared" si="16"/>
        <v>0</v>
      </c>
      <c r="H129" s="149">
        <f t="shared" si="16"/>
        <v>0</v>
      </c>
      <c r="I129" s="149">
        <f t="shared" si="16"/>
        <v>9.4759999999999997E-2</v>
      </c>
      <c r="J129" s="149">
        <f t="shared" si="16"/>
        <v>10.1</v>
      </c>
      <c r="K129" s="150">
        <f t="shared" si="16"/>
        <v>10.28476</v>
      </c>
      <c r="L129" s="146">
        <f t="shared" si="16"/>
        <v>28.094000000000001</v>
      </c>
      <c r="M129" s="146">
        <f t="shared" si="16"/>
        <v>7.7389999999999999</v>
      </c>
    </row>
    <row r="131" spans="1:13" ht="33.950000000000003" customHeight="1" x14ac:dyDescent="0.25">
      <c r="A131" s="151" t="s">
        <v>146</v>
      </c>
      <c r="B131" s="176"/>
      <c r="C131" s="163"/>
      <c r="D131" s="152">
        <f t="shared" ref="D131:M131" si="17">SUM(D23,D35,D41,D46,D67,D88,D97,D104,D119,D125,D129)</f>
        <v>100.369</v>
      </c>
      <c r="E131" s="152">
        <f t="shared" si="17"/>
        <v>112.22</v>
      </c>
      <c r="F131" s="152">
        <f t="shared" si="17"/>
        <v>461.30099999999993</v>
      </c>
      <c r="G131" s="152">
        <f t="shared" si="17"/>
        <v>241.37626</v>
      </c>
      <c r="H131" s="152">
        <f t="shared" si="17"/>
        <v>215.6319</v>
      </c>
      <c r="I131" s="152">
        <f t="shared" si="17"/>
        <v>404.64590000000004</v>
      </c>
      <c r="J131" s="152">
        <f t="shared" si="17"/>
        <v>104.48999999999998</v>
      </c>
      <c r="K131" s="152">
        <f t="shared" si="17"/>
        <v>1640.0340599999997</v>
      </c>
      <c r="L131" s="152">
        <f t="shared" si="17"/>
        <v>1552.3434200000002</v>
      </c>
      <c r="M131" s="153">
        <f t="shared" si="17"/>
        <v>1466.01324</v>
      </c>
    </row>
    <row r="133" spans="1:13" x14ac:dyDescent="0.25">
      <c r="A133" s="154" t="s">
        <v>147</v>
      </c>
      <c r="B133" s="177"/>
      <c r="C133" s="163"/>
      <c r="D133" s="155">
        <v>86.796999999999997</v>
      </c>
      <c r="E133" s="155">
        <v>74.102999999999994</v>
      </c>
      <c r="F133" s="155">
        <v>459.149</v>
      </c>
      <c r="G133" s="155">
        <v>222.87736000000001</v>
      </c>
      <c r="H133" s="155">
        <v>255.69857999999999</v>
      </c>
      <c r="I133" s="155">
        <v>356.77947999999998</v>
      </c>
      <c r="J133" s="155">
        <v>96.938999999999993</v>
      </c>
      <c r="L133" s="156" t="s">
        <v>148</v>
      </c>
      <c r="M133" s="156" t="s">
        <v>148</v>
      </c>
    </row>
    <row r="134" spans="1:13" x14ac:dyDescent="0.25">
      <c r="A134" s="157" t="s">
        <v>149</v>
      </c>
      <c r="B134" s="178"/>
      <c r="C134" s="163"/>
      <c r="D134" s="158">
        <f t="shared" ref="D134:J134" si="18">IF(OR(D133=0,D133="-"),"-",IF(D131="-",(0-D133)/D133,(D131-D133)/D133))</f>
        <v>0.15636485131974612</v>
      </c>
      <c r="E134" s="158">
        <f t="shared" si="18"/>
        <v>0.51437863514297677</v>
      </c>
      <c r="F134" s="158">
        <f t="shared" si="18"/>
        <v>4.6869316931974804E-3</v>
      </c>
      <c r="G134" s="158">
        <f t="shared" si="18"/>
        <v>8.3000354993436706E-2</v>
      </c>
      <c r="H134" s="158">
        <f t="shared" si="18"/>
        <v>-0.15669496482929232</v>
      </c>
      <c r="I134" s="158">
        <f t="shared" si="18"/>
        <v>0.13416248042067908</v>
      </c>
      <c r="J134" s="158">
        <f t="shared" si="18"/>
        <v>7.7894345928882988E-2</v>
      </c>
      <c r="L134" s="159" t="s">
        <v>150</v>
      </c>
      <c r="M134" s="159" t="s">
        <v>151</v>
      </c>
    </row>
    <row r="135" spans="1:13" x14ac:dyDescent="0.25">
      <c r="A135" s="154" t="s">
        <v>152</v>
      </c>
      <c r="B135" s="177"/>
      <c r="C135" s="163"/>
      <c r="D135" s="155">
        <v>86.384</v>
      </c>
      <c r="E135" s="155">
        <v>85.781999999999996</v>
      </c>
      <c r="F135" s="155">
        <v>391.02300000000002</v>
      </c>
      <c r="G135" s="155">
        <v>205.31870000000001</v>
      </c>
      <c r="H135" s="155">
        <v>197.79653999999999</v>
      </c>
      <c r="I135" s="155">
        <v>392.35899999999998</v>
      </c>
      <c r="J135" s="155">
        <v>107.35</v>
      </c>
      <c r="L135" s="160">
        <f>IF(OR(L131=0,L131="-"),"-",IF(K131="-",(0-L131)/L131,(K131-L131)/L131))</f>
        <v>5.6489201339223999E-2</v>
      </c>
      <c r="M135" s="160">
        <f>IF(OR(M131=0,M131="-"),"-",IF(L131="-",(0-M131)/M131,(L131-M131)/M131))</f>
        <v>5.8887721914435205E-2</v>
      </c>
    </row>
    <row r="136" spans="1:13" x14ac:dyDescent="0.25">
      <c r="A136" s="161" t="s">
        <v>153</v>
      </c>
      <c r="B136" s="178"/>
      <c r="C136" s="163"/>
      <c r="D136" s="158">
        <f t="shared" ref="D136:J136" si="19">IF(OR(D135=0,D135="-"),"-",IF(D133="-",(0-D135)/D135,(D133-D135)/D135))</f>
        <v>4.7809779588812362E-3</v>
      </c>
      <c r="E136" s="158">
        <f t="shared" si="19"/>
        <v>-0.13614744351961952</v>
      </c>
      <c r="F136" s="158">
        <f t="shared" si="19"/>
        <v>0.17422504558555371</v>
      </c>
      <c r="G136" s="158">
        <f t="shared" si="19"/>
        <v>8.5519049166003891E-2</v>
      </c>
      <c r="H136" s="158">
        <f t="shared" si="19"/>
        <v>0.29273535320688626</v>
      </c>
      <c r="I136" s="158">
        <f t="shared" si="19"/>
        <v>-9.0681034460787194E-2</v>
      </c>
      <c r="J136" s="158">
        <f t="shared" si="19"/>
        <v>-9.6981835118770399E-2</v>
      </c>
    </row>
  </sheetData>
  <sheetProtection formatCells="0" formatColumns="0" formatRows="0" insertColumns="0" insertRows="0" insertHyperlinks="0" deleteColumns="0" deleteRows="0" sort="0" autoFilter="0" pivotTables="0"/>
  <mergeCells count="143">
    <mergeCell ref="B136:C136"/>
    <mergeCell ref="B129:C129"/>
    <mergeCell ref="B131:C131"/>
    <mergeCell ref="B133:C133"/>
    <mergeCell ref="B134:C134"/>
    <mergeCell ref="B135:C135"/>
    <mergeCell ref="B123:C123"/>
    <mergeCell ref="B124:C124"/>
    <mergeCell ref="B125:C125"/>
    <mergeCell ref="B127:C127"/>
    <mergeCell ref="N128:O128"/>
    <mergeCell ref="B128:C128"/>
    <mergeCell ref="B118:C118"/>
    <mergeCell ref="B119:C119"/>
    <mergeCell ref="B121:C121"/>
    <mergeCell ref="N122:O122"/>
    <mergeCell ref="B122:C122"/>
    <mergeCell ref="B113:C113"/>
    <mergeCell ref="B114:C114"/>
    <mergeCell ref="B115:C115"/>
    <mergeCell ref="B116:C116"/>
    <mergeCell ref="B117:C117"/>
    <mergeCell ref="B108:C108"/>
    <mergeCell ref="B109:C109"/>
    <mergeCell ref="B110:C110"/>
    <mergeCell ref="B111:C111"/>
    <mergeCell ref="B112:C112"/>
    <mergeCell ref="B102:C102"/>
    <mergeCell ref="B103:C103"/>
    <mergeCell ref="B104:C104"/>
    <mergeCell ref="B106:C106"/>
    <mergeCell ref="N107:O107"/>
    <mergeCell ref="B107:C107"/>
    <mergeCell ref="B97:C97"/>
    <mergeCell ref="B99:C99"/>
    <mergeCell ref="N100:O100"/>
    <mergeCell ref="B100:C100"/>
    <mergeCell ref="B101:C101"/>
    <mergeCell ref="B92:C92"/>
    <mergeCell ref="B93:C93"/>
    <mergeCell ref="B94:C94"/>
    <mergeCell ref="B95:C95"/>
    <mergeCell ref="B96:C96"/>
    <mergeCell ref="B87:C87"/>
    <mergeCell ref="B88:C88"/>
    <mergeCell ref="B90:C90"/>
    <mergeCell ref="N91:O91"/>
    <mergeCell ref="B91:C91"/>
    <mergeCell ref="B82:C82"/>
    <mergeCell ref="B83:C83"/>
    <mergeCell ref="B84:C84"/>
    <mergeCell ref="B85:C85"/>
    <mergeCell ref="B86:C86"/>
    <mergeCell ref="B77:C77"/>
    <mergeCell ref="B78:C78"/>
    <mergeCell ref="B79:C79"/>
    <mergeCell ref="B80:C80"/>
    <mergeCell ref="B81:C81"/>
    <mergeCell ref="B72:C72"/>
    <mergeCell ref="B73:C73"/>
    <mergeCell ref="B74:C74"/>
    <mergeCell ref="B75:C75"/>
    <mergeCell ref="B76:C76"/>
    <mergeCell ref="B67:C67"/>
    <mergeCell ref="B69:C69"/>
    <mergeCell ref="N70:O70"/>
    <mergeCell ref="B70:C70"/>
    <mergeCell ref="B71:C71"/>
    <mergeCell ref="B62:C62"/>
    <mergeCell ref="B63:C63"/>
    <mergeCell ref="B64:C64"/>
    <mergeCell ref="B65:C65"/>
    <mergeCell ref="B66:C66"/>
    <mergeCell ref="B57:C57"/>
    <mergeCell ref="B58:C58"/>
    <mergeCell ref="B59:C59"/>
    <mergeCell ref="B60:C60"/>
    <mergeCell ref="B61:C61"/>
    <mergeCell ref="B52:C52"/>
    <mergeCell ref="B53:C53"/>
    <mergeCell ref="B54:C54"/>
    <mergeCell ref="B55:C55"/>
    <mergeCell ref="B56:C56"/>
    <mergeCell ref="B48:C48"/>
    <mergeCell ref="N49:O49"/>
    <mergeCell ref="B49:C49"/>
    <mergeCell ref="B50:C50"/>
    <mergeCell ref="B51:C51"/>
    <mergeCell ref="B43:C43"/>
    <mergeCell ref="N44:O44"/>
    <mergeCell ref="B44:C44"/>
    <mergeCell ref="B45:C45"/>
    <mergeCell ref="B46:C46"/>
    <mergeCell ref="N38:O38"/>
    <mergeCell ref="B38:C38"/>
    <mergeCell ref="B39:C39"/>
    <mergeCell ref="B40:C40"/>
    <mergeCell ref="B41:C41"/>
    <mergeCell ref="B32:C32"/>
    <mergeCell ref="B33:C33"/>
    <mergeCell ref="B34:C34"/>
    <mergeCell ref="B35:C35"/>
    <mergeCell ref="B37:C37"/>
    <mergeCell ref="B27:C27"/>
    <mergeCell ref="B28:C28"/>
    <mergeCell ref="B29:C29"/>
    <mergeCell ref="B30:C30"/>
    <mergeCell ref="B31:C31"/>
    <mergeCell ref="B21:C21"/>
    <mergeCell ref="B22:C22"/>
    <mergeCell ref="B23:C23"/>
    <mergeCell ref="B25:C25"/>
    <mergeCell ref="N26:O26"/>
    <mergeCell ref="B26:C26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  <mergeCell ref="M5:M6"/>
    <mergeCell ref="B8:C8"/>
    <mergeCell ref="N9:O9"/>
    <mergeCell ref="B9:C9"/>
    <mergeCell ref="B10:C10"/>
    <mergeCell ref="A1:L1"/>
    <mergeCell ref="A2:L2"/>
    <mergeCell ref="A3:L3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6"/>
    <mergeCell ref="L5:L6"/>
  </mergeCells>
  <pageMargins left="0.7" right="0.7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World Processed Phosphate Produ</vt:lpstr>
      <vt:lpstr>Phosphoric Acid Exports by Dest</vt:lpstr>
      <vt:lpstr>MAP Exports by Destination </vt:lpstr>
      <vt:lpstr>DAP Exports by Destination </vt:lpstr>
      <vt:lpstr>TSP Exports by Destination 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concatenated</dc:title>
  <dc:subject>concatenated</dc:subject>
  <dc:creator>Quantmetry</dc:creator>
  <cp:lastModifiedBy>Virginie COUTURIER</cp:lastModifiedBy>
  <dcterms:created xsi:type="dcterms:W3CDTF">2015-10-27T14:53:53Z</dcterms:created>
  <dcterms:modified xsi:type="dcterms:W3CDTF">2015-10-27T15:03:11Z</dcterms:modified>
</cp:coreProperties>
</file>