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50" yWindow="540" windowWidth="25815" windowHeight="12975"/>
  </bookViews>
  <sheets>
    <sheet name="Phosphoric Acid Production and " sheetId="1" r:id="rId1"/>
    <sheet name="Phosphoric Acid Exports by Dest" sheetId="2" r:id="rId2"/>
    <sheet name="MAP Production and Deliveries i" sheetId="3" r:id="rId3"/>
    <sheet name="MAP Exports by Destination " sheetId="4" r:id="rId4"/>
    <sheet name="DAP Production and Deliveries i" sheetId="5" r:id="rId5"/>
    <sheet name="DAP Exports by Destination " sheetId="6" r:id="rId6"/>
    <sheet name="TSP Production and Deliveries i" sheetId="7" r:id="rId7"/>
    <sheet name="TSP Exports by Destination " sheetId="8" r:id="rId8"/>
  </sheets>
  <calcPr calcId="145621"/>
</workbook>
</file>

<file path=xl/calcChain.xml><?xml version="1.0" encoding="utf-8"?>
<calcChain xmlns="http://schemas.openxmlformats.org/spreadsheetml/2006/main">
  <c r="L117" i="8" l="1"/>
  <c r="K117" i="8"/>
  <c r="J117" i="8"/>
  <c r="I117" i="8"/>
  <c r="H117" i="8"/>
  <c r="G117" i="8"/>
  <c r="F117" i="8"/>
  <c r="E117" i="8"/>
  <c r="D117" i="8"/>
  <c r="L115" i="8"/>
  <c r="J115" i="8"/>
  <c r="F115" i="8"/>
  <c r="E115" i="8"/>
  <c r="O110" i="8"/>
  <c r="N110" i="8"/>
  <c r="L110" i="8"/>
  <c r="K110" i="8"/>
  <c r="J110" i="8"/>
  <c r="I110" i="8"/>
  <c r="H110" i="8"/>
  <c r="G110" i="8"/>
  <c r="F110" i="8"/>
  <c r="E110" i="8"/>
  <c r="D110" i="8"/>
  <c r="M109" i="8"/>
  <c r="M110" i="8" s="1"/>
  <c r="O106" i="8"/>
  <c r="N106" i="8"/>
  <c r="L106" i="8"/>
  <c r="K106" i="8"/>
  <c r="J106" i="8"/>
  <c r="I106" i="8"/>
  <c r="H106" i="8"/>
  <c r="G106" i="8"/>
  <c r="F106" i="8"/>
  <c r="E106" i="8"/>
  <c r="D106" i="8"/>
  <c r="M105" i="8"/>
  <c r="M106" i="8" s="1"/>
  <c r="M104" i="8"/>
  <c r="O101" i="8"/>
  <c r="N101" i="8"/>
  <c r="L101" i="8"/>
  <c r="K101" i="8"/>
  <c r="J101" i="8"/>
  <c r="I101" i="8"/>
  <c r="H101" i="8"/>
  <c r="G101" i="8"/>
  <c r="F101" i="8"/>
  <c r="E101" i="8"/>
  <c r="D101" i="8"/>
  <c r="M100" i="8"/>
  <c r="M99" i="8"/>
  <c r="M98" i="8"/>
  <c r="M97" i="8"/>
  <c r="M96" i="8"/>
  <c r="M95" i="8"/>
  <c r="M94" i="8"/>
  <c r="M93" i="8"/>
  <c r="M92" i="8"/>
  <c r="M91" i="8"/>
  <c r="M90" i="8"/>
  <c r="M101" i="8" s="1"/>
  <c r="O87" i="8"/>
  <c r="N87" i="8"/>
  <c r="L87" i="8"/>
  <c r="K87" i="8"/>
  <c r="J87" i="8"/>
  <c r="I87" i="8"/>
  <c r="H87" i="8"/>
  <c r="G87" i="8"/>
  <c r="F87" i="8"/>
  <c r="E87" i="8"/>
  <c r="D87" i="8"/>
  <c r="M86" i="8"/>
  <c r="M85" i="8"/>
  <c r="M84" i="8"/>
  <c r="M83" i="8"/>
  <c r="M87" i="8" s="1"/>
  <c r="O80" i="8"/>
  <c r="N80" i="8"/>
  <c r="L80" i="8"/>
  <c r="K80" i="8"/>
  <c r="J80" i="8"/>
  <c r="I80" i="8"/>
  <c r="H80" i="8"/>
  <c r="G80" i="8"/>
  <c r="F80" i="8"/>
  <c r="E80" i="8"/>
  <c r="D80" i="8"/>
  <c r="M79" i="8"/>
  <c r="M78" i="8"/>
  <c r="M77" i="8"/>
  <c r="M76" i="8"/>
  <c r="M80" i="8" s="1"/>
  <c r="O73" i="8"/>
  <c r="N73" i="8"/>
  <c r="L73" i="8"/>
  <c r="K73" i="8"/>
  <c r="J73" i="8"/>
  <c r="I73" i="8"/>
  <c r="H73" i="8"/>
  <c r="G73" i="8"/>
  <c r="F73" i="8"/>
  <c r="E73" i="8"/>
  <c r="D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73" i="8" s="1"/>
  <c r="O56" i="8"/>
  <c r="N56" i="8"/>
  <c r="L56" i="8"/>
  <c r="K56" i="8"/>
  <c r="J56" i="8"/>
  <c r="I56" i="8"/>
  <c r="H56" i="8"/>
  <c r="G56" i="8"/>
  <c r="F56" i="8"/>
  <c r="E56" i="8"/>
  <c r="D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56" i="8" s="1"/>
  <c r="O40" i="8"/>
  <c r="N40" i="8"/>
  <c r="L40" i="8"/>
  <c r="K40" i="8"/>
  <c r="J40" i="8"/>
  <c r="I40" i="8"/>
  <c r="H40" i="8"/>
  <c r="G40" i="8"/>
  <c r="F40" i="8"/>
  <c r="E40" i="8"/>
  <c r="D40" i="8"/>
  <c r="M39" i="8"/>
  <c r="M40" i="8" s="1"/>
  <c r="M38" i="8"/>
  <c r="O35" i="8"/>
  <c r="N35" i="8"/>
  <c r="M35" i="8"/>
  <c r="L35" i="8"/>
  <c r="K35" i="8"/>
  <c r="J35" i="8"/>
  <c r="I35" i="8"/>
  <c r="H35" i="8"/>
  <c r="G35" i="8"/>
  <c r="F35" i="8"/>
  <c r="E35" i="8"/>
  <c r="D35" i="8"/>
  <c r="M34" i="8"/>
  <c r="O31" i="8"/>
  <c r="N31" i="8"/>
  <c r="L31" i="8"/>
  <c r="K31" i="8"/>
  <c r="J31" i="8"/>
  <c r="I31" i="8"/>
  <c r="H31" i="8"/>
  <c r="G31" i="8"/>
  <c r="F31" i="8"/>
  <c r="E31" i="8"/>
  <c r="D31" i="8"/>
  <c r="M30" i="8"/>
  <c r="M29" i="8"/>
  <c r="M28" i="8"/>
  <c r="M27" i="8"/>
  <c r="M26" i="8"/>
  <c r="M25" i="8"/>
  <c r="M31" i="8" s="1"/>
  <c r="O22" i="8"/>
  <c r="O112" i="8" s="1"/>
  <c r="N22" i="8"/>
  <c r="N112" i="8" s="1"/>
  <c r="L22" i="8"/>
  <c r="L112" i="8" s="1"/>
  <c r="K22" i="8"/>
  <c r="K112" i="8" s="1"/>
  <c r="K115" i="8" s="1"/>
  <c r="J22" i="8"/>
  <c r="J112" i="8" s="1"/>
  <c r="I22" i="8"/>
  <c r="I112" i="8" s="1"/>
  <c r="I115" i="8" s="1"/>
  <c r="H22" i="8"/>
  <c r="H112" i="8" s="1"/>
  <c r="H115" i="8" s="1"/>
  <c r="G22" i="8"/>
  <c r="G112" i="8" s="1"/>
  <c r="G115" i="8" s="1"/>
  <c r="F22" i="8"/>
  <c r="F112" i="8" s="1"/>
  <c r="E22" i="8"/>
  <c r="E112" i="8" s="1"/>
  <c r="D22" i="8"/>
  <c r="D112" i="8" s="1"/>
  <c r="D115" i="8" s="1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22" i="8" s="1"/>
  <c r="AE51" i="7"/>
  <c r="AC51" i="7"/>
  <c r="AG51" i="7" s="1"/>
  <c r="AA51" i="7"/>
  <c r="W51" i="7"/>
  <c r="U51" i="7"/>
  <c r="Y51" i="7" s="1"/>
  <c r="S51" i="7"/>
  <c r="O51" i="7"/>
  <c r="M51" i="7"/>
  <c r="Q51" i="7" s="1"/>
  <c r="K51" i="7"/>
  <c r="G51" i="7"/>
  <c r="E51" i="7"/>
  <c r="I51" i="7" s="1"/>
  <c r="C51" i="7"/>
  <c r="AG50" i="7"/>
  <c r="Y50" i="7"/>
  <c r="Q50" i="7"/>
  <c r="I50" i="7"/>
  <c r="AE47" i="7"/>
  <c r="AC47" i="7"/>
  <c r="AG47" i="7" s="1"/>
  <c r="AA47" i="7"/>
  <c r="W47" i="7"/>
  <c r="U47" i="7"/>
  <c r="Y47" i="7" s="1"/>
  <c r="S47" i="7"/>
  <c r="O47" i="7"/>
  <c r="M47" i="7"/>
  <c r="Q47" i="7" s="1"/>
  <c r="K47" i="7"/>
  <c r="G47" i="7"/>
  <c r="E47" i="7"/>
  <c r="I47" i="7" s="1"/>
  <c r="C47" i="7"/>
  <c r="AG46" i="7"/>
  <c r="Y46" i="7"/>
  <c r="Q46" i="7"/>
  <c r="I46" i="7"/>
  <c r="AG45" i="7"/>
  <c r="Y45" i="7"/>
  <c r="Q45" i="7"/>
  <c r="I45" i="7"/>
  <c r="AG44" i="7"/>
  <c r="Y44" i="7"/>
  <c r="Q44" i="7"/>
  <c r="I44" i="7"/>
  <c r="AE41" i="7"/>
  <c r="AC41" i="7"/>
  <c r="AG41" i="7" s="1"/>
  <c r="AA41" i="7"/>
  <c r="W41" i="7"/>
  <c r="U41" i="7"/>
  <c r="Y41" i="7" s="1"/>
  <c r="S41" i="7"/>
  <c r="O41" i="7"/>
  <c r="M41" i="7"/>
  <c r="Q41" i="7" s="1"/>
  <c r="K41" i="7"/>
  <c r="G41" i="7"/>
  <c r="E41" i="7"/>
  <c r="I41" i="7" s="1"/>
  <c r="C41" i="7"/>
  <c r="AG40" i="7"/>
  <c r="Y40" i="7"/>
  <c r="Q40" i="7"/>
  <c r="I40" i="7"/>
  <c r="AG39" i="7"/>
  <c r="Y39" i="7"/>
  <c r="Q39" i="7"/>
  <c r="I39" i="7"/>
  <c r="AG38" i="7"/>
  <c r="Y38" i="7"/>
  <c r="Q38" i="7"/>
  <c r="I38" i="7"/>
  <c r="AG37" i="7"/>
  <c r="Y37" i="7"/>
  <c r="Q37" i="7"/>
  <c r="I37" i="7"/>
  <c r="AE34" i="7"/>
  <c r="AC34" i="7"/>
  <c r="AG34" i="7" s="1"/>
  <c r="AA34" i="7"/>
  <c r="W34" i="7"/>
  <c r="U34" i="7"/>
  <c r="Y34" i="7" s="1"/>
  <c r="S34" i="7"/>
  <c r="O34" i="7"/>
  <c r="M34" i="7"/>
  <c r="Q34" i="7" s="1"/>
  <c r="K34" i="7"/>
  <c r="G34" i="7"/>
  <c r="E34" i="7"/>
  <c r="I34" i="7" s="1"/>
  <c r="C34" i="7"/>
  <c r="AG33" i="7"/>
  <c r="Y33" i="7"/>
  <c r="Q33" i="7"/>
  <c r="I33" i="7"/>
  <c r="AG32" i="7"/>
  <c r="Y32" i="7"/>
  <c r="Q32" i="7"/>
  <c r="I32" i="7"/>
  <c r="AG31" i="7"/>
  <c r="Y31" i="7"/>
  <c r="Q31" i="7"/>
  <c r="I31" i="7"/>
  <c r="AG30" i="7"/>
  <c r="Y30" i="7"/>
  <c r="Q30" i="7"/>
  <c r="I30" i="7"/>
  <c r="AE27" i="7"/>
  <c r="AC27" i="7"/>
  <c r="AG27" i="7" s="1"/>
  <c r="AA27" i="7"/>
  <c r="W27" i="7"/>
  <c r="U27" i="7"/>
  <c r="Y27" i="7" s="1"/>
  <c r="S27" i="7"/>
  <c r="O27" i="7"/>
  <c r="M27" i="7"/>
  <c r="Q27" i="7" s="1"/>
  <c r="K27" i="7"/>
  <c r="G27" i="7"/>
  <c r="E27" i="7"/>
  <c r="I27" i="7" s="1"/>
  <c r="C27" i="7"/>
  <c r="AG26" i="7"/>
  <c r="Y26" i="7"/>
  <c r="Q26" i="7"/>
  <c r="I26" i="7"/>
  <c r="AE23" i="7"/>
  <c r="AC23" i="7"/>
  <c r="AG23" i="7" s="1"/>
  <c r="AA23" i="7"/>
  <c r="W23" i="7"/>
  <c r="U23" i="7"/>
  <c r="Y23" i="7" s="1"/>
  <c r="S23" i="7"/>
  <c r="O23" i="7"/>
  <c r="M23" i="7"/>
  <c r="Q23" i="7" s="1"/>
  <c r="K23" i="7"/>
  <c r="G23" i="7"/>
  <c r="E23" i="7"/>
  <c r="I23" i="7" s="1"/>
  <c r="C23" i="7"/>
  <c r="AG22" i="7"/>
  <c r="Y22" i="7"/>
  <c r="Q22" i="7"/>
  <c r="I22" i="7"/>
  <c r="AE19" i="7"/>
  <c r="AC19" i="7"/>
  <c r="AG19" i="7" s="1"/>
  <c r="AA19" i="7"/>
  <c r="W19" i="7"/>
  <c r="U19" i="7"/>
  <c r="Y19" i="7" s="1"/>
  <c r="S19" i="7"/>
  <c r="O19" i="7"/>
  <c r="M19" i="7"/>
  <c r="Q19" i="7" s="1"/>
  <c r="K19" i="7"/>
  <c r="G19" i="7"/>
  <c r="E19" i="7"/>
  <c r="I19" i="7" s="1"/>
  <c r="C19" i="7"/>
  <c r="AG18" i="7"/>
  <c r="Y18" i="7"/>
  <c r="Q18" i="7"/>
  <c r="I18" i="7"/>
  <c r="AG17" i="7"/>
  <c r="Y17" i="7"/>
  <c r="Q17" i="7"/>
  <c r="I17" i="7"/>
  <c r="AE14" i="7"/>
  <c r="AC14" i="7"/>
  <c r="AG14" i="7" s="1"/>
  <c r="AA14" i="7"/>
  <c r="W14" i="7"/>
  <c r="U14" i="7"/>
  <c r="Y14" i="7" s="1"/>
  <c r="S14" i="7"/>
  <c r="O14" i="7"/>
  <c r="M14" i="7"/>
  <c r="Q14" i="7" s="1"/>
  <c r="K14" i="7"/>
  <c r="G14" i="7"/>
  <c r="E14" i="7"/>
  <c r="I14" i="7" s="1"/>
  <c r="C14" i="7"/>
  <c r="AG13" i="7"/>
  <c r="Y13" i="7"/>
  <c r="Q13" i="7"/>
  <c r="I13" i="7"/>
  <c r="AE10" i="7"/>
  <c r="AE53" i="7" s="1"/>
  <c r="AC10" i="7"/>
  <c r="AC53" i="7" s="1"/>
  <c r="AG53" i="7" s="1"/>
  <c r="AA10" i="7"/>
  <c r="AA53" i="7" s="1"/>
  <c r="W10" i="7"/>
  <c r="W53" i="7" s="1"/>
  <c r="U10" i="7"/>
  <c r="U53" i="7" s="1"/>
  <c r="Y53" i="7" s="1"/>
  <c r="S10" i="7"/>
  <c r="S53" i="7" s="1"/>
  <c r="O10" i="7"/>
  <c r="O53" i="7" s="1"/>
  <c r="M10" i="7"/>
  <c r="M53" i="7" s="1"/>
  <c r="K10" i="7"/>
  <c r="K53" i="7" s="1"/>
  <c r="G10" i="7"/>
  <c r="G53" i="7" s="1"/>
  <c r="E10" i="7"/>
  <c r="E53" i="7" s="1"/>
  <c r="C10" i="7"/>
  <c r="C53" i="7" s="1"/>
  <c r="AG9" i="7"/>
  <c r="Y9" i="7"/>
  <c r="Q9" i="7"/>
  <c r="I9" i="7"/>
  <c r="AG8" i="7"/>
  <c r="Y8" i="7"/>
  <c r="Q8" i="7"/>
  <c r="I8" i="7"/>
  <c r="O158" i="6"/>
  <c r="N158" i="6"/>
  <c r="M158" i="6"/>
  <c r="L158" i="6"/>
  <c r="K158" i="6"/>
  <c r="J158" i="6"/>
  <c r="I158" i="6"/>
  <c r="H158" i="6"/>
  <c r="G158" i="6"/>
  <c r="F158" i="6"/>
  <c r="E158" i="6"/>
  <c r="D158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P150" i="6"/>
  <c r="R147" i="6"/>
  <c r="Q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P146" i="6"/>
  <c r="P145" i="6"/>
  <c r="P144" i="6"/>
  <c r="P147" i="6" s="1"/>
  <c r="R141" i="6"/>
  <c r="Q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41" i="6" s="1"/>
  <c r="R126" i="6"/>
  <c r="Q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P125" i="6"/>
  <c r="P124" i="6"/>
  <c r="P123" i="6"/>
  <c r="P122" i="6"/>
  <c r="P126" i="6" s="1"/>
  <c r="R119" i="6"/>
  <c r="Q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P118" i="6"/>
  <c r="P117" i="6"/>
  <c r="P116" i="6"/>
  <c r="P115" i="6"/>
  <c r="P114" i="6"/>
  <c r="P113" i="6"/>
  <c r="P112" i="6"/>
  <c r="P111" i="6"/>
  <c r="P110" i="6"/>
  <c r="P109" i="6"/>
  <c r="P119" i="6" s="1"/>
  <c r="R106" i="6"/>
  <c r="Q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106" i="6" s="1"/>
  <c r="R79" i="6"/>
  <c r="Q79" i="6"/>
  <c r="O79" i="6"/>
  <c r="N79" i="6"/>
  <c r="M79" i="6"/>
  <c r="L79" i="6"/>
  <c r="K79" i="6"/>
  <c r="J79" i="6"/>
  <c r="I79" i="6"/>
  <c r="H79" i="6"/>
  <c r="G79" i="6"/>
  <c r="F79" i="6"/>
  <c r="E79" i="6"/>
  <c r="D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79" i="6" s="1"/>
  <c r="R50" i="6"/>
  <c r="Q50" i="6"/>
  <c r="O50" i="6"/>
  <c r="N50" i="6"/>
  <c r="M50" i="6"/>
  <c r="L50" i="6"/>
  <c r="K50" i="6"/>
  <c r="J50" i="6"/>
  <c r="I50" i="6"/>
  <c r="H50" i="6"/>
  <c r="G50" i="6"/>
  <c r="F50" i="6"/>
  <c r="E50" i="6"/>
  <c r="D50" i="6"/>
  <c r="P49" i="6"/>
  <c r="P48" i="6"/>
  <c r="P50" i="6" s="1"/>
  <c r="R45" i="6"/>
  <c r="Q45" i="6"/>
  <c r="O45" i="6"/>
  <c r="N45" i="6"/>
  <c r="M45" i="6"/>
  <c r="L45" i="6"/>
  <c r="K45" i="6"/>
  <c r="J45" i="6"/>
  <c r="I45" i="6"/>
  <c r="H45" i="6"/>
  <c r="G45" i="6"/>
  <c r="F45" i="6"/>
  <c r="E45" i="6"/>
  <c r="D45" i="6"/>
  <c r="P44" i="6"/>
  <c r="P43" i="6"/>
  <c r="P42" i="6"/>
  <c r="P41" i="6"/>
  <c r="P40" i="6"/>
  <c r="P39" i="6"/>
  <c r="P45" i="6" s="1"/>
  <c r="R36" i="6"/>
  <c r="Q36" i="6"/>
  <c r="O36" i="6"/>
  <c r="N36" i="6"/>
  <c r="M36" i="6"/>
  <c r="L36" i="6"/>
  <c r="K36" i="6"/>
  <c r="J36" i="6"/>
  <c r="I36" i="6"/>
  <c r="H36" i="6"/>
  <c r="G36" i="6"/>
  <c r="F36" i="6"/>
  <c r="E36" i="6"/>
  <c r="D36" i="6"/>
  <c r="P35" i="6"/>
  <c r="P34" i="6"/>
  <c r="P33" i="6"/>
  <c r="P32" i="6"/>
  <c r="P31" i="6"/>
  <c r="P30" i="6"/>
  <c r="P29" i="6"/>
  <c r="P28" i="6"/>
  <c r="P27" i="6"/>
  <c r="P26" i="6"/>
  <c r="P36" i="6" s="1"/>
  <c r="R23" i="6"/>
  <c r="R153" i="6" s="1"/>
  <c r="Q23" i="6"/>
  <c r="Q153" i="6" s="1"/>
  <c r="O23" i="6"/>
  <c r="O153" i="6" s="1"/>
  <c r="O156" i="6" s="1"/>
  <c r="N23" i="6"/>
  <c r="N153" i="6" s="1"/>
  <c r="N156" i="6" s="1"/>
  <c r="M23" i="6"/>
  <c r="M153" i="6" s="1"/>
  <c r="M156" i="6" s="1"/>
  <c r="L23" i="6"/>
  <c r="L153" i="6" s="1"/>
  <c r="L156" i="6" s="1"/>
  <c r="K23" i="6"/>
  <c r="K153" i="6" s="1"/>
  <c r="K156" i="6" s="1"/>
  <c r="J23" i="6"/>
  <c r="J153" i="6" s="1"/>
  <c r="J156" i="6" s="1"/>
  <c r="I23" i="6"/>
  <c r="I153" i="6" s="1"/>
  <c r="I156" i="6" s="1"/>
  <c r="H23" i="6"/>
  <c r="H153" i="6" s="1"/>
  <c r="H156" i="6" s="1"/>
  <c r="G23" i="6"/>
  <c r="G153" i="6" s="1"/>
  <c r="G156" i="6" s="1"/>
  <c r="F23" i="6"/>
  <c r="F153" i="6" s="1"/>
  <c r="F156" i="6" s="1"/>
  <c r="E23" i="6"/>
  <c r="E153" i="6" s="1"/>
  <c r="E156" i="6" s="1"/>
  <c r="D23" i="6"/>
  <c r="D153" i="6" s="1"/>
  <c r="D156" i="6" s="1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23" i="6" s="1"/>
  <c r="P153" i="6" s="1"/>
  <c r="AG51" i="5"/>
  <c r="AE51" i="5"/>
  <c r="AC51" i="5"/>
  <c r="AA51" i="5"/>
  <c r="Y51" i="5"/>
  <c r="W51" i="5"/>
  <c r="U51" i="5"/>
  <c r="S51" i="5"/>
  <c r="Q51" i="5"/>
  <c r="O51" i="5"/>
  <c r="M51" i="5"/>
  <c r="K51" i="5"/>
  <c r="I51" i="5"/>
  <c r="G51" i="5"/>
  <c r="E51" i="5"/>
  <c r="C51" i="5"/>
  <c r="AG50" i="5"/>
  <c r="Y50" i="5"/>
  <c r="Q50" i="5"/>
  <c r="I50" i="5"/>
  <c r="AG47" i="5"/>
  <c r="AE47" i="5"/>
  <c r="AC47" i="5"/>
  <c r="AA47" i="5"/>
  <c r="Y47" i="5"/>
  <c r="W47" i="5"/>
  <c r="U47" i="5"/>
  <c r="S47" i="5"/>
  <c r="Q47" i="5"/>
  <c r="O47" i="5"/>
  <c r="M47" i="5"/>
  <c r="K47" i="5"/>
  <c r="I47" i="5"/>
  <c r="G47" i="5"/>
  <c r="E47" i="5"/>
  <c r="C47" i="5"/>
  <c r="AG46" i="5"/>
  <c r="Y46" i="5"/>
  <c r="Q46" i="5"/>
  <c r="I46" i="5"/>
  <c r="AG45" i="5"/>
  <c r="Y45" i="5"/>
  <c r="Q45" i="5"/>
  <c r="I45" i="5"/>
  <c r="AG44" i="5"/>
  <c r="Y44" i="5"/>
  <c r="Q44" i="5"/>
  <c r="I44" i="5"/>
  <c r="AE41" i="5"/>
  <c r="AC41" i="5"/>
  <c r="AG41" i="5" s="1"/>
  <c r="AA41" i="5"/>
  <c r="W41" i="5"/>
  <c r="U41" i="5"/>
  <c r="Y41" i="5" s="1"/>
  <c r="S41" i="5"/>
  <c r="O41" i="5"/>
  <c r="M41" i="5"/>
  <c r="Q41" i="5" s="1"/>
  <c r="K41" i="5"/>
  <c r="G41" i="5"/>
  <c r="E41" i="5"/>
  <c r="I41" i="5" s="1"/>
  <c r="C41" i="5"/>
  <c r="AG40" i="5"/>
  <c r="Y40" i="5"/>
  <c r="Q40" i="5"/>
  <c r="I40" i="5"/>
  <c r="AG39" i="5"/>
  <c r="Y39" i="5"/>
  <c r="Q39" i="5"/>
  <c r="I39" i="5"/>
  <c r="AG38" i="5"/>
  <c r="Y38" i="5"/>
  <c r="Q38" i="5"/>
  <c r="I38" i="5"/>
  <c r="AG37" i="5"/>
  <c r="Y37" i="5"/>
  <c r="Q37" i="5"/>
  <c r="I37" i="5"/>
  <c r="AE34" i="5"/>
  <c r="AC34" i="5"/>
  <c r="AG34" i="5" s="1"/>
  <c r="AA34" i="5"/>
  <c r="W34" i="5"/>
  <c r="U34" i="5"/>
  <c r="Y34" i="5" s="1"/>
  <c r="S34" i="5"/>
  <c r="O34" i="5"/>
  <c r="M34" i="5"/>
  <c r="Q34" i="5" s="1"/>
  <c r="K34" i="5"/>
  <c r="G34" i="5"/>
  <c r="E34" i="5"/>
  <c r="I34" i="5" s="1"/>
  <c r="C34" i="5"/>
  <c r="AG33" i="5"/>
  <c r="Y33" i="5"/>
  <c r="Q33" i="5"/>
  <c r="I33" i="5"/>
  <c r="AG32" i="5"/>
  <c r="Y32" i="5"/>
  <c r="Q32" i="5"/>
  <c r="I32" i="5"/>
  <c r="AG31" i="5"/>
  <c r="Y31" i="5"/>
  <c r="Q31" i="5"/>
  <c r="I31" i="5"/>
  <c r="AG30" i="5"/>
  <c r="Y30" i="5"/>
  <c r="Q30" i="5"/>
  <c r="I30" i="5"/>
  <c r="AE27" i="5"/>
  <c r="AC27" i="5"/>
  <c r="AG27" i="5" s="1"/>
  <c r="AA27" i="5"/>
  <c r="W27" i="5"/>
  <c r="U27" i="5"/>
  <c r="Y27" i="5" s="1"/>
  <c r="S27" i="5"/>
  <c r="O27" i="5"/>
  <c r="M27" i="5"/>
  <c r="Q27" i="5" s="1"/>
  <c r="K27" i="5"/>
  <c r="G27" i="5"/>
  <c r="E27" i="5"/>
  <c r="I27" i="5" s="1"/>
  <c r="C27" i="5"/>
  <c r="AG26" i="5"/>
  <c r="Y26" i="5"/>
  <c r="Q26" i="5"/>
  <c r="I26" i="5"/>
  <c r="AE23" i="5"/>
  <c r="AC23" i="5"/>
  <c r="AG23" i="5" s="1"/>
  <c r="AA23" i="5"/>
  <c r="W23" i="5"/>
  <c r="U23" i="5"/>
  <c r="Y23" i="5" s="1"/>
  <c r="S23" i="5"/>
  <c r="O23" i="5"/>
  <c r="M23" i="5"/>
  <c r="Q23" i="5" s="1"/>
  <c r="K23" i="5"/>
  <c r="G23" i="5"/>
  <c r="E23" i="5"/>
  <c r="I23" i="5" s="1"/>
  <c r="C23" i="5"/>
  <c r="AG22" i="5"/>
  <c r="Y22" i="5"/>
  <c r="Q22" i="5"/>
  <c r="I22" i="5"/>
  <c r="AE19" i="5"/>
  <c r="AC19" i="5"/>
  <c r="AG19" i="5" s="1"/>
  <c r="AA19" i="5"/>
  <c r="W19" i="5"/>
  <c r="U19" i="5"/>
  <c r="Y19" i="5" s="1"/>
  <c r="S19" i="5"/>
  <c r="O19" i="5"/>
  <c r="M19" i="5"/>
  <c r="Q19" i="5" s="1"/>
  <c r="K19" i="5"/>
  <c r="G19" i="5"/>
  <c r="E19" i="5"/>
  <c r="I19" i="5" s="1"/>
  <c r="C19" i="5"/>
  <c r="AG18" i="5"/>
  <c r="Y18" i="5"/>
  <c r="Q18" i="5"/>
  <c r="I18" i="5"/>
  <c r="AG17" i="5"/>
  <c r="Y17" i="5"/>
  <c r="Q17" i="5"/>
  <c r="I17" i="5"/>
  <c r="AE14" i="5"/>
  <c r="AC14" i="5"/>
  <c r="AG14" i="5" s="1"/>
  <c r="AA14" i="5"/>
  <c r="W14" i="5"/>
  <c r="U14" i="5"/>
  <c r="Y14" i="5" s="1"/>
  <c r="S14" i="5"/>
  <c r="O14" i="5"/>
  <c r="M14" i="5"/>
  <c r="Q14" i="5" s="1"/>
  <c r="K14" i="5"/>
  <c r="G14" i="5"/>
  <c r="E14" i="5"/>
  <c r="I14" i="5" s="1"/>
  <c r="C14" i="5"/>
  <c r="AG13" i="5"/>
  <c r="Y13" i="5"/>
  <c r="Q13" i="5"/>
  <c r="I13" i="5"/>
  <c r="AE10" i="5"/>
  <c r="AE53" i="5" s="1"/>
  <c r="AC10" i="5"/>
  <c r="AG10" i="5" s="1"/>
  <c r="AA10" i="5"/>
  <c r="AA53" i="5" s="1"/>
  <c r="W10" i="5"/>
  <c r="W53" i="5" s="1"/>
  <c r="U10" i="5"/>
  <c r="Y10" i="5" s="1"/>
  <c r="S10" i="5"/>
  <c r="S53" i="5" s="1"/>
  <c r="O10" i="5"/>
  <c r="O53" i="5" s="1"/>
  <c r="M10" i="5"/>
  <c r="Q10" i="5" s="1"/>
  <c r="K10" i="5"/>
  <c r="K53" i="5" s="1"/>
  <c r="G10" i="5"/>
  <c r="G53" i="5" s="1"/>
  <c r="E10" i="5"/>
  <c r="I10" i="5" s="1"/>
  <c r="C10" i="5"/>
  <c r="C53" i="5" s="1"/>
  <c r="AG9" i="5"/>
  <c r="Y9" i="5"/>
  <c r="Q9" i="5"/>
  <c r="I9" i="5"/>
  <c r="AG8" i="5"/>
  <c r="Y8" i="5"/>
  <c r="Q8" i="5"/>
  <c r="I8" i="5"/>
  <c r="O130" i="4"/>
  <c r="N130" i="4"/>
  <c r="M130" i="4"/>
  <c r="L130" i="4"/>
  <c r="K130" i="4"/>
  <c r="J130" i="4"/>
  <c r="I130" i="4"/>
  <c r="H130" i="4"/>
  <c r="G130" i="4"/>
  <c r="F130" i="4"/>
  <c r="E130" i="4"/>
  <c r="D130" i="4"/>
  <c r="N128" i="4"/>
  <c r="L128" i="4"/>
  <c r="K128" i="4"/>
  <c r="J128" i="4"/>
  <c r="E128" i="4"/>
  <c r="R123" i="4"/>
  <c r="Q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P122" i="4"/>
  <c r="P123" i="4" s="1"/>
  <c r="R119" i="4"/>
  <c r="Q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P118" i="4"/>
  <c r="P117" i="4"/>
  <c r="P119" i="4" s="1"/>
  <c r="R114" i="4"/>
  <c r="Q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P113" i="4"/>
  <c r="P112" i="4"/>
  <c r="P111" i="4"/>
  <c r="P110" i="4"/>
  <c r="P109" i="4"/>
  <c r="P108" i="4"/>
  <c r="P107" i="4"/>
  <c r="P106" i="4"/>
  <c r="P105" i="4"/>
  <c r="P114" i="4" s="1"/>
  <c r="R102" i="4"/>
  <c r="Q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P101" i="4"/>
  <c r="P100" i="4"/>
  <c r="P102" i="4" s="1"/>
  <c r="R97" i="4"/>
  <c r="Q97" i="4"/>
  <c r="O97" i="4"/>
  <c r="N97" i="4"/>
  <c r="M97" i="4"/>
  <c r="L97" i="4"/>
  <c r="K97" i="4"/>
  <c r="J97" i="4"/>
  <c r="I97" i="4"/>
  <c r="H97" i="4"/>
  <c r="G97" i="4"/>
  <c r="F97" i="4"/>
  <c r="E97" i="4"/>
  <c r="D97" i="4"/>
  <c r="P96" i="4"/>
  <c r="P95" i="4"/>
  <c r="P94" i="4"/>
  <c r="P93" i="4"/>
  <c r="P92" i="4"/>
  <c r="P91" i="4"/>
  <c r="P97" i="4" s="1"/>
  <c r="R88" i="4"/>
  <c r="Q88" i="4"/>
  <c r="O88" i="4"/>
  <c r="N88" i="4"/>
  <c r="M88" i="4"/>
  <c r="L88" i="4"/>
  <c r="K88" i="4"/>
  <c r="J88" i="4"/>
  <c r="I88" i="4"/>
  <c r="H88" i="4"/>
  <c r="G88" i="4"/>
  <c r="F88" i="4"/>
  <c r="E88" i="4"/>
  <c r="D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88" i="4" s="1"/>
  <c r="R71" i="4"/>
  <c r="Q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71" i="4" s="1"/>
  <c r="R52" i="4"/>
  <c r="Q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P50" i="4"/>
  <c r="P52" i="4" s="1"/>
  <c r="R47" i="4"/>
  <c r="Q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P45" i="4"/>
  <c r="P44" i="4"/>
  <c r="P43" i="4"/>
  <c r="P42" i="4"/>
  <c r="P41" i="4"/>
  <c r="P40" i="4"/>
  <c r="P39" i="4"/>
  <c r="P38" i="4"/>
  <c r="P37" i="4"/>
  <c r="P47" i="4" s="1"/>
  <c r="R34" i="4"/>
  <c r="Q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P32" i="4"/>
  <c r="P31" i="4"/>
  <c r="P30" i="4"/>
  <c r="P29" i="4"/>
  <c r="P28" i="4"/>
  <c r="P27" i="4"/>
  <c r="P26" i="4"/>
  <c r="P34" i="4" s="1"/>
  <c r="R23" i="4"/>
  <c r="R125" i="4" s="1"/>
  <c r="R129" i="4" s="1"/>
  <c r="Q23" i="4"/>
  <c r="Q125" i="4" s="1"/>
  <c r="O23" i="4"/>
  <c r="O125" i="4" s="1"/>
  <c r="O128" i="4" s="1"/>
  <c r="N23" i="4"/>
  <c r="N125" i="4" s="1"/>
  <c r="M23" i="4"/>
  <c r="M125" i="4" s="1"/>
  <c r="M128" i="4" s="1"/>
  <c r="L23" i="4"/>
  <c r="L125" i="4" s="1"/>
  <c r="K23" i="4"/>
  <c r="K125" i="4" s="1"/>
  <c r="J23" i="4"/>
  <c r="J125" i="4" s="1"/>
  <c r="I23" i="4"/>
  <c r="I125" i="4" s="1"/>
  <c r="I128" i="4" s="1"/>
  <c r="H23" i="4"/>
  <c r="H125" i="4" s="1"/>
  <c r="H128" i="4" s="1"/>
  <c r="G23" i="4"/>
  <c r="G125" i="4" s="1"/>
  <c r="G128" i="4" s="1"/>
  <c r="F23" i="4"/>
  <c r="F125" i="4" s="1"/>
  <c r="F128" i="4" s="1"/>
  <c r="E23" i="4"/>
  <c r="E125" i="4" s="1"/>
  <c r="D23" i="4"/>
  <c r="D125" i="4" s="1"/>
  <c r="D128" i="4" s="1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23" i="4" s="1"/>
  <c r="P125" i="4" s="1"/>
  <c r="AG50" i="3"/>
  <c r="AE50" i="3"/>
  <c r="AC50" i="3"/>
  <c r="AA50" i="3"/>
  <c r="Y50" i="3"/>
  <c r="W50" i="3"/>
  <c r="U50" i="3"/>
  <c r="S50" i="3"/>
  <c r="Q50" i="3"/>
  <c r="O50" i="3"/>
  <c r="M50" i="3"/>
  <c r="K50" i="3"/>
  <c r="I50" i="3"/>
  <c r="G50" i="3"/>
  <c r="E50" i="3"/>
  <c r="C50" i="3"/>
  <c r="AG49" i="3"/>
  <c r="Y49" i="3"/>
  <c r="Q49" i="3"/>
  <c r="I49" i="3"/>
  <c r="AG46" i="3"/>
  <c r="AE46" i="3"/>
  <c r="AC46" i="3"/>
  <c r="AA46" i="3"/>
  <c r="Y46" i="3"/>
  <c r="W46" i="3"/>
  <c r="U46" i="3"/>
  <c r="S46" i="3"/>
  <c r="Q46" i="3"/>
  <c r="O46" i="3"/>
  <c r="M46" i="3"/>
  <c r="K46" i="3"/>
  <c r="I46" i="3"/>
  <c r="G46" i="3"/>
  <c r="E46" i="3"/>
  <c r="C46" i="3"/>
  <c r="AG45" i="3"/>
  <c r="Y45" i="3"/>
  <c r="Q45" i="3"/>
  <c r="I45" i="3"/>
  <c r="AG44" i="3"/>
  <c r="Y44" i="3"/>
  <c r="Q44" i="3"/>
  <c r="I44" i="3"/>
  <c r="AG43" i="3"/>
  <c r="Y43" i="3"/>
  <c r="Q43" i="3"/>
  <c r="I43" i="3"/>
  <c r="AG40" i="3"/>
  <c r="AE40" i="3"/>
  <c r="AC40" i="3"/>
  <c r="AA40" i="3"/>
  <c r="Y40" i="3"/>
  <c r="W40" i="3"/>
  <c r="U40" i="3"/>
  <c r="S40" i="3"/>
  <c r="Q40" i="3"/>
  <c r="O40" i="3"/>
  <c r="M40" i="3"/>
  <c r="K40" i="3"/>
  <c r="I40" i="3"/>
  <c r="G40" i="3"/>
  <c r="E40" i="3"/>
  <c r="C40" i="3"/>
  <c r="AG39" i="3"/>
  <c r="Y39" i="3"/>
  <c r="Q39" i="3"/>
  <c r="I39" i="3"/>
  <c r="AG38" i="3"/>
  <c r="Y38" i="3"/>
  <c r="Q38" i="3"/>
  <c r="I38" i="3"/>
  <c r="AG37" i="3"/>
  <c r="Y37" i="3"/>
  <c r="Q37" i="3"/>
  <c r="I37" i="3"/>
  <c r="AG34" i="3"/>
  <c r="AE34" i="3"/>
  <c r="AC34" i="3"/>
  <c r="AA34" i="3"/>
  <c r="Y34" i="3"/>
  <c r="W34" i="3"/>
  <c r="U34" i="3"/>
  <c r="S34" i="3"/>
  <c r="Q34" i="3"/>
  <c r="O34" i="3"/>
  <c r="M34" i="3"/>
  <c r="K34" i="3"/>
  <c r="I34" i="3"/>
  <c r="G34" i="3"/>
  <c r="E34" i="3"/>
  <c r="C34" i="3"/>
  <c r="AG33" i="3"/>
  <c r="Y33" i="3"/>
  <c r="Q33" i="3"/>
  <c r="I33" i="3"/>
  <c r="AG32" i="3"/>
  <c r="Y32" i="3"/>
  <c r="Q32" i="3"/>
  <c r="I32" i="3"/>
  <c r="AG31" i="3"/>
  <c r="Y31" i="3"/>
  <c r="Q31" i="3"/>
  <c r="I31" i="3"/>
  <c r="AG30" i="3"/>
  <c r="Y30" i="3"/>
  <c r="Q30" i="3"/>
  <c r="I30" i="3"/>
  <c r="AG27" i="3"/>
  <c r="AE27" i="3"/>
  <c r="AC27" i="3"/>
  <c r="AA27" i="3"/>
  <c r="Y27" i="3"/>
  <c r="W27" i="3"/>
  <c r="U27" i="3"/>
  <c r="S27" i="3"/>
  <c r="Q27" i="3"/>
  <c r="O27" i="3"/>
  <c r="M27" i="3"/>
  <c r="K27" i="3"/>
  <c r="I27" i="3"/>
  <c r="G27" i="3"/>
  <c r="E27" i="3"/>
  <c r="C27" i="3"/>
  <c r="AG26" i="3"/>
  <c r="Y26" i="3"/>
  <c r="Q26" i="3"/>
  <c r="I26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C23" i="3"/>
  <c r="AG22" i="3"/>
  <c r="Y22" i="3"/>
  <c r="Q22" i="3"/>
  <c r="I22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C19" i="3"/>
  <c r="AG18" i="3"/>
  <c r="Y18" i="3"/>
  <c r="Q18" i="3"/>
  <c r="I18" i="3"/>
  <c r="AG17" i="3"/>
  <c r="Y17" i="3"/>
  <c r="Q17" i="3"/>
  <c r="I17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AG13" i="3"/>
  <c r="Y13" i="3"/>
  <c r="Q13" i="3"/>
  <c r="I13" i="3"/>
  <c r="AG10" i="3"/>
  <c r="AE10" i="3"/>
  <c r="AE52" i="3" s="1"/>
  <c r="AC10" i="3"/>
  <c r="AC52" i="3" s="1"/>
  <c r="AA10" i="3"/>
  <c r="AA52" i="3" s="1"/>
  <c r="Y10" i="3"/>
  <c r="W10" i="3"/>
  <c r="W52" i="3" s="1"/>
  <c r="U10" i="3"/>
  <c r="U52" i="3" s="1"/>
  <c r="S10" i="3"/>
  <c r="S52" i="3" s="1"/>
  <c r="Q10" i="3"/>
  <c r="O10" i="3"/>
  <c r="O52" i="3" s="1"/>
  <c r="M10" i="3"/>
  <c r="M52" i="3" s="1"/>
  <c r="K10" i="3"/>
  <c r="K52" i="3" s="1"/>
  <c r="I10" i="3"/>
  <c r="G10" i="3"/>
  <c r="G52" i="3" s="1"/>
  <c r="E10" i="3"/>
  <c r="E52" i="3" s="1"/>
  <c r="I52" i="3" s="1"/>
  <c r="C10" i="3"/>
  <c r="C52" i="3" s="1"/>
  <c r="AG9" i="3"/>
  <c r="Y9" i="3"/>
  <c r="Q9" i="3"/>
  <c r="I9" i="3"/>
  <c r="AG8" i="3"/>
  <c r="Y8" i="3"/>
  <c r="Q8" i="3"/>
  <c r="I8" i="3"/>
  <c r="M148" i="2"/>
  <c r="L148" i="2"/>
  <c r="K148" i="2"/>
  <c r="J148" i="2"/>
  <c r="I148" i="2"/>
  <c r="H148" i="2"/>
  <c r="G148" i="2"/>
  <c r="F148" i="2"/>
  <c r="E148" i="2"/>
  <c r="D148" i="2"/>
  <c r="K146" i="2"/>
  <c r="P141" i="2"/>
  <c r="O141" i="2"/>
  <c r="M141" i="2"/>
  <c r="L141" i="2"/>
  <c r="K141" i="2"/>
  <c r="J141" i="2"/>
  <c r="I141" i="2"/>
  <c r="H141" i="2"/>
  <c r="G141" i="2"/>
  <c r="F141" i="2"/>
  <c r="E141" i="2"/>
  <c r="D141" i="2"/>
  <c r="N140" i="2"/>
  <c r="N141" i="2" s="1"/>
  <c r="P137" i="2"/>
  <c r="O137" i="2"/>
  <c r="M137" i="2"/>
  <c r="L137" i="2"/>
  <c r="K137" i="2"/>
  <c r="J137" i="2"/>
  <c r="I137" i="2"/>
  <c r="H137" i="2"/>
  <c r="G137" i="2"/>
  <c r="F137" i="2"/>
  <c r="E137" i="2"/>
  <c r="D137" i="2"/>
  <c r="N136" i="2"/>
  <c r="N135" i="2"/>
  <c r="N134" i="2"/>
  <c r="N133" i="2"/>
  <c r="N137" i="2" s="1"/>
  <c r="P130" i="2"/>
  <c r="O130" i="2"/>
  <c r="M130" i="2"/>
  <c r="L130" i="2"/>
  <c r="K130" i="2"/>
  <c r="J130" i="2"/>
  <c r="I130" i="2"/>
  <c r="H130" i="2"/>
  <c r="G130" i="2"/>
  <c r="F130" i="2"/>
  <c r="E130" i="2"/>
  <c r="D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30" i="2" s="1"/>
  <c r="P114" i="2"/>
  <c r="O114" i="2"/>
  <c r="M114" i="2"/>
  <c r="L114" i="2"/>
  <c r="K114" i="2"/>
  <c r="J114" i="2"/>
  <c r="I114" i="2"/>
  <c r="H114" i="2"/>
  <c r="G114" i="2"/>
  <c r="F114" i="2"/>
  <c r="E114" i="2"/>
  <c r="D114" i="2"/>
  <c r="N113" i="2"/>
  <c r="N112" i="2"/>
  <c r="N111" i="2"/>
  <c r="N110" i="2"/>
  <c r="N109" i="2"/>
  <c r="N114" i="2" s="1"/>
  <c r="P106" i="2"/>
  <c r="O106" i="2"/>
  <c r="M106" i="2"/>
  <c r="L106" i="2"/>
  <c r="K106" i="2"/>
  <c r="J106" i="2"/>
  <c r="I106" i="2"/>
  <c r="H106" i="2"/>
  <c r="G106" i="2"/>
  <c r="F106" i="2"/>
  <c r="E106" i="2"/>
  <c r="D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106" i="2" s="1"/>
  <c r="P91" i="2"/>
  <c r="O91" i="2"/>
  <c r="M91" i="2"/>
  <c r="L91" i="2"/>
  <c r="K91" i="2"/>
  <c r="J91" i="2"/>
  <c r="I91" i="2"/>
  <c r="H91" i="2"/>
  <c r="G91" i="2"/>
  <c r="F91" i="2"/>
  <c r="E91" i="2"/>
  <c r="D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91" i="2" s="1"/>
  <c r="P71" i="2"/>
  <c r="O71" i="2"/>
  <c r="M71" i="2"/>
  <c r="L71" i="2"/>
  <c r="K71" i="2"/>
  <c r="J71" i="2"/>
  <c r="I71" i="2"/>
  <c r="H71" i="2"/>
  <c r="G71" i="2"/>
  <c r="F71" i="2"/>
  <c r="E71" i="2"/>
  <c r="D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71" i="2" s="1"/>
  <c r="P48" i="2"/>
  <c r="O48" i="2"/>
  <c r="M48" i="2"/>
  <c r="L48" i="2"/>
  <c r="K48" i="2"/>
  <c r="J48" i="2"/>
  <c r="I48" i="2"/>
  <c r="H48" i="2"/>
  <c r="G48" i="2"/>
  <c r="F48" i="2"/>
  <c r="E48" i="2"/>
  <c r="D48" i="2"/>
  <c r="N47" i="2"/>
  <c r="N46" i="2"/>
  <c r="N48" i="2" s="1"/>
  <c r="P43" i="2"/>
  <c r="O43" i="2"/>
  <c r="M43" i="2"/>
  <c r="L43" i="2"/>
  <c r="K43" i="2"/>
  <c r="J43" i="2"/>
  <c r="I43" i="2"/>
  <c r="H43" i="2"/>
  <c r="G43" i="2"/>
  <c r="F43" i="2"/>
  <c r="E43" i="2"/>
  <c r="D43" i="2"/>
  <c r="N42" i="2"/>
  <c r="N41" i="2"/>
  <c r="N40" i="2"/>
  <c r="N39" i="2"/>
  <c r="N38" i="2"/>
  <c r="N37" i="2"/>
  <c r="N36" i="2"/>
  <c r="N43" i="2" s="1"/>
  <c r="P33" i="2"/>
  <c r="O33" i="2"/>
  <c r="M33" i="2"/>
  <c r="L33" i="2"/>
  <c r="K33" i="2"/>
  <c r="J33" i="2"/>
  <c r="I33" i="2"/>
  <c r="H33" i="2"/>
  <c r="G33" i="2"/>
  <c r="F33" i="2"/>
  <c r="E33" i="2"/>
  <c r="D33" i="2"/>
  <c r="N32" i="2"/>
  <c r="N31" i="2"/>
  <c r="N30" i="2"/>
  <c r="N29" i="2"/>
  <c r="N28" i="2"/>
  <c r="N27" i="2"/>
  <c r="N26" i="2"/>
  <c r="N33" i="2" s="1"/>
  <c r="P23" i="2"/>
  <c r="P143" i="2" s="1"/>
  <c r="P147" i="2" s="1"/>
  <c r="O23" i="2"/>
  <c r="O143" i="2" s="1"/>
  <c r="M23" i="2"/>
  <c r="M143" i="2" s="1"/>
  <c r="M146" i="2" s="1"/>
  <c r="L23" i="2"/>
  <c r="L143" i="2" s="1"/>
  <c r="L146" i="2" s="1"/>
  <c r="K23" i="2"/>
  <c r="K143" i="2" s="1"/>
  <c r="J23" i="2"/>
  <c r="J143" i="2" s="1"/>
  <c r="J146" i="2" s="1"/>
  <c r="I23" i="2"/>
  <c r="I143" i="2" s="1"/>
  <c r="I146" i="2" s="1"/>
  <c r="H23" i="2"/>
  <c r="H143" i="2" s="1"/>
  <c r="H146" i="2" s="1"/>
  <c r="G23" i="2"/>
  <c r="G143" i="2" s="1"/>
  <c r="G146" i="2" s="1"/>
  <c r="F23" i="2"/>
  <c r="F143" i="2" s="1"/>
  <c r="F146" i="2" s="1"/>
  <c r="E23" i="2"/>
  <c r="E143" i="2" s="1"/>
  <c r="E146" i="2" s="1"/>
  <c r="D23" i="2"/>
  <c r="D143" i="2" s="1"/>
  <c r="D146" i="2" s="1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23" i="2" s="1"/>
  <c r="N143" i="2" s="1"/>
  <c r="AE50" i="1"/>
  <c r="AC50" i="1"/>
  <c r="AG50" i="1" s="1"/>
  <c r="AA50" i="1"/>
  <c r="W50" i="1"/>
  <c r="U50" i="1"/>
  <c r="Y50" i="1" s="1"/>
  <c r="S50" i="1"/>
  <c r="O50" i="1"/>
  <c r="M50" i="1"/>
  <c r="Q50" i="1" s="1"/>
  <c r="K50" i="1"/>
  <c r="G50" i="1"/>
  <c r="E50" i="1"/>
  <c r="I50" i="1" s="1"/>
  <c r="C50" i="1"/>
  <c r="AG49" i="1"/>
  <c r="Y49" i="1"/>
  <c r="Q49" i="1"/>
  <c r="I49" i="1"/>
  <c r="AE46" i="1"/>
  <c r="AC46" i="1"/>
  <c r="AG46" i="1" s="1"/>
  <c r="AA46" i="1"/>
  <c r="W46" i="1"/>
  <c r="U46" i="1"/>
  <c r="Y46" i="1" s="1"/>
  <c r="S46" i="1"/>
  <c r="O46" i="1"/>
  <c r="M46" i="1"/>
  <c r="Q46" i="1" s="1"/>
  <c r="K46" i="1"/>
  <c r="G46" i="1"/>
  <c r="E46" i="1"/>
  <c r="I46" i="1" s="1"/>
  <c r="C46" i="1"/>
  <c r="AG45" i="1"/>
  <c r="Y45" i="1"/>
  <c r="Q45" i="1"/>
  <c r="I45" i="1"/>
  <c r="AG44" i="1"/>
  <c r="Y44" i="1"/>
  <c r="Q44" i="1"/>
  <c r="I44" i="1"/>
  <c r="AG43" i="1"/>
  <c r="Y43" i="1"/>
  <c r="Q43" i="1"/>
  <c r="I43" i="1"/>
  <c r="AE40" i="1"/>
  <c r="AC40" i="1"/>
  <c r="AG40" i="1" s="1"/>
  <c r="AA40" i="1"/>
  <c r="W40" i="1"/>
  <c r="U40" i="1"/>
  <c r="Y40" i="1" s="1"/>
  <c r="S40" i="1"/>
  <c r="O40" i="1"/>
  <c r="M40" i="1"/>
  <c r="Q40" i="1" s="1"/>
  <c r="K40" i="1"/>
  <c r="G40" i="1"/>
  <c r="E40" i="1"/>
  <c r="I40" i="1" s="1"/>
  <c r="C40" i="1"/>
  <c r="AG39" i="1"/>
  <c r="Y39" i="1"/>
  <c r="Q39" i="1"/>
  <c r="I39" i="1"/>
  <c r="AG38" i="1"/>
  <c r="Y38" i="1"/>
  <c r="Q38" i="1"/>
  <c r="I38" i="1"/>
  <c r="AG37" i="1"/>
  <c r="Y37" i="1"/>
  <c r="Q37" i="1"/>
  <c r="I37" i="1"/>
  <c r="AG36" i="1"/>
  <c r="Y36" i="1"/>
  <c r="Q36" i="1"/>
  <c r="I36" i="1"/>
  <c r="AE33" i="1"/>
  <c r="AC33" i="1"/>
  <c r="AG33" i="1" s="1"/>
  <c r="AA33" i="1"/>
  <c r="W33" i="1"/>
  <c r="U33" i="1"/>
  <c r="Y33" i="1" s="1"/>
  <c r="S33" i="1"/>
  <c r="O33" i="1"/>
  <c r="M33" i="1"/>
  <c r="Q33" i="1" s="1"/>
  <c r="K33" i="1"/>
  <c r="G33" i="1"/>
  <c r="E33" i="1"/>
  <c r="I33" i="1" s="1"/>
  <c r="C33" i="1"/>
  <c r="AG32" i="1"/>
  <c r="Y32" i="1"/>
  <c r="Q32" i="1"/>
  <c r="I32" i="1"/>
  <c r="AG31" i="1"/>
  <c r="Y31" i="1"/>
  <c r="Q31" i="1"/>
  <c r="I31" i="1"/>
  <c r="AG30" i="1"/>
  <c r="Y30" i="1"/>
  <c r="Q30" i="1"/>
  <c r="I30" i="1"/>
  <c r="AG29" i="1"/>
  <c r="Y29" i="1"/>
  <c r="Q29" i="1"/>
  <c r="I29" i="1"/>
  <c r="AE26" i="1"/>
  <c r="AC26" i="1"/>
  <c r="AG26" i="1" s="1"/>
  <c r="AA26" i="1"/>
  <c r="W26" i="1"/>
  <c r="U26" i="1"/>
  <c r="Y26" i="1" s="1"/>
  <c r="S26" i="1"/>
  <c r="O26" i="1"/>
  <c r="M26" i="1"/>
  <c r="Q26" i="1" s="1"/>
  <c r="K26" i="1"/>
  <c r="G26" i="1"/>
  <c r="E26" i="1"/>
  <c r="I26" i="1" s="1"/>
  <c r="C26" i="1"/>
  <c r="AG25" i="1"/>
  <c r="Y25" i="1"/>
  <c r="Q25" i="1"/>
  <c r="I25" i="1"/>
  <c r="AE22" i="1"/>
  <c r="AC22" i="1"/>
  <c r="AG22" i="1" s="1"/>
  <c r="AA22" i="1"/>
  <c r="W22" i="1"/>
  <c r="U22" i="1"/>
  <c r="Y22" i="1" s="1"/>
  <c r="S22" i="1"/>
  <c r="O22" i="1"/>
  <c r="M22" i="1"/>
  <c r="Q22" i="1" s="1"/>
  <c r="K22" i="1"/>
  <c r="G22" i="1"/>
  <c r="E22" i="1"/>
  <c r="I22" i="1" s="1"/>
  <c r="C22" i="1"/>
  <c r="AG21" i="1"/>
  <c r="Y21" i="1"/>
  <c r="Q21" i="1"/>
  <c r="I21" i="1"/>
  <c r="AE18" i="1"/>
  <c r="AC18" i="1"/>
  <c r="AG18" i="1" s="1"/>
  <c r="AA18" i="1"/>
  <c r="W18" i="1"/>
  <c r="U18" i="1"/>
  <c r="Y18" i="1" s="1"/>
  <c r="S18" i="1"/>
  <c r="O18" i="1"/>
  <c r="M18" i="1"/>
  <c r="Q18" i="1" s="1"/>
  <c r="K18" i="1"/>
  <c r="G18" i="1"/>
  <c r="E18" i="1"/>
  <c r="I18" i="1" s="1"/>
  <c r="C18" i="1"/>
  <c r="AG17" i="1"/>
  <c r="Y17" i="1"/>
  <c r="Q17" i="1"/>
  <c r="I17" i="1"/>
  <c r="AG16" i="1"/>
  <c r="Y16" i="1"/>
  <c r="Q16" i="1"/>
  <c r="I16" i="1"/>
  <c r="AE13" i="1"/>
  <c r="AC13" i="1"/>
  <c r="AG13" i="1" s="1"/>
  <c r="AA13" i="1"/>
  <c r="W13" i="1"/>
  <c r="U13" i="1"/>
  <c r="Y13" i="1" s="1"/>
  <c r="S13" i="1"/>
  <c r="O13" i="1"/>
  <c r="M13" i="1"/>
  <c r="Q13" i="1" s="1"/>
  <c r="K13" i="1"/>
  <c r="G13" i="1"/>
  <c r="E13" i="1"/>
  <c r="I13" i="1" s="1"/>
  <c r="C13" i="1"/>
  <c r="AG12" i="1"/>
  <c r="Y12" i="1"/>
  <c r="Q12" i="1"/>
  <c r="I12" i="1"/>
  <c r="AE9" i="1"/>
  <c r="AE52" i="1" s="1"/>
  <c r="AC9" i="1"/>
  <c r="AG9" i="1" s="1"/>
  <c r="AA9" i="1"/>
  <c r="AA52" i="1" s="1"/>
  <c r="W9" i="1"/>
  <c r="W52" i="1" s="1"/>
  <c r="U9" i="1"/>
  <c r="U52" i="1" s="1"/>
  <c r="Y52" i="1" s="1"/>
  <c r="S9" i="1"/>
  <c r="S52" i="1" s="1"/>
  <c r="O9" i="1"/>
  <c r="O52" i="1" s="1"/>
  <c r="M9" i="1"/>
  <c r="Q9" i="1" s="1"/>
  <c r="K9" i="1"/>
  <c r="K52" i="1" s="1"/>
  <c r="G9" i="1"/>
  <c r="G52" i="1" s="1"/>
  <c r="E9" i="1"/>
  <c r="I9" i="1" s="1"/>
  <c r="C9" i="1"/>
  <c r="C52" i="1" s="1"/>
  <c r="AG8" i="1"/>
  <c r="Y8" i="1"/>
  <c r="Q8" i="1"/>
  <c r="I8" i="1"/>
  <c r="E52" i="1" l="1"/>
  <c r="I52" i="1" s="1"/>
  <c r="M52" i="1"/>
  <c r="Q52" i="1" s="1"/>
  <c r="AC52" i="1"/>
  <c r="AG52" i="1" s="1"/>
  <c r="Q52" i="3"/>
  <c r="Y52" i="3"/>
  <c r="AG52" i="3"/>
  <c r="Q157" i="6"/>
  <c r="O116" i="8"/>
  <c r="Y9" i="1"/>
  <c r="Q129" i="4"/>
  <c r="R157" i="6"/>
  <c r="Q53" i="7"/>
  <c r="M112" i="8"/>
  <c r="N116" i="8" s="1"/>
  <c r="O147" i="2"/>
  <c r="I53" i="7"/>
  <c r="E53" i="5"/>
  <c r="I53" i="5" s="1"/>
  <c r="M53" i="5"/>
  <c r="Q53" i="5" s="1"/>
  <c r="U53" i="5"/>
  <c r="Y53" i="5" s="1"/>
  <c r="AC53" i="5"/>
  <c r="AG53" i="5" s="1"/>
  <c r="I10" i="7"/>
  <c r="Q10" i="7"/>
  <c r="Y10" i="7"/>
  <c r="AG10" i="7"/>
</calcChain>
</file>

<file path=xl/sharedStrings.xml><?xml version="1.0" encoding="utf-8"?>
<sst xmlns="http://schemas.openxmlformats.org/spreadsheetml/2006/main" count="811" uniqueCount="178">
  <si>
    <t>Phosphoric Acid Production and Deliveries in Major Producing Countries</t>
  </si>
  <si>
    <t>PIT/2014/2Q/P/8</t>
  </si>
  <si>
    <t>January - June 2014</t>
  </si>
  <si>
    <t>('000 metric tonnes P2O5)</t>
  </si>
  <si>
    <t>PRODUCTION</t>
  </si>
  <si>
    <t>TOTAL DELIVERIES</t>
  </si>
  <si>
    <t>HOME DELIVERIES</t>
  </si>
  <si>
    <t>EXPORTS</t>
  </si>
  <si>
    <t>2Q 2014</t>
  </si>
  <si>
    <t>%</t>
  </si>
  <si>
    <t>West Europe</t>
  </si>
  <si>
    <t>Finland</t>
  </si>
  <si>
    <t>Subtotal</t>
  </si>
  <si>
    <t>Central Europe</t>
  </si>
  <si>
    <t>Bulgaria</t>
  </si>
  <si>
    <t>E. Europe &amp; C. Asia</t>
  </si>
  <si>
    <t>Lithuania</t>
  </si>
  <si>
    <t>Russia</t>
  </si>
  <si>
    <t>North America</t>
  </si>
  <si>
    <t>USA</t>
  </si>
  <si>
    <t>Latin America</t>
  </si>
  <si>
    <t>Brazil</t>
  </si>
  <si>
    <t>Africa</t>
  </si>
  <si>
    <t>Morocco</t>
  </si>
  <si>
    <t>Senegal</t>
  </si>
  <si>
    <t>South Africa</t>
  </si>
  <si>
    <t>Tunisia</t>
  </si>
  <si>
    <t>West Asia</t>
  </si>
  <si>
    <t>Israel</t>
  </si>
  <si>
    <t>Jordan</t>
  </si>
  <si>
    <t>Saudi Arabia</t>
  </si>
  <si>
    <t>Turkey</t>
  </si>
  <si>
    <t>East Asia</t>
  </si>
  <si>
    <t>China</t>
  </si>
  <si>
    <t>f</t>
  </si>
  <si>
    <t>c</t>
  </si>
  <si>
    <t>Korea Rep.</t>
  </si>
  <si>
    <t>Philippines</t>
  </si>
  <si>
    <t>Oceania</t>
  </si>
  <si>
    <t>Australia</t>
  </si>
  <si>
    <t>Total (not entire world)</t>
  </si>
  <si>
    <t xml:space="preserve">Phosphoric Acid Exports by Destination </t>
  </si>
  <si>
    <t>Exporting</t>
  </si>
  <si>
    <t>countries</t>
  </si>
  <si>
    <t>Various</t>
  </si>
  <si>
    <t>TOTAL</t>
  </si>
  <si>
    <t>Importing</t>
  </si>
  <si>
    <t>Countries</t>
  </si>
  <si>
    <t>Belgium</t>
  </si>
  <si>
    <t>Denmark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</si>
  <si>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</si>
  <si>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</si>
  <si>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</si>
  <si>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</si>
  <si>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</si>
  <si>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</si>
  <si>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</si>
  <si>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</si>
  <si>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Sweden</t>
  </si>
  <si>
    <t>United Kingdom</t>
  </si>
  <si>
    <t>Croatia</t>
  </si>
  <si>
    <t>Poland</t>
  </si>
  <si>
    <t>Romania</t>
  </si>
  <si>
    <t>Serbia</t>
  </si>
  <si>
    <t>Slovenia</t>
  </si>
  <si>
    <t>Estonia</t>
  </si>
  <si>
    <t>Kazakhstan</t>
  </si>
  <si>
    <t>Moldavia</t>
  </si>
  <si>
    <t>Ukraine</t>
  </si>
  <si>
    <t>Canada</t>
  </si>
  <si>
    <t>Argentina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</si>
  <si>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</si>
  <si>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</si>
  <si>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</si>
  <si>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</si>
  <si>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</si>
  <si>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</si>
  <si>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</si>
  <si>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</si>
  <si>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Mexico</t>
  </si>
  <si>
    <t>Nicaragua</t>
  </si>
  <si>
    <t>Panama</t>
  </si>
  <si>
    <t>Paraguay</t>
  </si>
  <si>
    <t>Peru</t>
  </si>
  <si>
    <t>Puerto Rico</t>
  </si>
  <si>
    <t>Trinidad and Tobago</t>
  </si>
  <si>
    <t>Uruguay</t>
  </si>
  <si>
    <t>Venezuela</t>
  </si>
  <si>
    <t>Algeria</t>
  </si>
  <si>
    <t>Cameroon</t>
  </si>
  <si>
    <t>Cote d'Ivoire</t>
  </si>
  <si>
    <t>Djibouti</t>
  </si>
  <si>
    <t>Egypt</t>
  </si>
  <si>
    <t>Ghana</t>
  </si>
  <si>
    <t>Kenya</t>
  </si>
  <si>
    <t>Libya</t>
  </si>
  <si>
    <t>Madagascar</t>
  </si>
  <si>
    <t>Mauritius</t>
  </si>
  <si>
    <t>Nigeria</t>
  </si>
  <si>
    <t>Sudan</t>
  </si>
  <si>
    <t>Tanzania</t>
  </si>
  <si>
    <t>Abu Dhabi, UAE</t>
  </si>
  <si>
    <t>Dubai, UAE</t>
  </si>
  <si>
    <t>Iran</t>
  </si>
  <si>
    <t>Iraq</t>
  </si>
  <si>
    <t>Kuwait</t>
  </si>
  <si>
    <t>Oman</t>
  </si>
  <si>
    <t>Syria</t>
  </si>
  <si>
    <t>South Asia</t>
  </si>
  <si>
    <t>Bangladesh</t>
  </si>
  <si>
    <t>India</t>
  </si>
  <si>
    <t>Pakistan</t>
  </si>
  <si>
    <t>Sri Lanka</t>
  </si>
  <si>
    <t>Hong-Kong</t>
  </si>
  <si>
    <t>Indonesia</t>
  </si>
  <si>
    <t>Japan</t>
  </si>
  <si>
    <t>Malaysia</t>
  </si>
  <si>
    <t>Myanmar</t>
  </si>
  <si>
    <t>Singapore</t>
  </si>
  <si>
    <t>Taiwan, China</t>
  </si>
  <si>
    <t>Thailand</t>
  </si>
  <si>
    <t>Vietnam</t>
  </si>
  <si>
    <t>Fiji</t>
  </si>
  <si>
    <t>New Zealand</t>
  </si>
  <si>
    <t>Others</t>
  </si>
  <si>
    <t>WORLD TOTAL</t>
  </si>
  <si>
    <t>Total 2013</t>
  </si>
  <si>
    <t>%Variation</t>
  </si>
  <si>
    <t>%Variation 2014/2013</t>
  </si>
  <si>
    <t>2014/2013</t>
  </si>
  <si>
    <t>2013/2012</t>
  </si>
  <si>
    <t>Total 2012</t>
  </si>
  <si>
    <t>%Variation 2013/2012</t>
  </si>
  <si>
    <t>MAP Production and Deliveries in Major Producing Countries</t>
  </si>
  <si>
    <t xml:space="preserve">MAP Exports by Destination </t>
  </si>
  <si>
    <t>Austria</t>
  </si>
  <si>
    <t>Switzerland</t>
  </si>
  <si>
    <t>Czech. Rep.</t>
  </si>
  <si>
    <t>Hungary</t>
  </si>
  <si>
    <t>Slovakia</t>
  </si>
  <si>
    <t>Azerbaijan</t>
  </si>
  <si>
    <t>Belarus</t>
  </si>
  <si>
    <t>Georgia</t>
  </si>
  <si>
    <t>Latvia</t>
  </si>
  <si>
    <t>Uzbekistan</t>
  </si>
  <si>
    <t>Bahamas</t>
  </si>
  <si>
    <t>Honduras</t>
  </si>
  <si>
    <t>Congo</t>
  </si>
  <si>
    <t>Ethiopia</t>
  </si>
  <si>
    <t>Mozambique</t>
  </si>
  <si>
    <t>Togo</t>
  </si>
  <si>
    <t>Zimbabwe</t>
  </si>
  <si>
    <t>Mongolia</t>
  </si>
  <si>
    <t>DAP Production and Deliveries in Major Producing Countries</t>
  </si>
  <si>
    <t xml:space="preserve">DAP Exports by Destination </t>
  </si>
  <si>
    <t>Ireland</t>
  </si>
  <si>
    <t>Luxemburg</t>
  </si>
  <si>
    <t>Albania</t>
  </si>
  <si>
    <t>Belize</t>
  </si>
  <si>
    <t>Bolivia</t>
  </si>
  <si>
    <t>Guadeloupe</t>
  </si>
  <si>
    <t>Jamaica</t>
  </si>
  <si>
    <t>Martinique</t>
  </si>
  <si>
    <t>Surinam</t>
  </si>
  <si>
    <t>Angola</t>
  </si>
  <si>
    <t>Benin</t>
  </si>
  <si>
    <t>Gabon</t>
  </si>
  <si>
    <t>Malawi</t>
  </si>
  <si>
    <t>Mali</t>
  </si>
  <si>
    <t>Mauritania</t>
  </si>
  <si>
    <t>Sierra Leone</t>
  </si>
  <si>
    <t>Lebanon</t>
  </si>
  <si>
    <t>Qatar</t>
  </si>
  <si>
    <t>Yemen</t>
  </si>
  <si>
    <t>Korea DPR</t>
  </si>
  <si>
    <t>TSP Production and Deliveries in Major Producing Countries</t>
  </si>
  <si>
    <t>n</t>
  </si>
  <si>
    <t xml:space="preserve">TSP Exports by Destination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</si>
</sst>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6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4" fontId="14" fillId="3" borderId="17" xfId="0" applyNumberFormat="1" applyFont="1" applyFill="1" applyBorder="1" applyAlignment="1" applyProtection="1">
      <alignment horizontal="right" vertical="center" indent="1"/>
    </xf>
    <xf numFmtId="164" fontId="14" fillId="3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4" fontId="14" fillId="3" borderId="17" xfId="0" applyNumberFormat="1" applyFont="1" applyFill="1" applyBorder="1" applyAlignment="1" applyProtection="1">
      <alignment horizontal="right" vertical="center" indent="1"/>
    </xf>
    <xf numFmtId="164" fontId="14" fillId="3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4" fontId="14" fillId="3" borderId="17" xfId="0" applyNumberFormat="1" applyFont="1" applyFill="1" applyBorder="1" applyAlignment="1" applyProtection="1">
      <alignment horizontal="right" vertical="center" indent="1"/>
    </xf>
    <xf numFmtId="164" fontId="14" fillId="3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4" fontId="14" fillId="3" borderId="17" xfId="0" applyNumberFormat="1" applyFont="1" applyFill="1" applyBorder="1" applyAlignment="1" applyProtection="1">
      <alignment horizontal="right" vertical="center" indent="1"/>
    </xf>
    <xf numFmtId="164" fontId="14" fillId="3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right" vertical="center" indent="1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2" fillId="3" borderId="0" xfId="0" applyFont="1" applyFill="1" applyAlignment="1" applyProtection="1">
      <alignment horizontal="center"/>
    </xf>
    <xf numFmtId="0" fontId="13" fillId="3" borderId="5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2" borderId="0" xfId="0" applyFont="1" applyFill="1" applyAlignment="1" applyProtection="1">
      <alignment horizontal="left" vertical="top"/>
    </xf>
    <xf numFmtId="0" fontId="13" fillId="2" borderId="9" xfId="0" applyFont="1" applyFill="1" applyBorder="1" applyAlignment="1" applyProtection="1">
      <alignment horizontal="left" vertical="top"/>
    </xf>
    <xf numFmtId="0" fontId="13" fillId="3" borderId="11" xfId="0" applyFont="1" applyFill="1" applyBorder="1" applyAlignment="1" applyProtection="1">
      <alignment horizontal="left" vertical="center"/>
    </xf>
    <xf numFmtId="0" fontId="14" fillId="2" borderId="0" xfId="0" applyFont="1" applyFill="1" applyAlignment="1" applyProtection="1">
      <alignment horizontal="right" vertical="center" indent="1"/>
    </xf>
    <xf numFmtId="0" fontId="14" fillId="3" borderId="0" xfId="0" applyFont="1" applyFill="1" applyAlignment="1" applyProtection="1">
      <alignment horizontal="right" vertical="center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workbookViewId="0">
      <selection sqref="A1:AF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5703125" customWidth="1"/>
    <col min="4" max="4" width="1" customWidth="1"/>
    <col min="5" max="5" width="8.5703125" customWidth="1"/>
    <col min="6" max="6" width="2" customWidth="1"/>
    <col min="7" max="7" width="8.5703125" customWidth="1"/>
    <col min="8" max="8" width="1" customWidth="1"/>
    <col min="9" max="9" width="8.5703125" customWidth="1"/>
    <col min="10" max="10" width="0.42578125" customWidth="1"/>
    <col min="11" max="11" width="8.5703125" customWidth="1"/>
    <col min="12" max="12" width="1" customWidth="1"/>
    <col min="13" max="13" width="8.5703125" customWidth="1"/>
    <col min="14" max="14" width="1" customWidth="1"/>
    <col min="15" max="15" width="8.5703125" customWidth="1"/>
    <col min="16" max="16" width="1" customWidth="1"/>
    <col min="17" max="17" width="8.5703125" customWidth="1"/>
    <col min="18" max="18" width="0.42578125" customWidth="1"/>
    <col min="19" max="19" width="8.5703125" customWidth="1"/>
    <col min="20" max="20" width="1" customWidth="1"/>
    <col min="21" max="21" width="8.5703125" customWidth="1"/>
    <col min="22" max="22" width="1" customWidth="1"/>
    <col min="23" max="23" width="8.5703125" customWidth="1"/>
    <col min="24" max="24" width="1" customWidth="1"/>
    <col min="25" max="25" width="8.570312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7.42578125" customWidth="1"/>
  </cols>
  <sheetData>
    <row r="1" spans="1:33" ht="23.25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1" t="s">
        <v>1</v>
      </c>
    </row>
    <row r="2" spans="1:33" ht="18" x14ac:dyDescent="0.25">
      <c r="A2" s="243" t="s">
        <v>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1"/>
    </row>
    <row r="3" spans="1:33" ht="18" x14ac:dyDescent="0.25">
      <c r="A3" s="243" t="s">
        <v>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1"/>
    </row>
    <row r="5" spans="1:33" ht="18.75" x14ac:dyDescent="0.25">
      <c r="A5" s="2"/>
      <c r="B5" s="2"/>
      <c r="C5" s="244" t="s">
        <v>4</v>
      </c>
      <c r="D5" s="242"/>
      <c r="E5" s="242"/>
      <c r="F5" s="242"/>
      <c r="G5" s="242"/>
      <c r="H5" s="242"/>
      <c r="I5" s="242"/>
      <c r="J5" s="2"/>
      <c r="K5" s="244" t="s">
        <v>5</v>
      </c>
      <c r="L5" s="242"/>
      <c r="M5" s="242"/>
      <c r="N5" s="242"/>
      <c r="O5" s="242"/>
      <c r="P5" s="242"/>
      <c r="Q5" s="242"/>
      <c r="R5" s="2"/>
      <c r="S5" s="244" t="s">
        <v>6</v>
      </c>
      <c r="T5" s="242"/>
      <c r="U5" s="242"/>
      <c r="V5" s="242"/>
      <c r="W5" s="242"/>
      <c r="X5" s="242"/>
      <c r="Y5" s="242"/>
      <c r="Z5" s="2"/>
      <c r="AA5" s="244" t="s">
        <v>7</v>
      </c>
      <c r="AB5" s="242"/>
      <c r="AC5" s="242"/>
      <c r="AD5" s="242"/>
      <c r="AE5" s="242"/>
      <c r="AF5" s="242"/>
      <c r="AG5" s="242"/>
    </row>
    <row r="6" spans="1:33" ht="33.950000000000003" customHeight="1" x14ac:dyDescent="0.25">
      <c r="A6" s="3" t="s">
        <v>8</v>
      </c>
      <c r="C6" s="245">
        <v>2012</v>
      </c>
      <c r="D6" s="246"/>
      <c r="E6" s="246">
        <v>2013</v>
      </c>
      <c r="F6" s="246"/>
      <c r="G6" s="247">
        <v>2014</v>
      </c>
      <c r="H6" s="246"/>
      <c r="I6" s="4" t="s">
        <v>9</v>
      </c>
      <c r="K6" s="245">
        <v>2012</v>
      </c>
      <c r="L6" s="246"/>
      <c r="M6" s="246">
        <v>2013</v>
      </c>
      <c r="N6" s="246"/>
      <c r="O6" s="247">
        <v>2014</v>
      </c>
      <c r="P6" s="246"/>
      <c r="Q6" s="4" t="s">
        <v>9</v>
      </c>
      <c r="S6" s="245">
        <v>2012</v>
      </c>
      <c r="T6" s="246"/>
      <c r="U6" s="246">
        <v>2013</v>
      </c>
      <c r="V6" s="246"/>
      <c r="W6" s="247">
        <v>2014</v>
      </c>
      <c r="X6" s="246"/>
      <c r="Y6" s="4" t="s">
        <v>9</v>
      </c>
      <c r="AA6" s="245">
        <v>2012</v>
      </c>
      <c r="AB6" s="246"/>
      <c r="AC6" s="246">
        <v>2013</v>
      </c>
      <c r="AD6" s="246"/>
      <c r="AE6" s="247">
        <v>2014</v>
      </c>
      <c r="AF6" s="246"/>
      <c r="AG6" s="4" t="s">
        <v>9</v>
      </c>
    </row>
    <row r="7" spans="1:33" x14ac:dyDescent="0.25">
      <c r="A7" s="248" t="s">
        <v>10</v>
      </c>
      <c r="B7" s="242"/>
      <c r="C7" s="5"/>
      <c r="D7" s="6"/>
      <c r="E7" s="5"/>
      <c r="F7" s="6"/>
      <c r="G7" s="7"/>
      <c r="H7" s="6"/>
      <c r="I7" s="8"/>
      <c r="K7" s="5"/>
      <c r="L7" s="6"/>
      <c r="M7" s="5"/>
      <c r="N7" s="6"/>
      <c r="O7" s="7"/>
      <c r="P7" s="6"/>
      <c r="Q7" s="8"/>
      <c r="S7" s="5"/>
      <c r="T7" s="6"/>
      <c r="U7" s="5"/>
      <c r="V7" s="6"/>
      <c r="W7" s="7"/>
      <c r="X7" s="6"/>
      <c r="Y7" s="8"/>
      <c r="AA7" s="5"/>
      <c r="AB7" s="6"/>
      <c r="AC7" s="5"/>
      <c r="AD7" s="6"/>
      <c r="AE7" s="7"/>
      <c r="AF7" s="6"/>
      <c r="AG7" s="8"/>
    </row>
    <row r="8" spans="1:33" x14ac:dyDescent="0.25">
      <c r="A8" s="9" t="s">
        <v>11</v>
      </c>
      <c r="B8" s="10"/>
      <c r="C8" s="11">
        <v>138.30000000000001</v>
      </c>
      <c r="D8" s="12"/>
      <c r="E8" s="11">
        <v>135.6</v>
      </c>
      <c r="F8" s="12"/>
      <c r="G8" s="13">
        <v>139.30000000000001</v>
      </c>
      <c r="H8" s="12"/>
      <c r="I8" s="14">
        <f>IF(OR(E8=0,E8="-"),"-",IF(G8="-",(0-E8)/E8,(G8-E8)/E8))</f>
        <v>2.7286135693215467E-2</v>
      </c>
      <c r="K8" s="11">
        <v>138.30000000000001</v>
      </c>
      <c r="L8" s="12"/>
      <c r="M8" s="11">
        <v>135.6</v>
      </c>
      <c r="N8" s="12"/>
      <c r="O8" s="13">
        <v>139.30000000000001</v>
      </c>
      <c r="P8" s="12"/>
      <c r="Q8" s="14">
        <f>IF(OR(M8=0,M8="-"),"-",IF(O8="-",(0-M8)/M8,(O8-M8)/M8))</f>
        <v>2.7286135693215467E-2</v>
      </c>
      <c r="S8" s="11">
        <v>95.5</v>
      </c>
      <c r="T8" s="12"/>
      <c r="U8" s="11">
        <v>111.4</v>
      </c>
      <c r="V8" s="12"/>
      <c r="W8" s="13">
        <v>93.5</v>
      </c>
      <c r="X8" s="12"/>
      <c r="Y8" s="14">
        <f>IF(OR(U8=0,U8="-"),"-",IF(W8="-",(0-U8)/U8,(W8-U8)/U8))</f>
        <v>-0.16068222621184924</v>
      </c>
      <c r="AA8" s="11">
        <v>42.8</v>
      </c>
      <c r="AB8" s="12"/>
      <c r="AC8" s="11">
        <v>24.2</v>
      </c>
      <c r="AD8" s="12"/>
      <c r="AE8" s="13">
        <v>45.8</v>
      </c>
      <c r="AF8" s="12"/>
      <c r="AG8" s="14">
        <f>IF(OR(AC8=0,AC8="-"),"-",IF(AE8="-",(0-AC8)/AC8,(AE8-AC8)/AC8))</f>
        <v>0.89256198347107429</v>
      </c>
    </row>
    <row r="9" spans="1:33" x14ac:dyDescent="0.25">
      <c r="A9" s="15" t="s">
        <v>12</v>
      </c>
      <c r="B9" s="16"/>
      <c r="C9" s="17">
        <f>C8</f>
        <v>138.30000000000001</v>
      </c>
      <c r="D9" s="18"/>
      <c r="E9" s="17">
        <f>E8</f>
        <v>135.6</v>
      </c>
      <c r="F9" s="18"/>
      <c r="G9" s="19">
        <f>G8</f>
        <v>139.30000000000001</v>
      </c>
      <c r="H9" s="18"/>
      <c r="I9" s="20">
        <f>IF(E9*1=0,"-",(G9-E9)/E9)</f>
        <v>2.7286135693215467E-2</v>
      </c>
      <c r="K9" s="17">
        <f>K8</f>
        <v>138.30000000000001</v>
      </c>
      <c r="L9" s="18"/>
      <c r="M9" s="17">
        <f>M8</f>
        <v>135.6</v>
      </c>
      <c r="N9" s="18"/>
      <c r="O9" s="19">
        <f>O8</f>
        <v>139.30000000000001</v>
      </c>
      <c r="P9" s="18"/>
      <c r="Q9" s="20">
        <f>IF(M9*1=0,"-",(O9-M9)/M9)</f>
        <v>2.7286135693215467E-2</v>
      </c>
      <c r="S9" s="17">
        <f>S8</f>
        <v>95.5</v>
      </c>
      <c r="T9" s="18"/>
      <c r="U9" s="17">
        <f>U8</f>
        <v>111.4</v>
      </c>
      <c r="V9" s="18"/>
      <c r="W9" s="19">
        <f>W8</f>
        <v>93.5</v>
      </c>
      <c r="X9" s="18"/>
      <c r="Y9" s="20">
        <f>IF(U9*1=0,"-",(W9-U9)/U9)</f>
        <v>-0.16068222621184924</v>
      </c>
      <c r="AA9" s="17">
        <f>AA8</f>
        <v>42.8</v>
      </c>
      <c r="AB9" s="18"/>
      <c r="AC9" s="17">
        <f>AC8</f>
        <v>24.2</v>
      </c>
      <c r="AD9" s="18"/>
      <c r="AE9" s="19">
        <f>AE8</f>
        <v>45.8</v>
      </c>
      <c r="AF9" s="18"/>
      <c r="AG9" s="20">
        <f>IF(AC9*1=0,"-",(AE9-AC9)/AC9)</f>
        <v>0.89256198347107429</v>
      </c>
    </row>
    <row r="11" spans="1:33" x14ac:dyDescent="0.25">
      <c r="A11" s="248" t="s">
        <v>13</v>
      </c>
      <c r="B11" s="242"/>
      <c r="C11" s="5"/>
      <c r="D11" s="6"/>
      <c r="E11" s="5"/>
      <c r="F11" s="6"/>
      <c r="G11" s="7"/>
      <c r="H11" s="6"/>
      <c r="I11" s="8"/>
      <c r="K11" s="5"/>
      <c r="L11" s="6"/>
      <c r="M11" s="5"/>
      <c r="N11" s="6"/>
      <c r="O11" s="7"/>
      <c r="P11" s="6"/>
      <c r="Q11" s="8"/>
      <c r="S11" s="5"/>
      <c r="T11" s="6"/>
      <c r="U11" s="5"/>
      <c r="V11" s="6"/>
      <c r="W11" s="7"/>
      <c r="X11" s="6"/>
      <c r="Y11" s="8"/>
      <c r="AA11" s="5"/>
      <c r="AB11" s="6"/>
      <c r="AC11" s="5"/>
      <c r="AD11" s="6"/>
      <c r="AE11" s="7"/>
      <c r="AF11" s="6"/>
      <c r="AG11" s="8"/>
    </row>
    <row r="12" spans="1:33" x14ac:dyDescent="0.25">
      <c r="A12" s="9" t="s">
        <v>14</v>
      </c>
      <c r="B12" s="10"/>
      <c r="C12" s="11">
        <v>51.213000000000001</v>
      </c>
      <c r="D12" s="12"/>
      <c r="E12" s="11">
        <v>59.677</v>
      </c>
      <c r="F12" s="12"/>
      <c r="G12" s="13">
        <v>53.548999999999999</v>
      </c>
      <c r="H12" s="12"/>
      <c r="I12" s="14">
        <f>IF(OR(E12=0,E12="-"),"-",IF(G12="-",(0-E12)/E12,(G12-E12)/E12))</f>
        <v>-0.10268612698359503</v>
      </c>
      <c r="K12" s="11">
        <v>51.213000000000001</v>
      </c>
      <c r="L12" s="12"/>
      <c r="M12" s="11">
        <v>59.677</v>
      </c>
      <c r="N12" s="12"/>
      <c r="O12" s="13">
        <v>53.548999999999999</v>
      </c>
      <c r="P12" s="12"/>
      <c r="Q12" s="14">
        <f>IF(OR(M12=0,M12="-"),"-",IF(O12="-",(0-M12)/M12,(O12-M12)/M12))</f>
        <v>-0.10268612698359503</v>
      </c>
      <c r="S12" s="11">
        <v>51.213000000000001</v>
      </c>
      <c r="T12" s="12"/>
      <c r="U12" s="11">
        <v>59.677</v>
      </c>
      <c r="V12" s="12"/>
      <c r="W12" s="13">
        <v>53.548999999999999</v>
      </c>
      <c r="X12" s="12"/>
      <c r="Y12" s="14">
        <f>IF(OR(U12=0,U12="-"),"-",IF(W12="-",(0-U12)/U12,(W12-U12)/U12))</f>
        <v>-0.10268612698359503</v>
      </c>
      <c r="AA12" s="11">
        <v>0</v>
      </c>
      <c r="AB12" s="12"/>
      <c r="AC12" s="11">
        <v>0</v>
      </c>
      <c r="AD12" s="12"/>
      <c r="AE12" s="13">
        <v>0</v>
      </c>
      <c r="AF12" s="12"/>
      <c r="AG12" s="14" t="str">
        <f>IF(OR(AC12=0,AC12="-"),"-",IF(AE12="-",(0-AC12)/AC12,(AE12-AC12)/AC12))</f>
        <v>-</v>
      </c>
    </row>
    <row r="13" spans="1:33" x14ac:dyDescent="0.25">
      <c r="A13" s="15" t="s">
        <v>12</v>
      </c>
      <c r="B13" s="16"/>
      <c r="C13" s="17">
        <f>C12</f>
        <v>51.213000000000001</v>
      </c>
      <c r="D13" s="18"/>
      <c r="E13" s="17">
        <f>E12</f>
        <v>59.677</v>
      </c>
      <c r="F13" s="18"/>
      <c r="G13" s="19">
        <f>G12</f>
        <v>53.548999999999999</v>
      </c>
      <c r="H13" s="18"/>
      <c r="I13" s="20">
        <f>IF(E13*1=0,"-",(G13-E13)/E13)</f>
        <v>-0.10268612698359503</v>
      </c>
      <c r="K13" s="17">
        <f>K12</f>
        <v>51.213000000000001</v>
      </c>
      <c r="L13" s="18"/>
      <c r="M13" s="17">
        <f>M12</f>
        <v>59.677</v>
      </c>
      <c r="N13" s="18"/>
      <c r="O13" s="19">
        <f>O12</f>
        <v>53.548999999999999</v>
      </c>
      <c r="P13" s="18"/>
      <c r="Q13" s="20">
        <f>IF(M13*1=0,"-",(O13-M13)/M13)</f>
        <v>-0.10268612698359503</v>
      </c>
      <c r="S13" s="17">
        <f>S12</f>
        <v>51.213000000000001</v>
      </c>
      <c r="T13" s="18"/>
      <c r="U13" s="17">
        <f>U12</f>
        <v>59.677</v>
      </c>
      <c r="V13" s="18"/>
      <c r="W13" s="19">
        <f>W12</f>
        <v>53.548999999999999</v>
      </c>
      <c r="X13" s="18"/>
      <c r="Y13" s="20">
        <f>IF(U13*1=0,"-",(W13-U13)/U13)</f>
        <v>-0.10268612698359503</v>
      </c>
      <c r="AA13" s="17">
        <f>AA12</f>
        <v>0</v>
      </c>
      <c r="AB13" s="18"/>
      <c r="AC13" s="17">
        <f>AC12</f>
        <v>0</v>
      </c>
      <c r="AD13" s="18"/>
      <c r="AE13" s="19">
        <f>AE12</f>
        <v>0</v>
      </c>
      <c r="AF13" s="18"/>
      <c r="AG13" s="20" t="str">
        <f>IF(AC13*1=0,"-",(AE13-AC13)/AC13)</f>
        <v>-</v>
      </c>
    </row>
    <row r="15" spans="1:33" x14ac:dyDescent="0.25">
      <c r="A15" s="248" t="s">
        <v>15</v>
      </c>
      <c r="B15" s="242"/>
      <c r="C15" s="5"/>
      <c r="D15" s="6"/>
      <c r="E15" s="5"/>
      <c r="F15" s="6"/>
      <c r="G15" s="7"/>
      <c r="H15" s="6"/>
      <c r="I15" s="8"/>
      <c r="K15" s="5"/>
      <c r="L15" s="6"/>
      <c r="M15" s="5"/>
      <c r="N15" s="6"/>
      <c r="O15" s="7"/>
      <c r="P15" s="6"/>
      <c r="Q15" s="8"/>
      <c r="S15" s="5"/>
      <c r="T15" s="6"/>
      <c r="U15" s="5"/>
      <c r="V15" s="6"/>
      <c r="W15" s="7"/>
      <c r="X15" s="6"/>
      <c r="Y15" s="8"/>
      <c r="AA15" s="5"/>
      <c r="AB15" s="6"/>
      <c r="AC15" s="5"/>
      <c r="AD15" s="6"/>
      <c r="AE15" s="7"/>
      <c r="AF15" s="6"/>
      <c r="AG15" s="8"/>
    </row>
    <row r="16" spans="1:33" x14ac:dyDescent="0.25">
      <c r="A16" s="9" t="s">
        <v>16</v>
      </c>
      <c r="B16" s="10"/>
      <c r="C16" s="11">
        <v>214.46</v>
      </c>
      <c r="D16" s="12"/>
      <c r="E16" s="11">
        <v>212.58099999999999</v>
      </c>
      <c r="F16" s="12"/>
      <c r="G16" s="13">
        <v>236.12</v>
      </c>
      <c r="H16" s="12"/>
      <c r="I16" s="14">
        <f>IF(OR(E16=0,E16="-"),"-",IF(G16="-",(0-E16)/E16,(G16-E16)/E16))</f>
        <v>0.11072955720407758</v>
      </c>
      <c r="K16" s="11">
        <v>214.46</v>
      </c>
      <c r="L16" s="12"/>
      <c r="M16" s="11">
        <v>212.58099999999999</v>
      </c>
      <c r="N16" s="12"/>
      <c r="O16" s="13">
        <v>236.12</v>
      </c>
      <c r="P16" s="12"/>
      <c r="Q16" s="14">
        <f>IF(OR(M16=0,M16="-"),"-",IF(O16="-",(0-M16)/M16,(O16-M16)/M16))</f>
        <v>0.11072955720407758</v>
      </c>
      <c r="S16" s="11">
        <v>214.46</v>
      </c>
      <c r="T16" s="12"/>
      <c r="U16" s="11">
        <v>212.58099999999999</v>
      </c>
      <c r="V16" s="12"/>
      <c r="W16" s="13">
        <v>236.12</v>
      </c>
      <c r="X16" s="12"/>
      <c r="Y16" s="14">
        <f>IF(OR(U16=0,U16="-"),"-",IF(W16="-",(0-U16)/U16,(W16-U16)/U16))</f>
        <v>0.11072955720407758</v>
      </c>
      <c r="AA16" s="11">
        <v>0</v>
      </c>
      <c r="AB16" s="12"/>
      <c r="AC16" s="11">
        <v>0</v>
      </c>
      <c r="AD16" s="12"/>
      <c r="AE16" s="13">
        <v>0</v>
      </c>
      <c r="AF16" s="12"/>
      <c r="AG16" s="14" t="str">
        <f>IF(OR(AC16=0,AC16="-"),"-",IF(AE16="-",(0-AC16)/AC16,(AE16-AC16)/AC16))</f>
        <v>-</v>
      </c>
    </row>
    <row r="17" spans="1:33" x14ac:dyDescent="0.25">
      <c r="A17" s="21" t="s">
        <v>17</v>
      </c>
      <c r="B17" s="22"/>
      <c r="C17" s="23">
        <v>1270.3979999999999</v>
      </c>
      <c r="D17" s="24"/>
      <c r="E17" s="23">
        <v>1287.239</v>
      </c>
      <c r="F17" s="24"/>
      <c r="G17" s="25">
        <v>1254.7660000000001</v>
      </c>
      <c r="H17" s="24"/>
      <c r="I17" s="26">
        <f>IF(OR(E17=0,E17="-"),"-",IF(G17="-",(0-E17)/E17,(G17-E17)/E17))</f>
        <v>-2.5226861522996084E-2</v>
      </c>
      <c r="K17" s="23">
        <v>1270.3979999999999</v>
      </c>
      <c r="L17" s="24"/>
      <c r="M17" s="23">
        <v>1287.239</v>
      </c>
      <c r="N17" s="24"/>
      <c r="O17" s="25">
        <v>1254.7660000000001</v>
      </c>
      <c r="P17" s="24"/>
      <c r="Q17" s="26">
        <f>IF(OR(M17=0,M17="-"),"-",IF(O17="-",(0-M17)/M17,(O17-M17)/M17))</f>
        <v>-2.5226861522996084E-2</v>
      </c>
      <c r="S17" s="23">
        <v>1270.3979999999999</v>
      </c>
      <c r="T17" s="24"/>
      <c r="U17" s="23">
        <v>1287.239</v>
      </c>
      <c r="V17" s="24"/>
      <c r="W17" s="25">
        <v>1254.7660000000001</v>
      </c>
      <c r="X17" s="24"/>
      <c r="Y17" s="26">
        <f>IF(OR(U17=0,U17="-"),"-",IF(W17="-",(0-U17)/U17,(W17-U17)/U17))</f>
        <v>-2.5226861522996084E-2</v>
      </c>
      <c r="AA17" s="23">
        <v>0</v>
      </c>
      <c r="AB17" s="24"/>
      <c r="AC17" s="23">
        <v>0</v>
      </c>
      <c r="AD17" s="24"/>
      <c r="AE17" s="25">
        <v>0</v>
      </c>
      <c r="AF17" s="24"/>
      <c r="AG17" s="26" t="str">
        <f>IF(OR(AC17=0,AC17="-"),"-",IF(AE17="-",(0-AC17)/AC17,(AE17-AC17)/AC17))</f>
        <v>-</v>
      </c>
    </row>
    <row r="18" spans="1:33" x14ac:dyDescent="0.25">
      <c r="A18" s="15" t="s">
        <v>12</v>
      </c>
      <c r="B18" s="16"/>
      <c r="C18" s="17">
        <f>C16+C17</f>
        <v>1484.8579999999999</v>
      </c>
      <c r="D18" s="18"/>
      <c r="E18" s="17">
        <f>E16+E17</f>
        <v>1499.82</v>
      </c>
      <c r="F18" s="18"/>
      <c r="G18" s="19">
        <f>G16+G17</f>
        <v>1490.886</v>
      </c>
      <c r="H18" s="18"/>
      <c r="I18" s="20">
        <f>IF(E18*1=0,"-",(G18-E18)/E18)</f>
        <v>-5.9567148057766729E-3</v>
      </c>
      <c r="K18" s="17">
        <f>K16+K17</f>
        <v>1484.8579999999999</v>
      </c>
      <c r="L18" s="18"/>
      <c r="M18" s="17">
        <f>M16+M17</f>
        <v>1499.82</v>
      </c>
      <c r="N18" s="18"/>
      <c r="O18" s="19">
        <f>O16+O17</f>
        <v>1490.886</v>
      </c>
      <c r="P18" s="18"/>
      <c r="Q18" s="20">
        <f>IF(M18*1=0,"-",(O18-M18)/M18)</f>
        <v>-5.9567148057766729E-3</v>
      </c>
      <c r="S18" s="17">
        <f>S16+S17</f>
        <v>1484.8579999999999</v>
      </c>
      <c r="T18" s="18"/>
      <c r="U18" s="17">
        <f>U16+U17</f>
        <v>1499.82</v>
      </c>
      <c r="V18" s="18"/>
      <c r="W18" s="19">
        <f>W16+W17</f>
        <v>1490.886</v>
      </c>
      <c r="X18" s="18"/>
      <c r="Y18" s="20">
        <f>IF(U18*1=0,"-",(W18-U18)/U18)</f>
        <v>-5.9567148057766729E-3</v>
      </c>
      <c r="AA18" s="17">
        <f>AA16+AA17</f>
        <v>0</v>
      </c>
      <c r="AB18" s="18"/>
      <c r="AC18" s="17">
        <f>AC16+AC17</f>
        <v>0</v>
      </c>
      <c r="AD18" s="18"/>
      <c r="AE18" s="19">
        <f>AE16+AE17</f>
        <v>0</v>
      </c>
      <c r="AF18" s="18"/>
      <c r="AG18" s="20" t="str">
        <f>IF(AC18*1=0,"-",(AE18-AC18)/AC18)</f>
        <v>-</v>
      </c>
    </row>
    <row r="20" spans="1:33" x14ac:dyDescent="0.25">
      <c r="A20" s="248" t="s">
        <v>18</v>
      </c>
      <c r="B20" s="242"/>
      <c r="C20" s="5"/>
      <c r="D20" s="6"/>
      <c r="E20" s="5"/>
      <c r="F20" s="6"/>
      <c r="G20" s="7"/>
      <c r="H20" s="6"/>
      <c r="I20" s="8"/>
      <c r="K20" s="5"/>
      <c r="L20" s="6"/>
      <c r="M20" s="5"/>
      <c r="N20" s="6"/>
      <c r="O20" s="7"/>
      <c r="P20" s="6"/>
      <c r="Q20" s="8"/>
      <c r="S20" s="5"/>
      <c r="T20" s="6"/>
      <c r="U20" s="5"/>
      <c r="V20" s="6"/>
      <c r="W20" s="7"/>
      <c r="X20" s="6"/>
      <c r="Y20" s="8"/>
      <c r="AA20" s="5"/>
      <c r="AB20" s="6"/>
      <c r="AC20" s="5"/>
      <c r="AD20" s="6"/>
      <c r="AE20" s="7"/>
      <c r="AF20" s="6"/>
      <c r="AG20" s="8"/>
    </row>
    <row r="21" spans="1:33" x14ac:dyDescent="0.25">
      <c r="A21" s="9" t="s">
        <v>19</v>
      </c>
      <c r="B21" s="10"/>
      <c r="C21" s="11">
        <v>3881.6</v>
      </c>
      <c r="D21" s="12"/>
      <c r="E21" s="11">
        <v>3985</v>
      </c>
      <c r="F21" s="12"/>
      <c r="G21" s="13">
        <v>3826.1</v>
      </c>
      <c r="H21" s="12"/>
      <c r="I21" s="14">
        <f>IF(OR(E21=0,E21="-"),"-",IF(G21="-",(0-E21)/E21,(G21-E21)/E21))</f>
        <v>-3.9874529485570916E-2</v>
      </c>
      <c r="K21" s="11">
        <v>3881.6</v>
      </c>
      <c r="L21" s="12"/>
      <c r="M21" s="11">
        <v>3985</v>
      </c>
      <c r="N21" s="12"/>
      <c r="O21" s="13">
        <v>3826.1</v>
      </c>
      <c r="P21" s="12"/>
      <c r="Q21" s="14">
        <f>IF(OR(M21=0,M21="-"),"-",IF(O21="-",(0-M21)/M21,(O21-M21)/M21))</f>
        <v>-3.9874529485570916E-2</v>
      </c>
      <c r="S21" s="11">
        <v>3626.665</v>
      </c>
      <c r="T21" s="12"/>
      <c r="U21" s="11">
        <v>3763.2240000000002</v>
      </c>
      <c r="V21" s="12"/>
      <c r="W21" s="13">
        <v>3636.884</v>
      </c>
      <c r="X21" s="12"/>
      <c r="Y21" s="14">
        <f>IF(OR(U21=0,U21="-"),"-",IF(W21="-",(0-U21)/U21,(W21-U21)/U21))</f>
        <v>-3.3572277387686762E-2</v>
      </c>
      <c r="AA21" s="11">
        <v>254.935</v>
      </c>
      <c r="AB21" s="12"/>
      <c r="AC21" s="11">
        <v>221.77600000000001</v>
      </c>
      <c r="AD21" s="12"/>
      <c r="AE21" s="13">
        <v>189.21600000000001</v>
      </c>
      <c r="AF21" s="12"/>
      <c r="AG21" s="14">
        <f>IF(OR(AC21=0,AC21="-"),"-",IF(AE21="-",(0-AC21)/AC21,(AE21-AC21)/AC21))</f>
        <v>-0.14681480412668638</v>
      </c>
    </row>
    <row r="22" spans="1:33" x14ac:dyDescent="0.25">
      <c r="A22" s="15" t="s">
        <v>12</v>
      </c>
      <c r="B22" s="16"/>
      <c r="C22" s="17">
        <f>C21</f>
        <v>3881.6</v>
      </c>
      <c r="D22" s="18"/>
      <c r="E22" s="17">
        <f>E21</f>
        <v>3985</v>
      </c>
      <c r="F22" s="18"/>
      <c r="G22" s="19">
        <f>G21</f>
        <v>3826.1</v>
      </c>
      <c r="H22" s="18"/>
      <c r="I22" s="20">
        <f>IF(E22*1=0,"-",(G22-E22)/E22)</f>
        <v>-3.9874529485570916E-2</v>
      </c>
      <c r="K22" s="17">
        <f>K21</f>
        <v>3881.6</v>
      </c>
      <c r="L22" s="18"/>
      <c r="M22" s="17">
        <f>M21</f>
        <v>3985</v>
      </c>
      <c r="N22" s="18"/>
      <c r="O22" s="19">
        <f>O21</f>
        <v>3826.1</v>
      </c>
      <c r="P22" s="18"/>
      <c r="Q22" s="20">
        <f>IF(M22*1=0,"-",(O22-M22)/M22)</f>
        <v>-3.9874529485570916E-2</v>
      </c>
      <c r="S22" s="17">
        <f>S21</f>
        <v>3626.665</v>
      </c>
      <c r="T22" s="18"/>
      <c r="U22" s="17">
        <f>U21</f>
        <v>3763.2240000000002</v>
      </c>
      <c r="V22" s="18"/>
      <c r="W22" s="19">
        <f>W21</f>
        <v>3636.884</v>
      </c>
      <c r="X22" s="18"/>
      <c r="Y22" s="20">
        <f>IF(U22*1=0,"-",(W22-U22)/U22)</f>
        <v>-3.3572277387686762E-2</v>
      </c>
      <c r="AA22" s="17">
        <f>AA21</f>
        <v>254.935</v>
      </c>
      <c r="AB22" s="18"/>
      <c r="AC22" s="17">
        <f>AC21</f>
        <v>221.77600000000001</v>
      </c>
      <c r="AD22" s="18"/>
      <c r="AE22" s="19">
        <f>AE21</f>
        <v>189.21600000000001</v>
      </c>
      <c r="AF22" s="18"/>
      <c r="AG22" s="20">
        <f>IF(AC22*1=0,"-",(AE22-AC22)/AC22)</f>
        <v>-0.14681480412668638</v>
      </c>
    </row>
    <row r="24" spans="1:33" x14ac:dyDescent="0.25">
      <c r="A24" s="248" t="s">
        <v>20</v>
      </c>
      <c r="B24" s="242"/>
      <c r="C24" s="5"/>
      <c r="D24" s="6"/>
      <c r="E24" s="5"/>
      <c r="F24" s="6"/>
      <c r="G24" s="7"/>
      <c r="H24" s="6"/>
      <c r="I24" s="8"/>
      <c r="K24" s="5"/>
      <c r="L24" s="6"/>
      <c r="M24" s="5"/>
      <c r="N24" s="6"/>
      <c r="O24" s="7"/>
      <c r="P24" s="6"/>
      <c r="Q24" s="8"/>
      <c r="S24" s="5"/>
      <c r="T24" s="6"/>
      <c r="U24" s="5"/>
      <c r="V24" s="6"/>
      <c r="W24" s="7"/>
      <c r="X24" s="6"/>
      <c r="Y24" s="8"/>
      <c r="AA24" s="5"/>
      <c r="AB24" s="6"/>
      <c r="AC24" s="5"/>
      <c r="AD24" s="6"/>
      <c r="AE24" s="7"/>
      <c r="AF24" s="6"/>
      <c r="AG24" s="8"/>
    </row>
    <row r="25" spans="1:33" x14ac:dyDescent="0.25">
      <c r="A25" s="9" t="s">
        <v>21</v>
      </c>
      <c r="B25" s="10"/>
      <c r="C25" s="11">
        <v>634.70000000000005</v>
      </c>
      <c r="D25" s="12"/>
      <c r="E25" s="11">
        <v>649.9</v>
      </c>
      <c r="F25" s="12"/>
      <c r="G25" s="13">
        <v>539.4</v>
      </c>
      <c r="H25" s="12"/>
      <c r="I25" s="14">
        <f>IF(OR(E25=0,E25="-"),"-",IF(G25="-",(0-E25)/E25,(G25-E25)/E25))</f>
        <v>-0.17002615787044162</v>
      </c>
      <c r="K25" s="11">
        <v>634.70000000000005</v>
      </c>
      <c r="L25" s="12"/>
      <c r="M25" s="11">
        <v>649.9</v>
      </c>
      <c r="N25" s="12"/>
      <c r="O25" s="13">
        <v>539.4</v>
      </c>
      <c r="P25" s="12"/>
      <c r="Q25" s="14">
        <f>IF(OR(M25=0,M25="-"),"-",IF(O25="-",(0-M25)/M25,(O25-M25)/M25))</f>
        <v>-0.17002615787044162</v>
      </c>
      <c r="S25" s="11">
        <v>634.70000000000005</v>
      </c>
      <c r="T25" s="12"/>
      <c r="U25" s="11">
        <v>649.9</v>
      </c>
      <c r="V25" s="12"/>
      <c r="W25" s="13">
        <v>539.4</v>
      </c>
      <c r="X25" s="12"/>
      <c r="Y25" s="14">
        <f>IF(OR(U25=0,U25="-"),"-",IF(W25="-",(0-U25)/U25,(W25-U25)/U25))</f>
        <v>-0.17002615787044162</v>
      </c>
      <c r="AA25" s="11">
        <v>0</v>
      </c>
      <c r="AB25" s="12"/>
      <c r="AC25" s="11">
        <v>0</v>
      </c>
      <c r="AD25" s="12"/>
      <c r="AE25" s="13">
        <v>0</v>
      </c>
      <c r="AF25" s="12"/>
      <c r="AG25" s="14" t="str">
        <f>IF(OR(AC25=0,AC25="-"),"-",IF(AE25="-",(0-AC25)/AC25,(AE25-AC25)/AC25))</f>
        <v>-</v>
      </c>
    </row>
    <row r="26" spans="1:33" x14ac:dyDescent="0.25">
      <c r="A26" s="15" t="s">
        <v>12</v>
      </c>
      <c r="B26" s="16"/>
      <c r="C26" s="17">
        <f>C25</f>
        <v>634.70000000000005</v>
      </c>
      <c r="D26" s="18"/>
      <c r="E26" s="17">
        <f>E25</f>
        <v>649.9</v>
      </c>
      <c r="F26" s="18"/>
      <c r="G26" s="19">
        <f>G25</f>
        <v>539.4</v>
      </c>
      <c r="H26" s="18"/>
      <c r="I26" s="20">
        <f>IF(E26*1=0,"-",(G26-E26)/E26)</f>
        <v>-0.17002615787044162</v>
      </c>
      <c r="K26" s="17">
        <f>K25</f>
        <v>634.70000000000005</v>
      </c>
      <c r="L26" s="18"/>
      <c r="M26" s="17">
        <f>M25</f>
        <v>649.9</v>
      </c>
      <c r="N26" s="18"/>
      <c r="O26" s="19">
        <f>O25</f>
        <v>539.4</v>
      </c>
      <c r="P26" s="18"/>
      <c r="Q26" s="20">
        <f>IF(M26*1=0,"-",(O26-M26)/M26)</f>
        <v>-0.17002615787044162</v>
      </c>
      <c r="S26" s="17">
        <f>S25</f>
        <v>634.70000000000005</v>
      </c>
      <c r="T26" s="18"/>
      <c r="U26" s="17">
        <f>U25</f>
        <v>649.9</v>
      </c>
      <c r="V26" s="18"/>
      <c r="W26" s="19">
        <f>W25</f>
        <v>539.4</v>
      </c>
      <c r="X26" s="18"/>
      <c r="Y26" s="20">
        <f>IF(U26*1=0,"-",(W26-U26)/U26)</f>
        <v>-0.17002615787044162</v>
      </c>
      <c r="AA26" s="17">
        <f>AA25</f>
        <v>0</v>
      </c>
      <c r="AB26" s="18"/>
      <c r="AC26" s="17">
        <f>AC25</f>
        <v>0</v>
      </c>
      <c r="AD26" s="18"/>
      <c r="AE26" s="19">
        <f>AE25</f>
        <v>0</v>
      </c>
      <c r="AF26" s="18"/>
      <c r="AG26" s="20" t="str">
        <f>IF(AC26*1=0,"-",(AE26-AC26)/AC26)</f>
        <v>-</v>
      </c>
    </row>
    <row r="28" spans="1:33" x14ac:dyDescent="0.25">
      <c r="A28" s="248" t="s">
        <v>22</v>
      </c>
      <c r="B28" s="242"/>
      <c r="C28" s="5"/>
      <c r="D28" s="6"/>
      <c r="E28" s="5"/>
      <c r="F28" s="6"/>
      <c r="G28" s="7"/>
      <c r="H28" s="6"/>
      <c r="I28" s="8"/>
      <c r="K28" s="5"/>
      <c r="L28" s="6"/>
      <c r="M28" s="5"/>
      <c r="N28" s="6"/>
      <c r="O28" s="7"/>
      <c r="P28" s="6"/>
      <c r="Q28" s="8"/>
      <c r="S28" s="5"/>
      <c r="T28" s="6"/>
      <c r="U28" s="5"/>
      <c r="V28" s="6"/>
      <c r="W28" s="7"/>
      <c r="X28" s="6"/>
      <c r="Y28" s="8"/>
      <c r="AA28" s="5"/>
      <c r="AB28" s="6"/>
      <c r="AC28" s="5"/>
      <c r="AD28" s="6"/>
      <c r="AE28" s="7"/>
      <c r="AF28" s="6"/>
      <c r="AG28" s="8"/>
    </row>
    <row r="29" spans="1:33" x14ac:dyDescent="0.25">
      <c r="A29" s="9" t="s">
        <v>23</v>
      </c>
      <c r="B29" s="10"/>
      <c r="C29" s="11">
        <v>1891.6</v>
      </c>
      <c r="D29" s="12"/>
      <c r="E29" s="11">
        <v>2045.4</v>
      </c>
      <c r="F29" s="12"/>
      <c r="G29" s="13">
        <v>2197.3670000000002</v>
      </c>
      <c r="H29" s="12"/>
      <c r="I29" s="14">
        <f>IF(OR(E29=0,E29="-"),"-",IF(G29="-",(0-E29)/E29,(G29-E29)/E29))</f>
        <v>7.4296959030018622E-2</v>
      </c>
      <c r="K29" s="11">
        <v>1891.6</v>
      </c>
      <c r="L29" s="12"/>
      <c r="M29" s="11">
        <v>2045.4</v>
      </c>
      <c r="N29" s="12"/>
      <c r="O29" s="13">
        <v>2197.3670000000002</v>
      </c>
      <c r="P29" s="12"/>
      <c r="Q29" s="14">
        <f>IF(OR(M29=0,M29="-"),"-",IF(O29="-",(0-M29)/M29,(O29-M29)/M29))</f>
        <v>7.4296959030018622E-2</v>
      </c>
      <c r="S29" s="11">
        <v>1169.9870000000001</v>
      </c>
      <c r="T29" s="12"/>
      <c r="U29" s="11">
        <v>1222.0219999999999</v>
      </c>
      <c r="V29" s="12"/>
      <c r="W29" s="13">
        <v>1259.9849999999999</v>
      </c>
      <c r="X29" s="12"/>
      <c r="Y29" s="14">
        <f>IF(OR(U29=0,U29="-"),"-",IF(W29="-",(0-U29)/U29,(W29-U29)/U29))</f>
        <v>3.1065725494303677E-2</v>
      </c>
      <c r="AA29" s="11">
        <v>721.61300000000006</v>
      </c>
      <c r="AB29" s="12"/>
      <c r="AC29" s="11">
        <v>823.37800000000004</v>
      </c>
      <c r="AD29" s="12"/>
      <c r="AE29" s="13">
        <v>937.38199999999995</v>
      </c>
      <c r="AF29" s="12"/>
      <c r="AG29" s="14">
        <f>IF(OR(AC29=0,AC29="-"),"-",IF(AE29="-",(0-AC29)/AC29,(AE29-AC29)/AC29))</f>
        <v>0.13845888522646937</v>
      </c>
    </row>
    <row r="30" spans="1:33" x14ac:dyDescent="0.25">
      <c r="A30" s="21" t="s">
        <v>24</v>
      </c>
      <c r="B30" s="22"/>
      <c r="C30" s="23">
        <v>160.93</v>
      </c>
      <c r="D30" s="24"/>
      <c r="E30" s="23">
        <v>126.197</v>
      </c>
      <c r="F30" s="24"/>
      <c r="G30" s="25">
        <v>110.209</v>
      </c>
      <c r="H30" s="24"/>
      <c r="I30" s="26">
        <f>IF(OR(E30=0,E30="-"),"-",IF(G30="-",(0-E30)/E30,(G30-E30)/E30))</f>
        <v>-0.12669080881478956</v>
      </c>
      <c r="K30" s="23">
        <v>160.93</v>
      </c>
      <c r="L30" s="24"/>
      <c r="M30" s="23">
        <v>126.197</v>
      </c>
      <c r="N30" s="24"/>
      <c r="O30" s="25">
        <v>110.209</v>
      </c>
      <c r="P30" s="24"/>
      <c r="Q30" s="26">
        <f>IF(OR(M30=0,M30="-"),"-",IF(O30="-",(0-M30)/M30,(O30-M30)/M30))</f>
        <v>-0.12669080881478956</v>
      </c>
      <c r="S30" s="23">
        <v>10.43</v>
      </c>
      <c r="T30" s="24"/>
      <c r="U30" s="23">
        <v>-12.593999999999999</v>
      </c>
      <c r="V30" s="24"/>
      <c r="W30" s="25">
        <v>6.3040000000000003</v>
      </c>
      <c r="X30" s="24"/>
      <c r="Y30" s="26">
        <f>IF(OR(U30=0,U30="-"),"-",IF(W30="-",(0-U30)/U30,(W30-U30)/U30))</f>
        <v>-1.5005558202318565</v>
      </c>
      <c r="AA30" s="23">
        <v>150.5</v>
      </c>
      <c r="AB30" s="24"/>
      <c r="AC30" s="23">
        <v>138.791</v>
      </c>
      <c r="AD30" s="24"/>
      <c r="AE30" s="25">
        <v>103.905</v>
      </c>
      <c r="AF30" s="24"/>
      <c r="AG30" s="26">
        <f>IF(OR(AC30=0,AC30="-"),"-",IF(AE30="-",(0-AC30)/AC30,(AE30-AC30)/AC30))</f>
        <v>-0.25135635595968037</v>
      </c>
    </row>
    <row r="31" spans="1:33" x14ac:dyDescent="0.25">
      <c r="A31" s="9" t="s">
        <v>25</v>
      </c>
      <c r="B31" s="10"/>
      <c r="C31" s="11">
        <v>196.34700000000001</v>
      </c>
      <c r="D31" s="12"/>
      <c r="E31" s="11">
        <v>221.20599999999999</v>
      </c>
      <c r="F31" s="12"/>
      <c r="G31" s="13">
        <v>240.602</v>
      </c>
      <c r="H31" s="12"/>
      <c r="I31" s="14">
        <f>IF(OR(E31=0,E31="-"),"-",IF(G31="-",(0-E31)/E31,(G31-E31)/E31))</f>
        <v>8.7682974241205108E-2</v>
      </c>
      <c r="K31" s="11">
        <v>196.34700000000001</v>
      </c>
      <c r="L31" s="12"/>
      <c r="M31" s="11">
        <v>221.20599999999999</v>
      </c>
      <c r="N31" s="12"/>
      <c r="O31" s="13">
        <v>240.602</v>
      </c>
      <c r="P31" s="12"/>
      <c r="Q31" s="14">
        <f>IF(OR(M31=0,M31="-"),"-",IF(O31="-",(0-M31)/M31,(O31-M31)/M31))</f>
        <v>8.7682974241205108E-2</v>
      </c>
      <c r="S31" s="11">
        <v>76.391999999999996</v>
      </c>
      <c r="T31" s="12"/>
      <c r="U31" s="11">
        <v>127.96599999999999</v>
      </c>
      <c r="V31" s="12"/>
      <c r="W31" s="13">
        <v>145.12899999999999</v>
      </c>
      <c r="X31" s="12"/>
      <c r="Y31" s="14">
        <f>IF(OR(U31=0,U31="-"),"-",IF(W31="-",(0-U31)/U31,(W31-U31)/U31))</f>
        <v>0.13412156354031537</v>
      </c>
      <c r="AA31" s="11">
        <v>119.955</v>
      </c>
      <c r="AB31" s="12"/>
      <c r="AC31" s="11">
        <v>93.24</v>
      </c>
      <c r="AD31" s="12"/>
      <c r="AE31" s="13">
        <v>95.472999999999999</v>
      </c>
      <c r="AF31" s="12"/>
      <c r="AG31" s="14">
        <f>IF(OR(AC31=0,AC31="-"),"-",IF(AE31="-",(0-AC31)/AC31,(AE31-AC31)/AC31))</f>
        <v>2.3948948948948993E-2</v>
      </c>
    </row>
    <row r="32" spans="1:33" x14ac:dyDescent="0.25">
      <c r="A32" s="21" t="s">
        <v>26</v>
      </c>
      <c r="B32" s="22"/>
      <c r="C32" s="23">
        <v>365</v>
      </c>
      <c r="D32" s="24"/>
      <c r="E32" s="23">
        <v>508.3</v>
      </c>
      <c r="F32" s="24"/>
      <c r="G32" s="25">
        <v>506.92599999999999</v>
      </c>
      <c r="H32" s="24"/>
      <c r="I32" s="26">
        <f>IF(OR(E32=0,E32="-"),"-",IF(G32="-",(0-E32)/E32,(G32-E32)/E32))</f>
        <v>-2.7031280739721101E-3</v>
      </c>
      <c r="K32" s="23">
        <v>365</v>
      </c>
      <c r="L32" s="24"/>
      <c r="M32" s="23">
        <v>508.3</v>
      </c>
      <c r="N32" s="24"/>
      <c r="O32" s="25">
        <v>506.92599999999999</v>
      </c>
      <c r="P32" s="24"/>
      <c r="Q32" s="26">
        <f>IF(OR(M32=0,M32="-"),"-",IF(O32="-",(0-M32)/M32,(O32-M32)/M32))</f>
        <v>-2.7031280739721101E-3</v>
      </c>
      <c r="S32" s="23">
        <v>245.25399999999999</v>
      </c>
      <c r="T32" s="24"/>
      <c r="U32" s="23">
        <v>356.42200000000003</v>
      </c>
      <c r="V32" s="24"/>
      <c r="W32" s="25">
        <v>308.51900000000001</v>
      </c>
      <c r="X32" s="24"/>
      <c r="Y32" s="26">
        <f>IF(OR(U32=0,U32="-"),"-",IF(W32="-",(0-U32)/U32,(W32-U32)/U32))</f>
        <v>-0.13439967229856747</v>
      </c>
      <c r="AA32" s="23">
        <v>119.746</v>
      </c>
      <c r="AB32" s="24"/>
      <c r="AC32" s="23">
        <v>151.87799999999999</v>
      </c>
      <c r="AD32" s="24"/>
      <c r="AE32" s="25">
        <v>198.40700000000001</v>
      </c>
      <c r="AF32" s="24"/>
      <c r="AG32" s="26">
        <f>IF(OR(AC32=0,AC32="-"),"-",IF(AE32="-",(0-AC32)/AC32,(AE32-AC32)/AC32))</f>
        <v>0.30635773449742576</v>
      </c>
    </row>
    <row r="33" spans="1:33" x14ac:dyDescent="0.25">
      <c r="A33" s="15" t="s">
        <v>12</v>
      </c>
      <c r="B33" s="16"/>
      <c r="C33" s="17">
        <f>C29+C30+C31+C32</f>
        <v>2613.877</v>
      </c>
      <c r="D33" s="18"/>
      <c r="E33" s="17">
        <f>E29+E30+E31+E32</f>
        <v>2901.1030000000005</v>
      </c>
      <c r="F33" s="18"/>
      <c r="G33" s="19">
        <f>G29+G30+G31+G32</f>
        <v>3055.1039999999998</v>
      </c>
      <c r="H33" s="18"/>
      <c r="I33" s="20">
        <f>IF(E33*1=0,"-",(G33-E33)/E33)</f>
        <v>5.3083603029606075E-2</v>
      </c>
      <c r="K33" s="17">
        <f>K29+K30+K31+K32</f>
        <v>2613.877</v>
      </c>
      <c r="L33" s="18"/>
      <c r="M33" s="17">
        <f>M29+M30+M31+M32</f>
        <v>2901.1030000000005</v>
      </c>
      <c r="N33" s="18"/>
      <c r="O33" s="19">
        <f>O29+O30+O31+O32</f>
        <v>3055.1039999999998</v>
      </c>
      <c r="P33" s="18"/>
      <c r="Q33" s="20">
        <f>IF(M33*1=0,"-",(O33-M33)/M33)</f>
        <v>5.3083603029606075E-2</v>
      </c>
      <c r="S33" s="17">
        <f>S29+S30+S31+S32</f>
        <v>1502.0630000000001</v>
      </c>
      <c r="T33" s="18"/>
      <c r="U33" s="17">
        <f>U29+U30+U31+U32</f>
        <v>1693.8159999999998</v>
      </c>
      <c r="V33" s="18"/>
      <c r="W33" s="19">
        <f>W29+W30+W31+W32</f>
        <v>1719.9369999999999</v>
      </c>
      <c r="X33" s="18"/>
      <c r="Y33" s="20">
        <f>IF(U33*1=0,"-",(W33-U33)/U33)</f>
        <v>1.5421391697799583E-2</v>
      </c>
      <c r="AA33" s="17">
        <f>AA29+AA30+AA31+AA32</f>
        <v>1111.8140000000001</v>
      </c>
      <c r="AB33" s="18"/>
      <c r="AC33" s="17">
        <f>AC29+AC30+AC31+AC32</f>
        <v>1207.287</v>
      </c>
      <c r="AD33" s="18"/>
      <c r="AE33" s="19">
        <f>AE29+AE30+AE31+AE32</f>
        <v>1335.1669999999999</v>
      </c>
      <c r="AF33" s="18"/>
      <c r="AG33" s="20">
        <f>IF(AC33*1=0,"-",(AE33-AC33)/AC33)</f>
        <v>0.10592344653756719</v>
      </c>
    </row>
    <row r="35" spans="1:33" x14ac:dyDescent="0.25">
      <c r="A35" s="248" t="s">
        <v>27</v>
      </c>
      <c r="B35" s="242"/>
      <c r="C35" s="5"/>
      <c r="D35" s="6"/>
      <c r="E35" s="5"/>
      <c r="F35" s="6"/>
      <c r="G35" s="7"/>
      <c r="H35" s="6"/>
      <c r="I35" s="8"/>
      <c r="K35" s="5"/>
      <c r="L35" s="6"/>
      <c r="M35" s="5"/>
      <c r="N35" s="6"/>
      <c r="O35" s="7"/>
      <c r="P35" s="6"/>
      <c r="Q35" s="8"/>
      <c r="S35" s="5"/>
      <c r="T35" s="6"/>
      <c r="U35" s="5"/>
      <c r="V35" s="6"/>
      <c r="W35" s="7"/>
      <c r="X35" s="6"/>
      <c r="Y35" s="8"/>
      <c r="AA35" s="5"/>
      <c r="AB35" s="6"/>
      <c r="AC35" s="5"/>
      <c r="AD35" s="6"/>
      <c r="AE35" s="7"/>
      <c r="AF35" s="6"/>
      <c r="AG35" s="8"/>
    </row>
    <row r="36" spans="1:33" x14ac:dyDescent="0.25">
      <c r="A36" s="9" t="s">
        <v>28</v>
      </c>
      <c r="B36" s="10"/>
      <c r="C36" s="11">
        <v>212.2</v>
      </c>
      <c r="D36" s="12"/>
      <c r="E36" s="11">
        <v>257</v>
      </c>
      <c r="F36" s="12"/>
      <c r="G36" s="13">
        <v>172.678</v>
      </c>
      <c r="H36" s="12"/>
      <c r="I36" s="14">
        <f>IF(OR(E36=0,E36="-"),"-",IF(G36="-",(0-E36)/E36,(G36-E36)/E36))</f>
        <v>-0.32810116731517514</v>
      </c>
      <c r="K36" s="11">
        <v>212.2</v>
      </c>
      <c r="L36" s="12"/>
      <c r="M36" s="11">
        <v>257</v>
      </c>
      <c r="N36" s="12"/>
      <c r="O36" s="13">
        <v>172.678</v>
      </c>
      <c r="P36" s="12"/>
      <c r="Q36" s="14">
        <f>IF(OR(M36=0,M36="-"),"-",IF(O36="-",(0-M36)/M36,(O36-M36)/M36))</f>
        <v>-0.32810116731517514</v>
      </c>
      <c r="S36" s="11">
        <v>128.48599999999999</v>
      </c>
      <c r="T36" s="12"/>
      <c r="U36" s="11">
        <v>185.96899999999999</v>
      </c>
      <c r="V36" s="12"/>
      <c r="W36" s="13">
        <v>117.976</v>
      </c>
      <c r="X36" s="12"/>
      <c r="Y36" s="14">
        <f>IF(OR(U36=0,U36="-"),"-",IF(W36="-",(0-U36)/U36,(W36-U36)/U36))</f>
        <v>-0.3656146992240642</v>
      </c>
      <c r="AA36" s="11">
        <v>83.713999999999999</v>
      </c>
      <c r="AB36" s="12"/>
      <c r="AC36" s="11">
        <v>71.031000000000006</v>
      </c>
      <c r="AD36" s="12"/>
      <c r="AE36" s="13">
        <v>54.701999999999998</v>
      </c>
      <c r="AF36" s="12"/>
      <c r="AG36" s="14">
        <f>IF(OR(AC36=0,AC36="-"),"-",IF(AE36="-",(0-AC36)/AC36,(AE36-AC36)/AC36))</f>
        <v>-0.22988554293195937</v>
      </c>
    </row>
    <row r="37" spans="1:33" x14ac:dyDescent="0.25">
      <c r="A37" s="21" t="s">
        <v>29</v>
      </c>
      <c r="B37" s="22"/>
      <c r="C37" s="23">
        <v>198.27</v>
      </c>
      <c r="D37" s="24"/>
      <c r="E37" s="23">
        <v>177.89599999999999</v>
      </c>
      <c r="F37" s="24"/>
      <c r="G37" s="25">
        <v>262.411</v>
      </c>
      <c r="H37" s="24"/>
      <c r="I37" s="26">
        <f>IF(OR(E37=0,E37="-"),"-",IF(G37="-",(0-E37)/E37,(G37-E37)/E37))</f>
        <v>0.47508094617079655</v>
      </c>
      <c r="K37" s="23">
        <v>198.27</v>
      </c>
      <c r="L37" s="24"/>
      <c r="M37" s="23">
        <v>177.89599999999999</v>
      </c>
      <c r="N37" s="24"/>
      <c r="O37" s="25">
        <v>262.411</v>
      </c>
      <c r="P37" s="24"/>
      <c r="Q37" s="26">
        <f>IF(OR(M37=0,M37="-"),"-",IF(O37="-",(0-M37)/M37,(O37-M37)/M37))</f>
        <v>0.47508094617079655</v>
      </c>
      <c r="S37" s="23">
        <v>127.617</v>
      </c>
      <c r="T37" s="24"/>
      <c r="U37" s="23">
        <v>106.02</v>
      </c>
      <c r="V37" s="24"/>
      <c r="W37" s="25">
        <v>201.71100000000001</v>
      </c>
      <c r="X37" s="24"/>
      <c r="Y37" s="26">
        <f>IF(OR(U37=0,U37="-"),"-",IF(W37="-",(0-U37)/U37,(W37-U37)/U37))</f>
        <v>0.90257498585172624</v>
      </c>
      <c r="AA37" s="23">
        <v>70.653000000000006</v>
      </c>
      <c r="AB37" s="24"/>
      <c r="AC37" s="23">
        <v>71.876000000000005</v>
      </c>
      <c r="AD37" s="24"/>
      <c r="AE37" s="25">
        <v>60.7</v>
      </c>
      <c r="AF37" s="24"/>
      <c r="AG37" s="26">
        <f>IF(OR(AC37=0,AC37="-"),"-",IF(AE37="-",(0-AC37)/AC37,(AE37-AC37)/AC37))</f>
        <v>-0.15549001057376594</v>
      </c>
    </row>
    <row r="38" spans="1:33" x14ac:dyDescent="0.25">
      <c r="A38" s="9" t="s">
        <v>30</v>
      </c>
      <c r="B38" s="10"/>
      <c r="C38" s="11">
        <v>289</v>
      </c>
      <c r="D38" s="12"/>
      <c r="E38" s="11">
        <v>378</v>
      </c>
      <c r="F38" s="12"/>
      <c r="G38" s="13">
        <v>493</v>
      </c>
      <c r="H38" s="12"/>
      <c r="I38" s="14">
        <f>IF(OR(E38=0,E38="-"),"-",IF(G38="-",(0-E38)/E38,(G38-E38)/E38))</f>
        <v>0.30423280423280424</v>
      </c>
      <c r="K38" s="11">
        <v>289</v>
      </c>
      <c r="L38" s="12"/>
      <c r="M38" s="11">
        <v>378</v>
      </c>
      <c r="N38" s="12"/>
      <c r="O38" s="13">
        <v>493</v>
      </c>
      <c r="P38" s="12"/>
      <c r="Q38" s="14">
        <f>IF(OR(M38=0,M38="-"),"-",IF(O38="-",(0-M38)/M38,(O38-M38)/M38))</f>
        <v>0.30423280423280424</v>
      </c>
      <c r="S38" s="11">
        <v>289</v>
      </c>
      <c r="T38" s="12"/>
      <c r="U38" s="11">
        <v>378</v>
      </c>
      <c r="V38" s="12"/>
      <c r="W38" s="13">
        <v>493</v>
      </c>
      <c r="X38" s="12"/>
      <c r="Y38" s="14">
        <f>IF(OR(U38=0,U38="-"),"-",IF(W38="-",(0-U38)/U38,(W38-U38)/U38))</f>
        <v>0.30423280423280424</v>
      </c>
      <c r="AA38" s="11">
        <v>0</v>
      </c>
      <c r="AB38" s="12"/>
      <c r="AC38" s="11">
        <v>0</v>
      </c>
      <c r="AD38" s="12"/>
      <c r="AE38" s="13">
        <v>0</v>
      </c>
      <c r="AF38" s="12"/>
      <c r="AG38" s="14" t="str">
        <f>IF(OR(AC38=0,AC38="-"),"-",IF(AE38="-",(0-AC38)/AC38,(AE38-AC38)/AC38))</f>
        <v>-</v>
      </c>
    </row>
    <row r="39" spans="1:33" x14ac:dyDescent="0.25">
      <c r="A39" s="21" t="s">
        <v>31</v>
      </c>
      <c r="B39" s="22"/>
      <c r="C39" s="23">
        <v>81.16</v>
      </c>
      <c r="D39" s="24"/>
      <c r="E39" s="23">
        <v>99.065110000000004</v>
      </c>
      <c r="F39" s="24"/>
      <c r="G39" s="25">
        <v>122.52800000000001</v>
      </c>
      <c r="H39" s="24"/>
      <c r="I39" s="26">
        <f>IF(OR(E39=0,E39="-"),"-",IF(G39="-",(0-E39)/E39,(G39-E39)/E39))</f>
        <v>0.23684312266952512</v>
      </c>
      <c r="K39" s="23">
        <v>81.16</v>
      </c>
      <c r="L39" s="24"/>
      <c r="M39" s="23">
        <v>99.065110000000004</v>
      </c>
      <c r="N39" s="24"/>
      <c r="O39" s="25">
        <v>122.52800000000001</v>
      </c>
      <c r="P39" s="24"/>
      <c r="Q39" s="26">
        <f>IF(OR(M39=0,M39="-"),"-",IF(O39="-",(0-M39)/M39,(O39-M39)/M39))</f>
        <v>0.23684312266952512</v>
      </c>
      <c r="S39" s="23">
        <v>81.16</v>
      </c>
      <c r="T39" s="24"/>
      <c r="U39" s="23">
        <v>99.065110000000004</v>
      </c>
      <c r="V39" s="24"/>
      <c r="W39" s="25">
        <v>122.52800000000001</v>
      </c>
      <c r="X39" s="24"/>
      <c r="Y39" s="26">
        <f>IF(OR(U39=0,U39="-"),"-",IF(W39="-",(0-U39)/U39,(W39-U39)/U39))</f>
        <v>0.23684312266952512</v>
      </c>
      <c r="AA39" s="23">
        <v>0</v>
      </c>
      <c r="AB39" s="24"/>
      <c r="AC39" s="23">
        <v>0</v>
      </c>
      <c r="AD39" s="24"/>
      <c r="AE39" s="25">
        <v>0</v>
      </c>
      <c r="AF39" s="24"/>
      <c r="AG39" s="26" t="str">
        <f>IF(OR(AC39=0,AC39="-"),"-",IF(AE39="-",(0-AC39)/AC39,(AE39-AC39)/AC39))</f>
        <v>-</v>
      </c>
    </row>
    <row r="40" spans="1:33" x14ac:dyDescent="0.25">
      <c r="A40" s="15" t="s">
        <v>12</v>
      </c>
      <c r="B40" s="16"/>
      <c r="C40" s="17">
        <f>C36+C37+C38+C39</f>
        <v>780.63</v>
      </c>
      <c r="D40" s="18"/>
      <c r="E40" s="17">
        <f>E36+E37+E38+E39</f>
        <v>911.96110999999996</v>
      </c>
      <c r="F40" s="18"/>
      <c r="G40" s="19">
        <f>G36+G37+G38+G39</f>
        <v>1050.617</v>
      </c>
      <c r="H40" s="18"/>
      <c r="I40" s="20">
        <f>IF(E40*1=0,"-",(G40-E40)/E40)</f>
        <v>0.15204145053948628</v>
      </c>
      <c r="K40" s="17">
        <f>K36+K37+K38+K39</f>
        <v>780.63</v>
      </c>
      <c r="L40" s="18"/>
      <c r="M40" s="17">
        <f>M36+M37+M38+M39</f>
        <v>911.96110999999996</v>
      </c>
      <c r="N40" s="18"/>
      <c r="O40" s="19">
        <f>O36+O37+O38+O39</f>
        <v>1050.617</v>
      </c>
      <c r="P40" s="18"/>
      <c r="Q40" s="20">
        <f>IF(M40*1=0,"-",(O40-M40)/M40)</f>
        <v>0.15204145053948628</v>
      </c>
      <c r="S40" s="17">
        <f>S36+S37+S38+S39</f>
        <v>626.26300000000003</v>
      </c>
      <c r="T40" s="18"/>
      <c r="U40" s="17">
        <f>U36+U37+U38+U39</f>
        <v>769.05411000000004</v>
      </c>
      <c r="V40" s="18"/>
      <c r="W40" s="19">
        <f>W36+W37+W38+W39</f>
        <v>935.21500000000003</v>
      </c>
      <c r="X40" s="18"/>
      <c r="Y40" s="20">
        <f>IF(U40*1=0,"-",(W40-U40)/U40)</f>
        <v>0.21605877641041407</v>
      </c>
      <c r="AA40" s="17">
        <f>AA36+AA37+AA38+AA39</f>
        <v>154.36700000000002</v>
      </c>
      <c r="AB40" s="18"/>
      <c r="AC40" s="17">
        <f>AC36+AC37+AC38+AC39</f>
        <v>142.90700000000001</v>
      </c>
      <c r="AD40" s="18"/>
      <c r="AE40" s="19">
        <f>AE36+AE37+AE38+AE39</f>
        <v>115.402</v>
      </c>
      <c r="AF40" s="18"/>
      <c r="AG40" s="20">
        <f>IF(AC40*1=0,"-",(AE40-AC40)/AC40)</f>
        <v>-0.19246782872777407</v>
      </c>
    </row>
    <row r="42" spans="1:33" x14ac:dyDescent="0.25">
      <c r="A42" s="248" t="s">
        <v>32</v>
      </c>
      <c r="B42" s="242"/>
      <c r="C42" s="5"/>
      <c r="D42" s="6"/>
      <c r="E42" s="5"/>
      <c r="F42" s="6"/>
      <c r="G42" s="7"/>
      <c r="H42" s="6"/>
      <c r="I42" s="8"/>
      <c r="K42" s="5"/>
      <c r="L42" s="6"/>
      <c r="M42" s="5"/>
      <c r="N42" s="6"/>
      <c r="O42" s="7"/>
      <c r="P42" s="6"/>
      <c r="Q42" s="8"/>
      <c r="S42" s="5"/>
      <c r="T42" s="6"/>
      <c r="U42" s="5"/>
      <c r="V42" s="6"/>
      <c r="W42" s="7"/>
      <c r="X42" s="6"/>
      <c r="Y42" s="8"/>
      <c r="AA42" s="5"/>
      <c r="AB42" s="6"/>
      <c r="AC42" s="5"/>
      <c r="AD42" s="6"/>
      <c r="AE42" s="7"/>
      <c r="AF42" s="6"/>
      <c r="AG42" s="8"/>
    </row>
    <row r="43" spans="1:33" x14ac:dyDescent="0.25">
      <c r="A43" s="9" t="s">
        <v>33</v>
      </c>
      <c r="B43" s="10"/>
      <c r="C43" s="11">
        <v>6500</v>
      </c>
      <c r="D43" s="12"/>
      <c r="E43" s="11">
        <v>6750</v>
      </c>
      <c r="F43" s="12" t="s">
        <v>34</v>
      </c>
      <c r="G43" s="13">
        <v>7125.0002999999997</v>
      </c>
      <c r="H43" s="12"/>
      <c r="I43" s="14">
        <f>IF(OR(E43=0,E43="-"),"-",IF(G43="-",(0-E43)/E43,(G43-E43)/E43))</f>
        <v>5.5555599999999955E-2</v>
      </c>
      <c r="K43" s="11">
        <v>6500</v>
      </c>
      <c r="L43" s="12"/>
      <c r="M43" s="11">
        <v>6750</v>
      </c>
      <c r="N43" s="12"/>
      <c r="O43" s="13">
        <v>7125.0002999999997</v>
      </c>
      <c r="P43" s="12"/>
      <c r="Q43" s="14">
        <f>IF(OR(M43=0,M43="-"),"-",IF(O43="-",(0-M43)/M43,(O43-M43)/M43))</f>
        <v>5.5555599999999955E-2</v>
      </c>
      <c r="S43" s="11">
        <v>6384.8574200000003</v>
      </c>
      <c r="T43" s="12"/>
      <c r="U43" s="11">
        <v>6616.6033600000001</v>
      </c>
      <c r="V43" s="12"/>
      <c r="W43" s="13">
        <v>6969.6595799999996</v>
      </c>
      <c r="X43" s="12"/>
      <c r="Y43" s="14">
        <f>IF(OR(U43=0,U43="-"),"-",IF(W43="-",(0-U43)/U43,(W43-U43)/U43))</f>
        <v>5.3359133197308575E-2</v>
      </c>
      <c r="AA43" s="11">
        <v>115.14258</v>
      </c>
      <c r="AB43" s="12" t="s">
        <v>35</v>
      </c>
      <c r="AC43" s="11">
        <v>133.39663999999999</v>
      </c>
      <c r="AD43" s="12" t="s">
        <v>35</v>
      </c>
      <c r="AE43" s="13">
        <v>155.34072</v>
      </c>
      <c r="AF43" s="12" t="s">
        <v>35</v>
      </c>
      <c r="AG43" s="14">
        <f>IF(OR(AC43=0,AC43="-"),"-",IF(AE43="-",(0-AC43)/AC43,(AE43-AC43)/AC43))</f>
        <v>0.16450249421574648</v>
      </c>
    </row>
    <row r="44" spans="1:33" x14ac:dyDescent="0.25">
      <c r="A44" s="21" t="s">
        <v>36</v>
      </c>
      <c r="B44" s="22"/>
      <c r="C44" s="23">
        <v>89.852000000000004</v>
      </c>
      <c r="D44" s="24"/>
      <c r="E44" s="23">
        <v>98.14</v>
      </c>
      <c r="F44" s="24"/>
      <c r="G44" s="25">
        <v>81.186000000000007</v>
      </c>
      <c r="H44" s="24"/>
      <c r="I44" s="26">
        <f>IF(OR(E44=0,E44="-"),"-",IF(G44="-",(0-E44)/E44,(G44-E44)/E44))</f>
        <v>-0.1727532097004279</v>
      </c>
      <c r="K44" s="23">
        <v>89.852000000000004</v>
      </c>
      <c r="L44" s="24"/>
      <c r="M44" s="23">
        <v>98.14</v>
      </c>
      <c r="N44" s="24"/>
      <c r="O44" s="25">
        <v>81.186000000000007</v>
      </c>
      <c r="P44" s="24"/>
      <c r="Q44" s="26">
        <f>IF(OR(M44=0,M44="-"),"-",IF(O44="-",(0-M44)/M44,(O44-M44)/M44))</f>
        <v>-0.1727532097004279</v>
      </c>
      <c r="S44" s="23">
        <v>89.852000000000004</v>
      </c>
      <c r="T44" s="24"/>
      <c r="U44" s="23">
        <v>98.14</v>
      </c>
      <c r="V44" s="24"/>
      <c r="W44" s="25">
        <v>81.186000000000007</v>
      </c>
      <c r="X44" s="24"/>
      <c r="Y44" s="26">
        <f>IF(OR(U44=0,U44="-"),"-",IF(W44="-",(0-U44)/U44,(W44-U44)/U44))</f>
        <v>-0.1727532097004279</v>
      </c>
      <c r="AA44" s="23">
        <v>0</v>
      </c>
      <c r="AB44" s="24"/>
      <c r="AC44" s="23">
        <v>0</v>
      </c>
      <c r="AD44" s="24"/>
      <c r="AE44" s="25">
        <v>0</v>
      </c>
      <c r="AF44" s="24"/>
      <c r="AG44" s="26" t="str">
        <f>IF(OR(AC44=0,AC44="-"),"-",IF(AE44="-",(0-AC44)/AC44,(AE44-AC44)/AC44))</f>
        <v>-</v>
      </c>
    </row>
    <row r="45" spans="1:33" x14ac:dyDescent="0.25">
      <c r="A45" s="9" t="s">
        <v>37</v>
      </c>
      <c r="B45" s="10"/>
      <c r="C45" s="11">
        <v>44.517000000000003</v>
      </c>
      <c r="D45" s="12"/>
      <c r="E45" s="11">
        <v>45.018000000000001</v>
      </c>
      <c r="F45" s="12"/>
      <c r="G45" s="13">
        <v>0</v>
      </c>
      <c r="H45" s="12"/>
      <c r="I45" s="14">
        <f>IF(OR(E45=0,E45="-"),"-",IF(G45="-",(0-E45)/E45,(G45-E45)/E45))</f>
        <v>-1</v>
      </c>
      <c r="K45" s="11">
        <v>44.517000000000003</v>
      </c>
      <c r="L45" s="12"/>
      <c r="M45" s="11">
        <v>45.018000000000001</v>
      </c>
      <c r="N45" s="12"/>
      <c r="O45" s="13">
        <v>0</v>
      </c>
      <c r="P45" s="12"/>
      <c r="Q45" s="14">
        <f>IF(OR(M45=0,M45="-"),"-",IF(O45="-",(0-M45)/M45,(O45-M45)/M45))</f>
        <v>-1</v>
      </c>
      <c r="S45" s="11">
        <v>44.517000000000003</v>
      </c>
      <c r="T45" s="12"/>
      <c r="U45" s="11">
        <v>45.018000000000001</v>
      </c>
      <c r="V45" s="12"/>
      <c r="W45" s="13">
        <v>0</v>
      </c>
      <c r="X45" s="12"/>
      <c r="Y45" s="14">
        <f>IF(OR(U45=0,U45="-"),"-",IF(W45="-",(0-U45)/U45,(W45-U45)/U45))</f>
        <v>-1</v>
      </c>
      <c r="AA45" s="11">
        <v>0</v>
      </c>
      <c r="AB45" s="12"/>
      <c r="AC45" s="11">
        <v>0</v>
      </c>
      <c r="AD45" s="12"/>
      <c r="AE45" s="13">
        <v>0</v>
      </c>
      <c r="AF45" s="12"/>
      <c r="AG45" s="14" t="str">
        <f>IF(OR(AC45=0,AC45="-"),"-",IF(AE45="-",(0-AC45)/AC45,(AE45-AC45)/AC45))</f>
        <v>-</v>
      </c>
    </row>
    <row r="46" spans="1:33" x14ac:dyDescent="0.25">
      <c r="A46" s="15" t="s">
        <v>12</v>
      </c>
      <c r="B46" s="16"/>
      <c r="C46" s="17">
        <f>C43+C44+C45</f>
        <v>6634.3689999999997</v>
      </c>
      <c r="D46" s="18"/>
      <c r="E46" s="17">
        <f>E43+E44+E45</f>
        <v>6893.1580000000004</v>
      </c>
      <c r="F46" s="18"/>
      <c r="G46" s="19">
        <f>G43+G44+G45</f>
        <v>7206.1862999999994</v>
      </c>
      <c r="H46" s="18"/>
      <c r="I46" s="20">
        <f>IF(E46*1=0,"-",(G46-E46)/E46)</f>
        <v>4.5411450020440419E-2</v>
      </c>
      <c r="K46" s="17">
        <f>K43+K44+K45</f>
        <v>6634.3689999999997</v>
      </c>
      <c r="L46" s="18"/>
      <c r="M46" s="17">
        <f>M43+M44+M45</f>
        <v>6893.1580000000004</v>
      </c>
      <c r="N46" s="18"/>
      <c r="O46" s="19">
        <f>O43+O44+O45</f>
        <v>7206.1862999999994</v>
      </c>
      <c r="P46" s="18"/>
      <c r="Q46" s="20">
        <f>IF(M46*1=0,"-",(O46-M46)/M46)</f>
        <v>4.5411450020440419E-2</v>
      </c>
      <c r="S46" s="17">
        <f>S43+S44+S45</f>
        <v>6519.22642</v>
      </c>
      <c r="T46" s="18"/>
      <c r="U46" s="17">
        <f>U43+U44+U45</f>
        <v>6759.7613600000004</v>
      </c>
      <c r="V46" s="18"/>
      <c r="W46" s="19">
        <f>W43+W44+W45</f>
        <v>7050.8455799999992</v>
      </c>
      <c r="X46" s="18"/>
      <c r="Y46" s="20">
        <f>IF(U46*1=0,"-",(W46-U46)/U46)</f>
        <v>4.3061315998882958E-2</v>
      </c>
      <c r="AA46" s="17">
        <f>AA43+AA44+AA45</f>
        <v>115.14258</v>
      </c>
      <c r="AB46" s="18"/>
      <c r="AC46" s="17">
        <f>AC43+AC44+AC45</f>
        <v>133.39663999999999</v>
      </c>
      <c r="AD46" s="18"/>
      <c r="AE46" s="19">
        <f>AE43+AE44+AE45</f>
        <v>155.34072</v>
      </c>
      <c r="AF46" s="18"/>
      <c r="AG46" s="20">
        <f>IF(AC46*1=0,"-",(AE46-AC46)/AC46)</f>
        <v>0.16450249421574648</v>
      </c>
    </row>
    <row r="48" spans="1:33" x14ac:dyDescent="0.25">
      <c r="A48" s="248" t="s">
        <v>38</v>
      </c>
      <c r="B48" s="242"/>
      <c r="C48" s="5"/>
      <c r="D48" s="6"/>
      <c r="E48" s="5"/>
      <c r="F48" s="6"/>
      <c r="G48" s="7"/>
      <c r="H48" s="6"/>
      <c r="I48" s="8"/>
      <c r="K48" s="5"/>
      <c r="L48" s="6"/>
      <c r="M48" s="5"/>
      <c r="N48" s="6"/>
      <c r="O48" s="7"/>
      <c r="P48" s="6"/>
      <c r="Q48" s="8"/>
      <c r="S48" s="5"/>
      <c r="T48" s="6"/>
      <c r="U48" s="5"/>
      <c r="V48" s="6"/>
      <c r="W48" s="7"/>
      <c r="X48" s="6"/>
      <c r="Y48" s="8"/>
      <c r="AA48" s="5"/>
      <c r="AB48" s="6"/>
      <c r="AC48" s="5"/>
      <c r="AD48" s="6"/>
      <c r="AE48" s="7"/>
      <c r="AF48" s="6"/>
      <c r="AG48" s="8"/>
    </row>
    <row r="49" spans="1:33" x14ac:dyDescent="0.25">
      <c r="A49" s="9" t="s">
        <v>39</v>
      </c>
      <c r="B49" s="10"/>
      <c r="C49" s="11">
        <v>152.60300000000001</v>
      </c>
      <c r="D49" s="12"/>
      <c r="E49" s="11">
        <v>225.06899999999999</v>
      </c>
      <c r="F49" s="12"/>
      <c r="G49" s="13">
        <v>170.083</v>
      </c>
      <c r="H49" s="12"/>
      <c r="I49" s="14">
        <f>IF(OR(E49=0,E49="-"),"-",IF(G49="-",(0-E49)/E49,(G49-E49)/E49))</f>
        <v>-0.24430730131648515</v>
      </c>
      <c r="K49" s="11">
        <v>152.60300000000001</v>
      </c>
      <c r="L49" s="12"/>
      <c r="M49" s="11">
        <v>225.06899999999999</v>
      </c>
      <c r="N49" s="12"/>
      <c r="O49" s="13">
        <v>170.083</v>
      </c>
      <c r="P49" s="12"/>
      <c r="Q49" s="14">
        <f>IF(OR(M49=0,M49="-"),"-",IF(O49="-",(0-M49)/M49,(O49-M49)/M49))</f>
        <v>-0.24430730131648515</v>
      </c>
      <c r="S49" s="11">
        <v>152.60300000000001</v>
      </c>
      <c r="T49" s="12"/>
      <c r="U49" s="11">
        <v>225.06899999999999</v>
      </c>
      <c r="V49" s="12"/>
      <c r="W49" s="13">
        <v>170.083</v>
      </c>
      <c r="X49" s="12"/>
      <c r="Y49" s="14">
        <f>IF(OR(U49=0,U49="-"),"-",IF(W49="-",(0-U49)/U49,(W49-U49)/U49))</f>
        <v>-0.24430730131648515</v>
      </c>
      <c r="AA49" s="11">
        <v>0</v>
      </c>
      <c r="AB49" s="12"/>
      <c r="AC49" s="11">
        <v>0</v>
      </c>
      <c r="AD49" s="12"/>
      <c r="AE49" s="13">
        <v>0</v>
      </c>
      <c r="AF49" s="12"/>
      <c r="AG49" s="14" t="str">
        <f>IF(OR(AC49=0,AC49="-"),"-",IF(AE49="-",(0-AC49)/AC49,(AE49-AC49)/AC49))</f>
        <v>-</v>
      </c>
    </row>
    <row r="50" spans="1:33" x14ac:dyDescent="0.25">
      <c r="A50" s="15" t="s">
        <v>12</v>
      </c>
      <c r="B50" s="16"/>
      <c r="C50" s="17">
        <f>C49</f>
        <v>152.60300000000001</v>
      </c>
      <c r="D50" s="18"/>
      <c r="E50" s="17">
        <f>E49</f>
        <v>225.06899999999999</v>
      </c>
      <c r="F50" s="18"/>
      <c r="G50" s="19">
        <f>G49</f>
        <v>170.083</v>
      </c>
      <c r="H50" s="18"/>
      <c r="I50" s="20">
        <f>IF(E50*1=0,"-",(G50-E50)/E50)</f>
        <v>-0.24430730131648515</v>
      </c>
      <c r="K50" s="17">
        <f>K49</f>
        <v>152.60300000000001</v>
      </c>
      <c r="L50" s="18"/>
      <c r="M50" s="17">
        <f>M49</f>
        <v>225.06899999999999</v>
      </c>
      <c r="N50" s="18"/>
      <c r="O50" s="19">
        <f>O49</f>
        <v>170.083</v>
      </c>
      <c r="P50" s="18"/>
      <c r="Q50" s="20">
        <f>IF(M50*1=0,"-",(O50-M50)/M50)</f>
        <v>-0.24430730131648515</v>
      </c>
      <c r="S50" s="17">
        <f>S49</f>
        <v>152.60300000000001</v>
      </c>
      <c r="T50" s="18"/>
      <c r="U50" s="17">
        <f>U49</f>
        <v>225.06899999999999</v>
      </c>
      <c r="V50" s="18"/>
      <c r="W50" s="19">
        <f>W49</f>
        <v>170.083</v>
      </c>
      <c r="X50" s="18"/>
      <c r="Y50" s="20">
        <f>IF(U50*1=0,"-",(W50-U50)/U50)</f>
        <v>-0.24430730131648515</v>
      </c>
      <c r="AA50" s="17">
        <f>AA49</f>
        <v>0</v>
      </c>
      <c r="AB50" s="18"/>
      <c r="AC50" s="17">
        <f>AC49</f>
        <v>0</v>
      </c>
      <c r="AD50" s="18"/>
      <c r="AE50" s="19">
        <f>AE49</f>
        <v>0</v>
      </c>
      <c r="AF50" s="18"/>
      <c r="AG50" s="20" t="str">
        <f>IF(AC50*1=0,"-",(AE50-AC50)/AC50)</f>
        <v>-</v>
      </c>
    </row>
    <row r="52" spans="1:33" ht="18" x14ac:dyDescent="0.25">
      <c r="A52" s="27" t="s">
        <v>40</v>
      </c>
      <c r="B52" s="28"/>
      <c r="C52" s="29">
        <f>C9+C13+C18+C22+C26+C33+C40+C46+C50</f>
        <v>16372.149999999998</v>
      </c>
      <c r="D52" s="30"/>
      <c r="E52" s="29">
        <f>E9+E13+E18+E22+E26+E33+E40+E46+E50</f>
        <v>17261.288110000001</v>
      </c>
      <c r="F52" s="30"/>
      <c r="G52" s="31">
        <f>G9+G13+G18+G22+G26+G33+G40+G46+G50</f>
        <v>17531.225299999998</v>
      </c>
      <c r="H52" s="30"/>
      <c r="I52" s="32">
        <f>IF(E52*1=0,"-",(G52-E52)/E52)</f>
        <v>1.5638299313457026E-2</v>
      </c>
      <c r="K52" s="29">
        <f>K9+K13+K18+K22+K26+K33+K40+K46+K50</f>
        <v>16372.149999999998</v>
      </c>
      <c r="L52" s="30"/>
      <c r="M52" s="29">
        <f>M9+M13+M18+M22+M26+M33+M40+M46+M50</f>
        <v>17261.288110000001</v>
      </c>
      <c r="N52" s="30"/>
      <c r="O52" s="31">
        <f>O9+O13+O18+O22+O26+O33+O40+O46+O50</f>
        <v>17531.225299999998</v>
      </c>
      <c r="P52" s="30"/>
      <c r="Q52" s="32">
        <f>IF(M52*1=0,"-",(O52-M52)/M52)</f>
        <v>1.5638299313457026E-2</v>
      </c>
      <c r="S52" s="29">
        <f>S9+S13+S18+S22+S26+S33+S40+S46+S50</f>
        <v>14693.091419999999</v>
      </c>
      <c r="T52" s="30"/>
      <c r="U52" s="29">
        <f>U9+U13+U18+U22+U26+U33+U40+U46+U50</f>
        <v>15531.72147</v>
      </c>
      <c r="V52" s="30"/>
      <c r="W52" s="31">
        <f>W9+W13+W18+W22+W26+W33+W40+W46+W50</f>
        <v>15690.299579999999</v>
      </c>
      <c r="X52" s="30"/>
      <c r="Y52" s="32">
        <f>IF(U52*1=0,"-",(W52-U52)/U52)</f>
        <v>1.0209950668140493E-2</v>
      </c>
      <c r="AA52" s="29">
        <f>AA9+AA13+AA18+AA22+AA26+AA33+AA40+AA46+AA50</f>
        <v>1679.0585799999999</v>
      </c>
      <c r="AB52" s="30"/>
      <c r="AC52" s="29">
        <f>AC9+AC13+AC18+AC22+AC26+AC33+AC40+AC46+AC50</f>
        <v>1729.5666399999998</v>
      </c>
      <c r="AD52" s="30"/>
      <c r="AE52" s="31">
        <f>AE9+AE13+AE18+AE22+AE26+AE33+AE40+AE46+AE50</f>
        <v>1840.92572</v>
      </c>
      <c r="AF52" s="30"/>
      <c r="AG52" s="32">
        <f>IF(AC52*1=0,"-",(AE52-AC52)/AC52)</f>
        <v>6.4385538796007419E-2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8:B48"/>
    <mergeCell ref="A20:B20"/>
    <mergeCell ref="A24:B24"/>
    <mergeCell ref="A28:B28"/>
    <mergeCell ref="A35:B35"/>
    <mergeCell ref="A42:B42"/>
    <mergeCell ref="AC6:AD6"/>
    <mergeCell ref="AE6:AF6"/>
    <mergeCell ref="A7:B7"/>
    <mergeCell ref="A11:B11"/>
    <mergeCell ref="A15:B15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workbookViewId="0"/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6" width="8.140625" customWidth="1"/>
    <col min="17" max="18" width="9.140625" customWidth="1"/>
  </cols>
  <sheetData>
    <row r="1" spans="1:18" ht="23.25" x14ac:dyDescent="0.25">
      <c r="A1" s="241" t="s">
        <v>41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33" t="s">
        <v>1</v>
      </c>
    </row>
    <row r="2" spans="1:18" ht="18" x14ac:dyDescent="0.25">
      <c r="A2" s="243" t="s">
        <v>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33"/>
    </row>
    <row r="3" spans="1:18" ht="18" x14ac:dyDescent="0.25">
      <c r="A3" s="243" t="s">
        <v>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33"/>
    </row>
    <row r="5" spans="1:18" ht="51" customHeight="1" x14ac:dyDescent="0.25">
      <c r="A5" s="34" t="s">
        <v>8</v>
      </c>
      <c r="B5" s="249" t="s">
        <v>42</v>
      </c>
      <c r="C5" s="249" t="s">
        <v>43</v>
      </c>
      <c r="D5" s="250" t="s">
        <v>19</v>
      </c>
      <c r="E5" s="250" t="s">
        <v>23</v>
      </c>
      <c r="F5" s="250" t="s">
        <v>24</v>
      </c>
      <c r="G5" s="250" t="s">
        <v>25</v>
      </c>
      <c r="H5" s="250" t="s">
        <v>26</v>
      </c>
      <c r="I5" s="250" t="s">
        <v>28</v>
      </c>
      <c r="J5" s="250" t="s">
        <v>29</v>
      </c>
      <c r="K5" s="250" t="s">
        <v>30</v>
      </c>
      <c r="L5" s="250" t="s">
        <v>33</v>
      </c>
      <c r="M5" s="250" t="s">
        <v>44</v>
      </c>
      <c r="N5" s="251" t="s">
        <v>45</v>
      </c>
      <c r="O5" s="251" t="s">
        <v>45</v>
      </c>
      <c r="P5" s="251" t="s">
        <v>45</v>
      </c>
    </row>
    <row r="6" spans="1:18" x14ac:dyDescent="0.25">
      <c r="A6" s="36" t="s">
        <v>46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</row>
    <row r="7" spans="1:18" ht="15.75" x14ac:dyDescent="0.25">
      <c r="A7" s="36" t="s">
        <v>47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35">
        <v>2014</v>
      </c>
      <c r="O7" s="35">
        <v>2013</v>
      </c>
      <c r="P7" s="35">
        <v>2012</v>
      </c>
    </row>
    <row r="8" spans="1:18" ht="15.75" x14ac:dyDescent="0.25">
      <c r="A8" s="37" t="s">
        <v>10</v>
      </c>
      <c r="B8" s="252"/>
      <c r="C8" s="242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40"/>
      <c r="P8" s="40"/>
    </row>
    <row r="9" spans="1:18" ht="15.75" x14ac:dyDescent="0.25">
      <c r="A9" s="41" t="s">
        <v>48</v>
      </c>
      <c r="B9" s="253"/>
      <c r="C9" s="242"/>
      <c r="D9" s="42">
        <v>0</v>
      </c>
      <c r="E9" s="42">
        <v>48.540999999999997</v>
      </c>
      <c r="F9" s="42">
        <v>0</v>
      </c>
      <c r="G9" s="42">
        <v>3.9860000000000002</v>
      </c>
      <c r="H9" s="42">
        <v>0</v>
      </c>
      <c r="I9" s="42">
        <v>0</v>
      </c>
      <c r="J9" s="42">
        <v>0</v>
      </c>
      <c r="K9" s="42">
        <v>0</v>
      </c>
      <c r="L9" s="42">
        <v>0.99036000000000002</v>
      </c>
      <c r="M9" s="42">
        <v>0</v>
      </c>
      <c r="N9" s="43">
        <f t="shared" ref="N9:N22" si="0">SUM(D9,E9,F9,G9,H9,I9,J9,K9,L9,M9)</f>
        <v>53.517359999999996</v>
      </c>
      <c r="O9" s="42">
        <v>55.192140000000002</v>
      </c>
      <c r="P9" s="42">
        <v>66.210539999999995</v>
      </c>
      <c r="Q9" s="253"/>
      <c r="R9" s="242"/>
    </row>
    <row r="10" spans="1:18" ht="15.75" x14ac:dyDescent="0.25">
      <c r="A10" s="44" t="s">
        <v>49</v>
      </c>
      <c r="B10" s="254"/>
      <c r="C10" s="242"/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6">
        <f t="shared" si="0"/>
        <v>0</v>
      </c>
      <c r="O10" s="45">
        <v>2.8039999999999999E-2</v>
      </c>
      <c r="P10" s="45">
        <v>1.404E-2</v>
      </c>
    </row>
    <row r="11" spans="1:18" ht="15.75" x14ac:dyDescent="0.25">
      <c r="A11" s="41" t="s">
        <v>11</v>
      </c>
      <c r="B11" s="253"/>
      <c r="C11" s="242"/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0.12744</v>
      </c>
      <c r="M11" s="42">
        <v>0</v>
      </c>
      <c r="N11" s="43">
        <f t="shared" si="0"/>
        <v>0.12744</v>
      </c>
      <c r="O11" s="42">
        <v>0.12444</v>
      </c>
      <c r="P11" s="42">
        <v>4.1579999999999999E-2</v>
      </c>
    </row>
    <row r="12" spans="1:18" ht="15.75" x14ac:dyDescent="0.25">
      <c r="A12" s="44" t="s">
        <v>50</v>
      </c>
      <c r="B12" s="254"/>
      <c r="C12" s="242"/>
      <c r="D12" s="45">
        <v>0</v>
      </c>
      <c r="E12" s="45">
        <v>32.064</v>
      </c>
      <c r="F12" s="45">
        <v>0</v>
      </c>
      <c r="G12" s="45">
        <v>3.2010000000000001</v>
      </c>
      <c r="H12" s="45">
        <v>68.656999999999996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6">
        <f t="shared" si="0"/>
        <v>103.922</v>
      </c>
      <c r="O12" s="45">
        <v>103.54588</v>
      </c>
      <c r="P12" s="45">
        <v>89.514240000000001</v>
      </c>
    </row>
    <row r="13" spans="1:18" ht="15.75" x14ac:dyDescent="0.25">
      <c r="A13" s="41" t="s">
        <v>51</v>
      </c>
      <c r="B13" s="253"/>
      <c r="C13" s="242"/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0.108</v>
      </c>
      <c r="M13" s="42">
        <v>0</v>
      </c>
      <c r="N13" s="43">
        <f t="shared" si="0"/>
        <v>0.108</v>
      </c>
      <c r="O13" s="42">
        <v>0.16875999999999999</v>
      </c>
      <c r="P13" s="42">
        <v>4.1579999999999999E-2</v>
      </c>
    </row>
    <row r="14" spans="1:18" ht="15.75" x14ac:dyDescent="0.25">
      <c r="A14" s="44" t="s">
        <v>52</v>
      </c>
      <c r="B14" s="254"/>
      <c r="C14" s="242"/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0.108</v>
      </c>
      <c r="M14" s="45">
        <v>0</v>
      </c>
      <c r="N14" s="46">
        <f t="shared" si="0"/>
        <v>0.108</v>
      </c>
      <c r="O14" s="45">
        <v>1.2E-2</v>
      </c>
      <c r="P14" s="45">
        <v>3.7260000000000001E-2</v>
      </c>
    </row>
    <row r="15" spans="1:18" ht="15.75" x14ac:dyDescent="0.25">
      <c r="A15" s="41" t="s">
        <v>53</v>
      </c>
      <c r="B15" s="253"/>
      <c r="C15" s="242"/>
      <c r="D15" s="42">
        <v>0</v>
      </c>
      <c r="E15" s="42">
        <v>2.3610000000000002</v>
      </c>
      <c r="F15" s="42">
        <v>0</v>
      </c>
      <c r="G15" s="42">
        <v>0</v>
      </c>
      <c r="H15" s="42">
        <v>18.806999999999999</v>
      </c>
      <c r="I15" s="42">
        <v>0</v>
      </c>
      <c r="J15" s="42">
        <v>0</v>
      </c>
      <c r="K15" s="42">
        <v>0</v>
      </c>
      <c r="L15" s="42">
        <v>0.91908000000000001</v>
      </c>
      <c r="M15" s="42">
        <v>0</v>
      </c>
      <c r="N15" s="43">
        <f t="shared" si="0"/>
        <v>22.08708</v>
      </c>
      <c r="O15" s="42">
        <v>19.30688</v>
      </c>
      <c r="P15" s="42">
        <v>12.931660000000001</v>
      </c>
    </row>
    <row r="16" spans="1:18" ht="15.75" x14ac:dyDescent="0.25">
      <c r="A16" s="44" t="s">
        <v>54</v>
      </c>
      <c r="B16" s="254"/>
      <c r="C16" s="242"/>
      <c r="D16" s="45">
        <v>0</v>
      </c>
      <c r="E16" s="45">
        <v>30.21</v>
      </c>
      <c r="F16" s="45">
        <v>0</v>
      </c>
      <c r="G16" s="45">
        <v>4.4080000000000004</v>
      </c>
      <c r="H16" s="45">
        <v>0</v>
      </c>
      <c r="I16" s="45">
        <v>28.047999999999998</v>
      </c>
      <c r="J16" s="45">
        <v>0</v>
      </c>
      <c r="K16" s="45">
        <v>0</v>
      </c>
      <c r="L16" s="45">
        <v>4.5014399999999997</v>
      </c>
      <c r="M16" s="45">
        <v>0</v>
      </c>
      <c r="N16" s="46">
        <f t="shared" si="0"/>
        <v>67.167439999999999</v>
      </c>
      <c r="O16" s="45">
        <v>62.313420000000001</v>
      </c>
      <c r="P16" s="45">
        <v>74.351299999999995</v>
      </c>
    </row>
    <row r="17" spans="1:18" ht="15.75" x14ac:dyDescent="0.25">
      <c r="A17" s="41" t="s">
        <v>55</v>
      </c>
      <c r="B17" s="253"/>
      <c r="C17" s="242"/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5.3999999999999999E-2</v>
      </c>
      <c r="M17" s="42">
        <v>0</v>
      </c>
      <c r="N17" s="43">
        <f t="shared" si="0"/>
        <v>5.3999999999999999E-2</v>
      </c>
      <c r="O17" s="42">
        <v>6.0695399999999999</v>
      </c>
      <c r="P17" s="42">
        <v>2.26858</v>
      </c>
    </row>
    <row r="18" spans="1:18" ht="15.75" x14ac:dyDescent="0.25">
      <c r="A18" s="44" t="s">
        <v>56</v>
      </c>
      <c r="B18" s="254"/>
      <c r="C18" s="242"/>
      <c r="D18" s="45">
        <v>0</v>
      </c>
      <c r="E18" s="45">
        <v>6.7779999999999996</v>
      </c>
      <c r="F18" s="45">
        <v>0</v>
      </c>
      <c r="G18" s="45">
        <v>1.7230000000000001</v>
      </c>
      <c r="H18" s="45">
        <v>0</v>
      </c>
      <c r="I18" s="45">
        <v>3.6970000000000001</v>
      </c>
      <c r="J18" s="45">
        <v>0</v>
      </c>
      <c r="K18" s="45">
        <v>0</v>
      </c>
      <c r="L18" s="45">
        <v>0.16200000000000001</v>
      </c>
      <c r="M18" s="45">
        <v>0</v>
      </c>
      <c r="N18" s="46">
        <f t="shared" si="0"/>
        <v>12.360000000000001</v>
      </c>
      <c r="O18" s="45">
        <v>6.5309999999999997</v>
      </c>
      <c r="P18" s="45">
        <v>6.5957999999999997</v>
      </c>
    </row>
    <row r="19" spans="1:18" ht="15.75" x14ac:dyDescent="0.25">
      <c r="A19" s="41" t="s">
        <v>57</v>
      </c>
      <c r="B19" s="253"/>
      <c r="C19" s="242"/>
      <c r="D19" s="42">
        <v>3.0000000000000001E-3</v>
      </c>
      <c r="E19" s="42">
        <v>23.667000000000002</v>
      </c>
      <c r="F19" s="42">
        <v>0</v>
      </c>
      <c r="G19" s="42">
        <v>0</v>
      </c>
      <c r="H19" s="42">
        <v>10.102</v>
      </c>
      <c r="I19" s="42">
        <v>14.196</v>
      </c>
      <c r="J19" s="42">
        <v>0</v>
      </c>
      <c r="K19" s="42">
        <v>0</v>
      </c>
      <c r="L19" s="42">
        <v>0.42714000000000002</v>
      </c>
      <c r="M19" s="42">
        <v>0</v>
      </c>
      <c r="N19" s="43">
        <f t="shared" si="0"/>
        <v>48.395140000000005</v>
      </c>
      <c r="O19" s="42">
        <v>97.656379999999999</v>
      </c>
      <c r="P19" s="42">
        <v>77.274879999999996</v>
      </c>
    </row>
    <row r="20" spans="1:18" ht="15.75" x14ac:dyDescent="0.25">
      <c r="A20" s="44" t="s">
        <v>58</v>
      </c>
      <c r="B20" s="254"/>
      <c r="C20" s="242"/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6">
        <f t="shared" si="0"/>
        <v>0</v>
      </c>
      <c r="O20" s="45">
        <v>18.2</v>
      </c>
      <c r="P20" s="45">
        <v>28.2</v>
      </c>
    </row>
    <row r="21" spans="1:18" ht="15.75" x14ac:dyDescent="0.25">
      <c r="A21" s="41" t="s">
        <v>59</v>
      </c>
      <c r="B21" s="253"/>
      <c r="C21" s="242"/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10.979279999999999</v>
      </c>
      <c r="M21" s="42">
        <v>0</v>
      </c>
      <c r="N21" s="43">
        <f t="shared" si="0"/>
        <v>10.979279999999999</v>
      </c>
      <c r="O21" s="42">
        <v>14.03182</v>
      </c>
      <c r="P21" s="42">
        <v>10.69796</v>
      </c>
    </row>
    <row r="22" spans="1:18" ht="15.75" x14ac:dyDescent="0.25">
      <c r="A22" s="44" t="s">
        <v>44</v>
      </c>
      <c r="B22" s="254"/>
      <c r="C22" s="242"/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43.1</v>
      </c>
      <c r="N22" s="46">
        <f t="shared" si="0"/>
        <v>43.1</v>
      </c>
      <c r="O22" s="45">
        <v>0.10044</v>
      </c>
      <c r="P22" s="45">
        <v>2.8260399999999999</v>
      </c>
    </row>
    <row r="23" spans="1:18" ht="15.75" x14ac:dyDescent="0.25">
      <c r="A23" s="47" t="s">
        <v>12</v>
      </c>
      <c r="B23" s="255"/>
      <c r="C23" s="242"/>
      <c r="D23" s="48">
        <f t="shared" ref="D23:P23" si="1">SUM(D9,D10,D11,D12,D13,D14,D15,D16,D17,D18,D19,D20,D21,D22)</f>
        <v>3.0000000000000001E-3</v>
      </c>
      <c r="E23" s="48">
        <f t="shared" si="1"/>
        <v>143.62099999999998</v>
      </c>
      <c r="F23" s="48">
        <f t="shared" si="1"/>
        <v>0</v>
      </c>
      <c r="G23" s="48">
        <f t="shared" si="1"/>
        <v>13.318000000000001</v>
      </c>
      <c r="H23" s="48">
        <f t="shared" si="1"/>
        <v>97.566000000000003</v>
      </c>
      <c r="I23" s="48">
        <f t="shared" si="1"/>
        <v>45.940999999999995</v>
      </c>
      <c r="J23" s="48">
        <f t="shared" si="1"/>
        <v>0</v>
      </c>
      <c r="K23" s="48">
        <f t="shared" si="1"/>
        <v>0</v>
      </c>
      <c r="L23" s="48">
        <f t="shared" si="1"/>
        <v>18.376739999999998</v>
      </c>
      <c r="M23" s="48">
        <f t="shared" si="1"/>
        <v>43.1</v>
      </c>
      <c r="N23" s="49">
        <f t="shared" si="1"/>
        <v>361.92574000000008</v>
      </c>
      <c r="O23" s="45">
        <f t="shared" si="1"/>
        <v>383.28073999999998</v>
      </c>
      <c r="P23" s="45">
        <f t="shared" si="1"/>
        <v>371.00545999999997</v>
      </c>
    </row>
    <row r="25" spans="1:18" ht="15.75" x14ac:dyDescent="0.25">
      <c r="A25" s="37" t="s">
        <v>13</v>
      </c>
      <c r="B25" s="252"/>
      <c r="C25" s="2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40"/>
      <c r="P25" s="40"/>
    </row>
    <row r="26" spans="1:18" ht="15.75" x14ac:dyDescent="0.25">
      <c r="A26" s="41" t="s">
        <v>14</v>
      </c>
      <c r="B26" s="253"/>
      <c r="C26" s="242"/>
      <c r="D26" s="42">
        <v>0</v>
      </c>
      <c r="E26" s="42">
        <v>2.2930000000000001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0.33804000000000001</v>
      </c>
      <c r="M26" s="42">
        <v>0</v>
      </c>
      <c r="N26" s="43">
        <f t="shared" ref="N26:N32" si="2">SUM(D26,E26,F26,G26,H26,I26,J26,K26,L26,M26)</f>
        <v>2.63104</v>
      </c>
      <c r="O26" s="42">
        <v>1.3892199999999999</v>
      </c>
      <c r="P26" s="42">
        <v>0.12096</v>
      </c>
      <c r="Q26" s="253"/>
      <c r="R26" s="242"/>
    </row>
    <row r="27" spans="1:18" ht="15.75" x14ac:dyDescent="0.25">
      <c r="A27" s="44" t="s">
        <v>60</v>
      </c>
      <c r="B27" s="254"/>
      <c r="C27" s="242"/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5.3999999999999999E-2</v>
      </c>
      <c r="M27" s="45">
        <v>0</v>
      </c>
      <c r="N27" s="46">
        <f t="shared" si="2"/>
        <v>5.3999999999999999E-2</v>
      </c>
      <c r="O27" s="45">
        <v>5.2920000000000002E-2</v>
      </c>
      <c r="P27" s="45">
        <v>1.2959999999999999E-2</v>
      </c>
    </row>
    <row r="28" spans="1:18" ht="15.75" x14ac:dyDescent="0.25">
      <c r="A28" s="41" t="s">
        <v>61</v>
      </c>
      <c r="B28" s="253"/>
      <c r="C28" s="242"/>
      <c r="D28" s="42">
        <v>0</v>
      </c>
      <c r="E28" s="42">
        <v>7.0759999999999996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0.16200000000000001</v>
      </c>
      <c r="M28" s="42">
        <v>0</v>
      </c>
      <c r="N28" s="43">
        <f t="shared" si="2"/>
        <v>7.2379999999999995</v>
      </c>
      <c r="O28" s="42">
        <v>2.4146399999999999</v>
      </c>
      <c r="P28" s="42">
        <v>5.6945800000000002</v>
      </c>
    </row>
    <row r="29" spans="1:18" ht="15.75" x14ac:dyDescent="0.25">
      <c r="A29" s="44" t="s">
        <v>62</v>
      </c>
      <c r="B29" s="254"/>
      <c r="C29" s="242"/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0.17226</v>
      </c>
      <c r="M29" s="45">
        <v>0</v>
      </c>
      <c r="N29" s="46">
        <f t="shared" si="2"/>
        <v>0.17226</v>
      </c>
      <c r="O29" s="45">
        <v>0.11734</v>
      </c>
      <c r="P29" s="45">
        <v>5.2380000000000003E-2</v>
      </c>
    </row>
    <row r="30" spans="1:18" ht="15.75" x14ac:dyDescent="0.25">
      <c r="A30" s="41" t="s">
        <v>63</v>
      </c>
      <c r="B30" s="253"/>
      <c r="C30" s="242"/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5.1299999999999998E-2</v>
      </c>
      <c r="M30" s="42">
        <v>0</v>
      </c>
      <c r="N30" s="43">
        <f t="shared" si="2"/>
        <v>5.1299999999999998E-2</v>
      </c>
      <c r="O30" s="42">
        <v>5.1299999999999998E-2</v>
      </c>
      <c r="P30" s="42">
        <v>0</v>
      </c>
    </row>
    <row r="31" spans="1:18" ht="15.75" x14ac:dyDescent="0.25">
      <c r="A31" s="44" t="s">
        <v>64</v>
      </c>
      <c r="B31" s="254"/>
      <c r="C31" s="242"/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6">
        <f t="shared" si="2"/>
        <v>0</v>
      </c>
      <c r="O31" s="45">
        <v>1.8960399999999999</v>
      </c>
      <c r="P31" s="45">
        <v>0</v>
      </c>
    </row>
    <row r="32" spans="1:18" ht="15.75" x14ac:dyDescent="0.25">
      <c r="A32" s="41" t="s">
        <v>44</v>
      </c>
      <c r="B32" s="253"/>
      <c r="C32" s="242"/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2.7</v>
      </c>
      <c r="N32" s="43">
        <f t="shared" si="2"/>
        <v>2.7</v>
      </c>
      <c r="O32" s="42">
        <v>1.4E-2</v>
      </c>
      <c r="P32" s="42">
        <v>0</v>
      </c>
    </row>
    <row r="33" spans="1:18" ht="15.75" x14ac:dyDescent="0.25">
      <c r="A33" s="47" t="s">
        <v>12</v>
      </c>
      <c r="B33" s="255"/>
      <c r="C33" s="242"/>
      <c r="D33" s="48">
        <f t="shared" ref="D33:P33" si="3">SUM(D26,D27,D28,D29,D30,D31,D32)</f>
        <v>0</v>
      </c>
      <c r="E33" s="48">
        <f t="shared" si="3"/>
        <v>9.3689999999999998</v>
      </c>
      <c r="F33" s="48">
        <f t="shared" si="3"/>
        <v>0</v>
      </c>
      <c r="G33" s="48">
        <f t="shared" si="3"/>
        <v>0</v>
      </c>
      <c r="H33" s="48">
        <f t="shared" si="3"/>
        <v>0</v>
      </c>
      <c r="I33" s="48">
        <f t="shared" si="3"/>
        <v>0</v>
      </c>
      <c r="J33" s="48">
        <f t="shared" si="3"/>
        <v>0</v>
      </c>
      <c r="K33" s="48">
        <f t="shared" si="3"/>
        <v>0</v>
      </c>
      <c r="L33" s="48">
        <f t="shared" si="3"/>
        <v>0.77759999999999996</v>
      </c>
      <c r="M33" s="48">
        <f t="shared" si="3"/>
        <v>2.7</v>
      </c>
      <c r="N33" s="49">
        <f t="shared" si="3"/>
        <v>12.846599999999999</v>
      </c>
      <c r="O33" s="45">
        <f t="shared" si="3"/>
        <v>5.93546</v>
      </c>
      <c r="P33" s="45">
        <f t="shared" si="3"/>
        <v>5.8808800000000003</v>
      </c>
    </row>
    <row r="35" spans="1:18" ht="15.75" x14ac:dyDescent="0.25">
      <c r="A35" s="37" t="s">
        <v>15</v>
      </c>
      <c r="B35" s="252"/>
      <c r="C35" s="242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40"/>
      <c r="P35" s="40"/>
    </row>
    <row r="36" spans="1:18" ht="15.75" x14ac:dyDescent="0.25">
      <c r="A36" s="41" t="s">
        <v>65</v>
      </c>
      <c r="B36" s="253"/>
      <c r="C36" s="242"/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0.108</v>
      </c>
      <c r="M36" s="42">
        <v>0</v>
      </c>
      <c r="N36" s="43">
        <f t="shared" ref="N36:N42" si="4">SUM(D36,E36,F36,G36,H36,I36,J36,K36,L36,M36)</f>
        <v>0.108</v>
      </c>
      <c r="O36" s="42">
        <v>0</v>
      </c>
      <c r="P36" s="42">
        <v>0</v>
      </c>
      <c r="Q36" s="253"/>
      <c r="R36" s="242"/>
    </row>
    <row r="37" spans="1:18" ht="15.75" x14ac:dyDescent="0.25">
      <c r="A37" s="44" t="s">
        <v>66</v>
      </c>
      <c r="B37" s="254"/>
      <c r="C37" s="242"/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6">
        <f t="shared" si="4"/>
        <v>0</v>
      </c>
      <c r="O37" s="45">
        <v>7.2120000000000004E-2</v>
      </c>
      <c r="P37" s="45">
        <v>8.4779999999999994E-2</v>
      </c>
    </row>
    <row r="38" spans="1:18" ht="15.75" x14ac:dyDescent="0.25">
      <c r="A38" s="41" t="s">
        <v>16</v>
      </c>
      <c r="B38" s="253"/>
      <c r="C38" s="242"/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0.23003999999999999</v>
      </c>
      <c r="M38" s="42">
        <v>0</v>
      </c>
      <c r="N38" s="43">
        <f t="shared" si="4"/>
        <v>0.23003999999999999</v>
      </c>
      <c r="O38" s="42">
        <v>0.21421999999999999</v>
      </c>
      <c r="P38" s="42">
        <v>0.19818</v>
      </c>
    </row>
    <row r="39" spans="1:18" ht="15.75" x14ac:dyDescent="0.25">
      <c r="A39" s="44" t="s">
        <v>67</v>
      </c>
      <c r="B39" s="254"/>
      <c r="C39" s="242"/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5.3999999999999999E-2</v>
      </c>
      <c r="M39" s="45">
        <v>0</v>
      </c>
      <c r="N39" s="46">
        <f t="shared" si="4"/>
        <v>5.3999999999999999E-2</v>
      </c>
      <c r="O39" s="45">
        <v>0</v>
      </c>
      <c r="P39" s="45">
        <v>0</v>
      </c>
    </row>
    <row r="40" spans="1:18" ht="15.75" x14ac:dyDescent="0.25">
      <c r="A40" s="41" t="s">
        <v>17</v>
      </c>
      <c r="B40" s="253"/>
      <c r="C40" s="242"/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2.15028</v>
      </c>
      <c r="M40" s="42">
        <v>0</v>
      </c>
      <c r="N40" s="43">
        <f t="shared" si="4"/>
        <v>2.15028</v>
      </c>
      <c r="O40" s="42">
        <v>1.6489400000000001</v>
      </c>
      <c r="P40" s="42">
        <v>1.9715400000000001</v>
      </c>
    </row>
    <row r="41" spans="1:18" ht="15.75" x14ac:dyDescent="0.25">
      <c r="A41" s="44" t="s">
        <v>68</v>
      </c>
      <c r="B41" s="254"/>
      <c r="C41" s="242"/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0.48599999999999999</v>
      </c>
      <c r="M41" s="45">
        <v>0</v>
      </c>
      <c r="N41" s="46">
        <f t="shared" si="4"/>
        <v>0.48599999999999999</v>
      </c>
      <c r="O41" s="45">
        <v>0.61165999999999998</v>
      </c>
      <c r="P41" s="45">
        <v>0.26135999999999998</v>
      </c>
    </row>
    <row r="42" spans="1:18" ht="15.75" x14ac:dyDescent="0.25">
      <c r="A42" s="41" t="s">
        <v>44</v>
      </c>
      <c r="B42" s="253"/>
      <c r="C42" s="242"/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3">
        <f t="shared" si="4"/>
        <v>0</v>
      </c>
      <c r="O42" s="42">
        <v>5.9479999999999998E-2</v>
      </c>
      <c r="P42" s="42">
        <v>0</v>
      </c>
    </row>
    <row r="43" spans="1:18" ht="15.75" x14ac:dyDescent="0.25">
      <c r="A43" s="47" t="s">
        <v>12</v>
      </c>
      <c r="B43" s="255"/>
      <c r="C43" s="242"/>
      <c r="D43" s="48">
        <f t="shared" ref="D43:P43" si="5">SUM(D36,D37,D38,D39,D40,D41,D42)</f>
        <v>0</v>
      </c>
      <c r="E43" s="48">
        <f t="shared" si="5"/>
        <v>0</v>
      </c>
      <c r="F43" s="48">
        <f t="shared" si="5"/>
        <v>0</v>
      </c>
      <c r="G43" s="48">
        <f t="shared" si="5"/>
        <v>0</v>
      </c>
      <c r="H43" s="48">
        <f t="shared" si="5"/>
        <v>0</v>
      </c>
      <c r="I43" s="48">
        <f t="shared" si="5"/>
        <v>0</v>
      </c>
      <c r="J43" s="48">
        <f t="shared" si="5"/>
        <v>0</v>
      </c>
      <c r="K43" s="48">
        <f t="shared" si="5"/>
        <v>0</v>
      </c>
      <c r="L43" s="48">
        <f t="shared" si="5"/>
        <v>3.0283199999999999</v>
      </c>
      <c r="M43" s="48">
        <f t="shared" si="5"/>
        <v>0</v>
      </c>
      <c r="N43" s="49">
        <f t="shared" si="5"/>
        <v>3.0283199999999999</v>
      </c>
      <c r="O43" s="45">
        <f t="shared" si="5"/>
        <v>2.6064200000000004</v>
      </c>
      <c r="P43" s="45">
        <f t="shared" si="5"/>
        <v>2.51586</v>
      </c>
    </row>
    <row r="45" spans="1:18" ht="15.75" x14ac:dyDescent="0.25">
      <c r="A45" s="37" t="s">
        <v>18</v>
      </c>
      <c r="B45" s="252"/>
      <c r="C45" s="242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40"/>
      <c r="P45" s="40"/>
    </row>
    <row r="46" spans="1:18" ht="15.75" x14ac:dyDescent="0.25">
      <c r="A46" s="41" t="s">
        <v>69</v>
      </c>
      <c r="B46" s="253"/>
      <c r="C46" s="242"/>
      <c r="D46" s="42">
        <v>13.484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0.88397999999999999</v>
      </c>
      <c r="M46" s="42">
        <v>0</v>
      </c>
      <c r="N46" s="43">
        <f>SUM(D46,E46,F46,G46,H46,I46,J46,K46,L46,M46)</f>
        <v>14.367979999999999</v>
      </c>
      <c r="O46" s="42">
        <v>16.88278</v>
      </c>
      <c r="P46" s="42">
        <v>33.317219999999999</v>
      </c>
      <c r="Q46" s="253"/>
      <c r="R46" s="242"/>
    </row>
    <row r="47" spans="1:18" ht="15.75" x14ac:dyDescent="0.25">
      <c r="A47" s="44" t="s">
        <v>19</v>
      </c>
      <c r="B47" s="254"/>
      <c r="C47" s="242"/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16.606619999999999</v>
      </c>
      <c r="M47" s="45">
        <v>0</v>
      </c>
      <c r="N47" s="46">
        <f>SUM(D47,E47,F47,G47,H47,I47,J47,K47,L47,M47)</f>
        <v>16.606619999999999</v>
      </c>
      <c r="O47" s="45">
        <v>12.490780000000001</v>
      </c>
      <c r="P47" s="45">
        <v>5.9027399999999997</v>
      </c>
    </row>
    <row r="48" spans="1:18" ht="15.75" x14ac:dyDescent="0.25">
      <c r="A48" s="47" t="s">
        <v>12</v>
      </c>
      <c r="B48" s="255"/>
      <c r="C48" s="242"/>
      <c r="D48" s="48">
        <f t="shared" ref="D48:P48" si="6">SUM(D46,D47)</f>
        <v>13.484</v>
      </c>
      <c r="E48" s="48">
        <f t="shared" si="6"/>
        <v>0</v>
      </c>
      <c r="F48" s="48">
        <f t="shared" si="6"/>
        <v>0</v>
      </c>
      <c r="G48" s="48">
        <f t="shared" si="6"/>
        <v>0</v>
      </c>
      <c r="H48" s="48">
        <f t="shared" si="6"/>
        <v>0</v>
      </c>
      <c r="I48" s="48">
        <f t="shared" si="6"/>
        <v>0</v>
      </c>
      <c r="J48" s="48">
        <f t="shared" si="6"/>
        <v>0</v>
      </c>
      <c r="K48" s="48">
        <f t="shared" si="6"/>
        <v>0</v>
      </c>
      <c r="L48" s="48">
        <f t="shared" si="6"/>
        <v>17.490600000000001</v>
      </c>
      <c r="M48" s="48">
        <f t="shared" si="6"/>
        <v>0</v>
      </c>
      <c r="N48" s="49">
        <f t="shared" si="6"/>
        <v>30.974599999999999</v>
      </c>
      <c r="O48" s="45">
        <f t="shared" si="6"/>
        <v>29.373560000000001</v>
      </c>
      <c r="P48" s="45">
        <f t="shared" si="6"/>
        <v>39.21996</v>
      </c>
    </row>
    <row r="50" spans="1:18" ht="15.75" x14ac:dyDescent="0.25">
      <c r="A50" s="37" t="s">
        <v>20</v>
      </c>
      <c r="B50" s="252"/>
      <c r="C50" s="242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9"/>
      <c r="O50" s="40"/>
      <c r="P50" s="40"/>
    </row>
    <row r="51" spans="1:18" ht="15.75" x14ac:dyDescent="0.25">
      <c r="A51" s="41" t="s">
        <v>70</v>
      </c>
      <c r="B51" s="253"/>
      <c r="C51" s="242"/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1.6448400000000001</v>
      </c>
      <c r="M51" s="42">
        <v>0</v>
      </c>
      <c r="N51" s="43">
        <f t="shared" ref="N51:N70" si="7">SUM(D51,E51,F51,G51,H51,I51,J51,K51,L51,M51)</f>
        <v>1.6448400000000001</v>
      </c>
      <c r="O51" s="42">
        <v>1.7528999999999999</v>
      </c>
      <c r="P51" s="42">
        <v>0.78246000000000004</v>
      </c>
      <c r="Q51" s="253"/>
      <c r="R51" s="242"/>
    </row>
    <row r="52" spans="1:18" ht="15.75" x14ac:dyDescent="0.25">
      <c r="A52" s="44" t="s">
        <v>21</v>
      </c>
      <c r="B52" s="254"/>
      <c r="C52" s="242"/>
      <c r="D52" s="45">
        <v>20.792000000000002</v>
      </c>
      <c r="E52" s="45">
        <v>22.434000000000001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1.11402</v>
      </c>
      <c r="M52" s="45">
        <v>0</v>
      </c>
      <c r="N52" s="46">
        <f t="shared" si="7"/>
        <v>44.340019999999996</v>
      </c>
      <c r="O52" s="45">
        <v>37.817860000000003</v>
      </c>
      <c r="P52" s="45">
        <v>52.279440000000001</v>
      </c>
    </row>
    <row r="53" spans="1:18" ht="15.75" x14ac:dyDescent="0.25">
      <c r="A53" s="41" t="s">
        <v>71</v>
      </c>
      <c r="B53" s="253"/>
      <c r="C53" s="242"/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1.41696</v>
      </c>
      <c r="M53" s="42">
        <v>0</v>
      </c>
      <c r="N53" s="43">
        <f t="shared" si="7"/>
        <v>1.41696</v>
      </c>
      <c r="O53" s="42">
        <v>1.3783000000000001</v>
      </c>
      <c r="P53" s="42">
        <v>0.73980000000000001</v>
      </c>
    </row>
    <row r="54" spans="1:18" ht="15.75" x14ac:dyDescent="0.25">
      <c r="A54" s="44" t="s">
        <v>72</v>
      </c>
      <c r="B54" s="254"/>
      <c r="C54" s="242"/>
      <c r="D54" s="45">
        <v>0</v>
      </c>
      <c r="E54" s="45">
        <v>1.1080000000000001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1.1901600000000001</v>
      </c>
      <c r="M54" s="45">
        <v>0</v>
      </c>
      <c r="N54" s="46">
        <f t="shared" si="7"/>
        <v>2.2981600000000002</v>
      </c>
      <c r="O54" s="45">
        <v>2.74532</v>
      </c>
      <c r="P54" s="45">
        <v>1.13184</v>
      </c>
    </row>
    <row r="55" spans="1:18" ht="15.75" x14ac:dyDescent="0.25">
      <c r="A55" s="41" t="s">
        <v>73</v>
      </c>
      <c r="B55" s="253"/>
      <c r="C55" s="242"/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0.13932</v>
      </c>
      <c r="M55" s="42">
        <v>0</v>
      </c>
      <c r="N55" s="43">
        <f t="shared" si="7"/>
        <v>0.13932</v>
      </c>
      <c r="O55" s="42">
        <v>5.3460000000000001E-2</v>
      </c>
      <c r="P55" s="42">
        <v>0.16470000000000001</v>
      </c>
    </row>
    <row r="56" spans="1:18" ht="15.75" x14ac:dyDescent="0.25">
      <c r="A56" s="44" t="s">
        <v>74</v>
      </c>
      <c r="B56" s="254"/>
      <c r="C56" s="242"/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8.4779999999999994E-2</v>
      </c>
      <c r="M56" s="45">
        <v>0</v>
      </c>
      <c r="N56" s="46">
        <f t="shared" si="7"/>
        <v>8.4779999999999994E-2</v>
      </c>
      <c r="O56" s="45">
        <v>2.5999999999999999E-2</v>
      </c>
      <c r="P56" s="45">
        <v>1.6199999999999999E-2</v>
      </c>
    </row>
    <row r="57" spans="1:18" ht="15.75" x14ac:dyDescent="0.25">
      <c r="A57" s="41" t="s">
        <v>75</v>
      </c>
      <c r="B57" s="253"/>
      <c r="C57" s="242"/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0.108</v>
      </c>
      <c r="M57" s="42">
        <v>0</v>
      </c>
      <c r="N57" s="43">
        <f t="shared" si="7"/>
        <v>0.108</v>
      </c>
      <c r="O57" s="42">
        <v>4.2040000000000001E-2</v>
      </c>
      <c r="P57" s="42">
        <v>4.0500000000000001E-2</v>
      </c>
    </row>
    <row r="58" spans="1:18" ht="15.75" x14ac:dyDescent="0.25">
      <c r="A58" s="44" t="s">
        <v>76</v>
      </c>
      <c r="B58" s="254"/>
      <c r="C58" s="242"/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0.35424</v>
      </c>
      <c r="M58" s="45">
        <v>0</v>
      </c>
      <c r="N58" s="46">
        <f t="shared" si="7"/>
        <v>0.35424</v>
      </c>
      <c r="O58" s="45">
        <v>0.28908</v>
      </c>
      <c r="P58" s="45">
        <v>0.18090000000000001</v>
      </c>
    </row>
    <row r="59" spans="1:18" ht="15.75" x14ac:dyDescent="0.25">
      <c r="A59" s="41" t="s">
        <v>77</v>
      </c>
      <c r="B59" s="253"/>
      <c r="C59" s="242"/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3">
        <f t="shared" si="7"/>
        <v>0</v>
      </c>
      <c r="O59" s="42">
        <v>0.11065999999999999</v>
      </c>
      <c r="P59" s="42">
        <v>6.966E-2</v>
      </c>
    </row>
    <row r="60" spans="1:18" ht="15.75" x14ac:dyDescent="0.25">
      <c r="A60" s="44" t="s">
        <v>78</v>
      </c>
      <c r="B60" s="254"/>
      <c r="C60" s="242"/>
      <c r="D60" s="45">
        <v>0</v>
      </c>
      <c r="E60" s="45">
        <v>0</v>
      </c>
      <c r="F60" s="45">
        <v>0</v>
      </c>
      <c r="G60" s="45">
        <v>0</v>
      </c>
      <c r="H60" s="45">
        <v>0</v>
      </c>
      <c r="I60" s="45">
        <v>0</v>
      </c>
      <c r="J60" s="45">
        <v>0</v>
      </c>
      <c r="K60" s="45">
        <v>0</v>
      </c>
      <c r="L60" s="45">
        <v>0.24192</v>
      </c>
      <c r="M60" s="45">
        <v>0</v>
      </c>
      <c r="N60" s="46">
        <f t="shared" si="7"/>
        <v>0.24192</v>
      </c>
      <c r="O60" s="45">
        <v>0.22273999999999999</v>
      </c>
      <c r="P60" s="45">
        <v>0.12311999999999999</v>
      </c>
    </row>
    <row r="61" spans="1:18" ht="15.75" x14ac:dyDescent="0.25">
      <c r="A61" s="41" t="s">
        <v>79</v>
      </c>
      <c r="B61" s="253"/>
      <c r="C61" s="242"/>
      <c r="D61" s="42">
        <v>50.673000000000002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0.2646</v>
      </c>
      <c r="M61" s="42">
        <v>0</v>
      </c>
      <c r="N61" s="43">
        <f t="shared" si="7"/>
        <v>50.937600000000003</v>
      </c>
      <c r="O61" s="42">
        <v>50.091760000000001</v>
      </c>
      <c r="P61" s="42">
        <v>45.069420000000001</v>
      </c>
    </row>
    <row r="62" spans="1:18" ht="15.75" x14ac:dyDescent="0.25">
      <c r="A62" s="44" t="s">
        <v>80</v>
      </c>
      <c r="B62" s="254"/>
      <c r="C62" s="242"/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0.13769999999999999</v>
      </c>
      <c r="M62" s="45">
        <v>0</v>
      </c>
      <c r="N62" s="46">
        <f t="shared" si="7"/>
        <v>0.13769999999999999</v>
      </c>
      <c r="O62" s="45">
        <v>4.2000000000000003E-2</v>
      </c>
      <c r="P62" s="45">
        <v>5.5620000000000003E-2</v>
      </c>
    </row>
    <row r="63" spans="1:18" ht="15.75" x14ac:dyDescent="0.25">
      <c r="A63" s="41" t="s">
        <v>81</v>
      </c>
      <c r="B63" s="253"/>
      <c r="C63" s="242"/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3">
        <f t="shared" si="7"/>
        <v>0</v>
      </c>
      <c r="O63" s="42">
        <v>3.9419999999999997E-2</v>
      </c>
      <c r="P63" s="42">
        <v>2.7E-2</v>
      </c>
    </row>
    <row r="64" spans="1:18" ht="15.75" x14ac:dyDescent="0.25">
      <c r="A64" s="44" t="s">
        <v>82</v>
      </c>
      <c r="B64" s="254"/>
      <c r="C64" s="242"/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45">
        <v>0</v>
      </c>
      <c r="J64" s="45">
        <v>0</v>
      </c>
      <c r="K64" s="45">
        <v>0</v>
      </c>
      <c r="L64" s="45">
        <v>5.3999999999999999E-2</v>
      </c>
      <c r="M64" s="45">
        <v>0</v>
      </c>
      <c r="N64" s="46">
        <f t="shared" si="7"/>
        <v>5.3999999999999999E-2</v>
      </c>
      <c r="O64" s="45">
        <v>4.3040000000000002E-2</v>
      </c>
      <c r="P64" s="45">
        <v>0</v>
      </c>
    </row>
    <row r="65" spans="1:18" ht="15.75" x14ac:dyDescent="0.25">
      <c r="A65" s="41" t="s">
        <v>83</v>
      </c>
      <c r="B65" s="253"/>
      <c r="C65" s="242"/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0.92069999999999996</v>
      </c>
      <c r="M65" s="42">
        <v>0</v>
      </c>
      <c r="N65" s="43">
        <f t="shared" si="7"/>
        <v>0.92069999999999996</v>
      </c>
      <c r="O65" s="42">
        <v>1.4318599999999999</v>
      </c>
      <c r="P65" s="42">
        <v>0.11015999999999999</v>
      </c>
    </row>
    <row r="66" spans="1:18" ht="15.75" x14ac:dyDescent="0.25">
      <c r="A66" s="44" t="s">
        <v>84</v>
      </c>
      <c r="B66" s="254"/>
      <c r="C66" s="242"/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5.3999999999999999E-2</v>
      </c>
      <c r="M66" s="45">
        <v>0</v>
      </c>
      <c r="N66" s="46">
        <f t="shared" si="7"/>
        <v>5.3999999999999999E-2</v>
      </c>
      <c r="O66" s="45">
        <v>9.0340000000000004E-2</v>
      </c>
      <c r="P66" s="45">
        <v>5.2920000000000002E-2</v>
      </c>
    </row>
    <row r="67" spans="1:18" ht="15.75" x14ac:dyDescent="0.25">
      <c r="A67" s="41" t="s">
        <v>85</v>
      </c>
      <c r="B67" s="253"/>
      <c r="C67" s="242"/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5.3999999999999999E-2</v>
      </c>
      <c r="M67" s="42">
        <v>0</v>
      </c>
      <c r="N67" s="43">
        <f t="shared" si="7"/>
        <v>5.3999999999999999E-2</v>
      </c>
      <c r="O67" s="42">
        <v>5.2920000000000002E-2</v>
      </c>
      <c r="P67" s="42">
        <v>1.2959999999999999E-2</v>
      </c>
    </row>
    <row r="68" spans="1:18" ht="15.75" x14ac:dyDescent="0.25">
      <c r="A68" s="44" t="s">
        <v>86</v>
      </c>
      <c r="B68" s="254"/>
      <c r="C68" s="242"/>
      <c r="D68" s="45">
        <v>0</v>
      </c>
      <c r="E68" s="45">
        <v>0</v>
      </c>
      <c r="F68" s="45">
        <v>0</v>
      </c>
      <c r="G68" s="45">
        <v>0</v>
      </c>
      <c r="H68" s="45">
        <v>0</v>
      </c>
      <c r="I68" s="45">
        <v>0</v>
      </c>
      <c r="J68" s="45">
        <v>0</v>
      </c>
      <c r="K68" s="45">
        <v>0</v>
      </c>
      <c r="L68" s="45">
        <v>0</v>
      </c>
      <c r="M68" s="45">
        <v>0</v>
      </c>
      <c r="N68" s="46">
        <f t="shared" si="7"/>
        <v>0</v>
      </c>
      <c r="O68" s="45">
        <v>0</v>
      </c>
      <c r="P68" s="45">
        <v>1.404E-2</v>
      </c>
    </row>
    <row r="69" spans="1:18" ht="15.75" x14ac:dyDescent="0.25">
      <c r="A69" s="41" t="s">
        <v>87</v>
      </c>
      <c r="B69" s="253"/>
      <c r="C69" s="242"/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0.25380000000000003</v>
      </c>
      <c r="M69" s="42">
        <v>0</v>
      </c>
      <c r="N69" s="43">
        <f t="shared" si="7"/>
        <v>0.25380000000000003</v>
      </c>
      <c r="O69" s="42">
        <v>0.55554000000000003</v>
      </c>
      <c r="P69" s="42">
        <v>0.13661999999999999</v>
      </c>
    </row>
    <row r="70" spans="1:18" ht="15.75" x14ac:dyDescent="0.25">
      <c r="A70" s="44" t="s">
        <v>44</v>
      </c>
      <c r="B70" s="254"/>
      <c r="C70" s="242"/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45">
        <v>0</v>
      </c>
      <c r="N70" s="46">
        <f t="shared" si="7"/>
        <v>0</v>
      </c>
      <c r="O70" s="45">
        <v>4.2659999999999997E-2</v>
      </c>
      <c r="P70" s="45">
        <v>4.1579999999999999E-2</v>
      </c>
    </row>
    <row r="71" spans="1:18" ht="15.75" x14ac:dyDescent="0.25">
      <c r="A71" s="47" t="s">
        <v>12</v>
      </c>
      <c r="B71" s="255"/>
      <c r="C71" s="242"/>
      <c r="D71" s="48">
        <f t="shared" ref="D71:P71" si="8">SUM(D51,D52,D53,D54,D55,D56,D57,D58,D59,D60,D61,D62,D63,D64,D65,D66,D67,D68,D69,D70)</f>
        <v>71.465000000000003</v>
      </c>
      <c r="E71" s="48">
        <f t="shared" si="8"/>
        <v>23.542000000000002</v>
      </c>
      <c r="F71" s="48">
        <f t="shared" si="8"/>
        <v>0</v>
      </c>
      <c r="G71" s="48">
        <f t="shared" si="8"/>
        <v>0</v>
      </c>
      <c r="H71" s="48">
        <f t="shared" si="8"/>
        <v>0</v>
      </c>
      <c r="I71" s="48">
        <f t="shared" si="8"/>
        <v>0</v>
      </c>
      <c r="J71" s="48">
        <f t="shared" si="8"/>
        <v>0</v>
      </c>
      <c r="K71" s="48">
        <f t="shared" si="8"/>
        <v>0</v>
      </c>
      <c r="L71" s="48">
        <f t="shared" si="8"/>
        <v>8.0330399999999997</v>
      </c>
      <c r="M71" s="48">
        <f t="shared" si="8"/>
        <v>0</v>
      </c>
      <c r="N71" s="49">
        <f t="shared" si="8"/>
        <v>103.04004</v>
      </c>
      <c r="O71" s="45">
        <f t="shared" si="8"/>
        <v>96.827900000000014</v>
      </c>
      <c r="P71" s="45">
        <f t="shared" si="8"/>
        <v>101.04893999999999</v>
      </c>
    </row>
    <row r="73" spans="1:18" ht="15.75" x14ac:dyDescent="0.25">
      <c r="A73" s="37" t="s">
        <v>22</v>
      </c>
      <c r="B73" s="252"/>
      <c r="C73" s="242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9"/>
      <c r="O73" s="40"/>
      <c r="P73" s="40"/>
    </row>
    <row r="74" spans="1:18" ht="15.75" x14ac:dyDescent="0.25">
      <c r="A74" s="41" t="s">
        <v>88</v>
      </c>
      <c r="B74" s="253"/>
      <c r="C74" s="242"/>
      <c r="D74" s="42">
        <v>0</v>
      </c>
      <c r="E74" s="42">
        <v>0</v>
      </c>
      <c r="F74" s="42">
        <v>0</v>
      </c>
      <c r="G74" s="42">
        <v>0</v>
      </c>
      <c r="H74" s="42">
        <v>8.7620000000000005</v>
      </c>
      <c r="I74" s="42">
        <v>0</v>
      </c>
      <c r="J74" s="42">
        <v>0</v>
      </c>
      <c r="K74" s="42">
        <v>0</v>
      </c>
      <c r="L74" s="42">
        <v>0.108</v>
      </c>
      <c r="M74" s="42">
        <v>0</v>
      </c>
      <c r="N74" s="43">
        <f t="shared" ref="N74:N90" si="9">SUM(D74,E74,F74,G74,H74,I74,J74,K74,L74,M74)</f>
        <v>8.870000000000001</v>
      </c>
      <c r="O74" s="42">
        <v>6.9510399999999999</v>
      </c>
      <c r="P74" s="42">
        <v>2.5013000000000001</v>
      </c>
      <c r="Q74" s="253"/>
      <c r="R74" s="242"/>
    </row>
    <row r="75" spans="1:18" ht="15.75" x14ac:dyDescent="0.25">
      <c r="A75" s="44" t="s">
        <v>89</v>
      </c>
      <c r="B75" s="254"/>
      <c r="C75" s="242"/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</v>
      </c>
      <c r="M75" s="45">
        <v>0</v>
      </c>
      <c r="N75" s="46">
        <f t="shared" si="9"/>
        <v>0</v>
      </c>
      <c r="O75" s="45">
        <v>1.4999999999999999E-2</v>
      </c>
      <c r="P75" s="45">
        <v>0</v>
      </c>
    </row>
    <row r="76" spans="1:18" ht="15.75" x14ac:dyDescent="0.25">
      <c r="A76" s="41" t="s">
        <v>90</v>
      </c>
      <c r="B76" s="253"/>
      <c r="C76" s="242"/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0.35477999999999998</v>
      </c>
      <c r="M76" s="42">
        <v>0</v>
      </c>
      <c r="N76" s="43">
        <f t="shared" si="9"/>
        <v>0.35477999999999998</v>
      </c>
      <c r="O76" s="42">
        <v>0.20962</v>
      </c>
      <c r="P76" s="42">
        <v>8.208E-2</v>
      </c>
    </row>
    <row r="77" spans="1:18" ht="15.75" x14ac:dyDescent="0.25">
      <c r="A77" s="44" t="s">
        <v>91</v>
      </c>
      <c r="B77" s="254"/>
      <c r="C77" s="242"/>
      <c r="D77" s="45">
        <v>0</v>
      </c>
      <c r="E77" s="45">
        <v>0</v>
      </c>
      <c r="F77" s="45">
        <v>0</v>
      </c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0</v>
      </c>
      <c r="N77" s="46">
        <f t="shared" si="9"/>
        <v>0</v>
      </c>
      <c r="O77" s="45">
        <v>0</v>
      </c>
      <c r="P77" s="45">
        <v>2.7539999999999999E-2</v>
      </c>
    </row>
    <row r="78" spans="1:18" ht="15.75" x14ac:dyDescent="0.25">
      <c r="A78" s="41" t="s">
        <v>92</v>
      </c>
      <c r="B78" s="253"/>
      <c r="C78" s="242"/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8.1000000000000003E-2</v>
      </c>
      <c r="K78" s="42">
        <v>0</v>
      </c>
      <c r="L78" s="42">
        <v>5.3460000000000001</v>
      </c>
      <c r="M78" s="42">
        <v>0</v>
      </c>
      <c r="N78" s="43">
        <f t="shared" si="9"/>
        <v>5.4270000000000005</v>
      </c>
      <c r="O78" s="42">
        <v>4.1432200000000003</v>
      </c>
      <c r="P78" s="42">
        <v>1.94076</v>
      </c>
    </row>
    <row r="79" spans="1:18" ht="15.75" x14ac:dyDescent="0.25">
      <c r="A79" s="44" t="s">
        <v>93</v>
      </c>
      <c r="B79" s="254"/>
      <c r="C79" s="242"/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45">
        <v>5.3999999999999999E-2</v>
      </c>
      <c r="M79" s="45">
        <v>0</v>
      </c>
      <c r="N79" s="46">
        <f t="shared" si="9"/>
        <v>5.3999999999999999E-2</v>
      </c>
      <c r="O79" s="45">
        <v>9.758E-2</v>
      </c>
      <c r="P79" s="45">
        <v>5.4539999999999998E-2</v>
      </c>
    </row>
    <row r="80" spans="1:18" ht="15.75" x14ac:dyDescent="0.25">
      <c r="A80" s="41" t="s">
        <v>94</v>
      </c>
      <c r="B80" s="253"/>
      <c r="C80" s="242"/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0.61236000000000002</v>
      </c>
      <c r="M80" s="42">
        <v>0</v>
      </c>
      <c r="N80" s="43">
        <f t="shared" si="9"/>
        <v>0.61236000000000002</v>
      </c>
      <c r="O80" s="42">
        <v>0.53598000000000001</v>
      </c>
      <c r="P80" s="42">
        <v>0.60426000000000002</v>
      </c>
    </row>
    <row r="81" spans="1:18" ht="15.75" x14ac:dyDescent="0.25">
      <c r="A81" s="44" t="s">
        <v>95</v>
      </c>
      <c r="B81" s="254"/>
      <c r="C81" s="242"/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0</v>
      </c>
      <c r="N81" s="46">
        <f t="shared" si="9"/>
        <v>0</v>
      </c>
      <c r="O81" s="45">
        <v>1.4E-2</v>
      </c>
      <c r="P81" s="45">
        <v>2.8080000000000001E-2</v>
      </c>
    </row>
    <row r="82" spans="1:18" ht="15.75" x14ac:dyDescent="0.25">
      <c r="A82" s="41" t="s">
        <v>96</v>
      </c>
      <c r="B82" s="253"/>
      <c r="C82" s="242"/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4.8599999999999997E-2</v>
      </c>
      <c r="M82" s="42">
        <v>0</v>
      </c>
      <c r="N82" s="43">
        <f t="shared" si="9"/>
        <v>4.8599999999999997E-2</v>
      </c>
      <c r="O82" s="42">
        <v>1.0800000000000001E-2</v>
      </c>
      <c r="P82" s="42">
        <v>2.1600000000000001E-2</v>
      </c>
    </row>
    <row r="83" spans="1:18" ht="15.75" x14ac:dyDescent="0.25">
      <c r="A83" s="44" t="s">
        <v>97</v>
      </c>
      <c r="B83" s="254"/>
      <c r="C83" s="242"/>
      <c r="D83" s="45">
        <v>0</v>
      </c>
      <c r="E83" s="45">
        <v>0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0.108</v>
      </c>
      <c r="M83" s="45">
        <v>0</v>
      </c>
      <c r="N83" s="46">
        <f t="shared" si="9"/>
        <v>0.108</v>
      </c>
      <c r="O83" s="45">
        <v>2.5999999999999999E-2</v>
      </c>
      <c r="P83" s="45">
        <v>8.208E-2</v>
      </c>
    </row>
    <row r="84" spans="1:18" ht="15.75" x14ac:dyDescent="0.25">
      <c r="A84" s="41" t="s">
        <v>98</v>
      </c>
      <c r="B84" s="253"/>
      <c r="C84" s="242"/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0.66149999999999998</v>
      </c>
      <c r="M84" s="42">
        <v>0</v>
      </c>
      <c r="N84" s="43">
        <f t="shared" si="9"/>
        <v>0.66149999999999998</v>
      </c>
      <c r="O84" s="42">
        <v>0.33835999999999999</v>
      </c>
      <c r="P84" s="42">
        <v>0.29483999999999999</v>
      </c>
    </row>
    <row r="85" spans="1:18" ht="15.75" x14ac:dyDescent="0.25">
      <c r="A85" s="44" t="s">
        <v>24</v>
      </c>
      <c r="B85" s="254"/>
      <c r="C85" s="242"/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5.3999999999999999E-2</v>
      </c>
      <c r="M85" s="45">
        <v>0</v>
      </c>
      <c r="N85" s="46">
        <f t="shared" si="9"/>
        <v>5.3999999999999999E-2</v>
      </c>
      <c r="O85" s="45">
        <v>0</v>
      </c>
      <c r="P85" s="45">
        <v>0</v>
      </c>
    </row>
    <row r="86" spans="1:18" ht="15.75" x14ac:dyDescent="0.25">
      <c r="A86" s="41" t="s">
        <v>25</v>
      </c>
      <c r="B86" s="253"/>
      <c r="C86" s="242"/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2.0039400000000001</v>
      </c>
      <c r="M86" s="42">
        <v>0</v>
      </c>
      <c r="N86" s="43">
        <f t="shared" si="9"/>
        <v>2.0039400000000001</v>
      </c>
      <c r="O86" s="42">
        <v>1.2499</v>
      </c>
      <c r="P86" s="42">
        <v>1.3203</v>
      </c>
    </row>
    <row r="87" spans="1:18" ht="15.75" x14ac:dyDescent="0.25">
      <c r="A87" s="44" t="s">
        <v>99</v>
      </c>
      <c r="B87" s="254"/>
      <c r="C87" s="242"/>
      <c r="D87" s="45">
        <v>0</v>
      </c>
      <c r="E87" s="45">
        <v>0</v>
      </c>
      <c r="F87" s="45">
        <v>0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0.16092000000000001</v>
      </c>
      <c r="M87" s="45">
        <v>0</v>
      </c>
      <c r="N87" s="46">
        <f t="shared" si="9"/>
        <v>0.16092000000000001</v>
      </c>
      <c r="O87" s="45">
        <v>4.2000000000000003E-2</v>
      </c>
      <c r="P87" s="45">
        <v>0.16524</v>
      </c>
    </row>
    <row r="88" spans="1:18" ht="15.75" x14ac:dyDescent="0.25">
      <c r="A88" s="41" t="s">
        <v>100</v>
      </c>
      <c r="B88" s="253"/>
      <c r="C88" s="242"/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0.13553999999999999</v>
      </c>
      <c r="M88" s="42">
        <v>0</v>
      </c>
      <c r="N88" s="43">
        <f t="shared" si="9"/>
        <v>0.13553999999999999</v>
      </c>
      <c r="O88" s="42">
        <v>4.1000000000000002E-2</v>
      </c>
      <c r="P88" s="42">
        <v>5.2920000000000002E-2</v>
      </c>
    </row>
    <row r="89" spans="1:18" ht="15.75" x14ac:dyDescent="0.25">
      <c r="A89" s="44" t="s">
        <v>26</v>
      </c>
      <c r="B89" s="254"/>
      <c r="C89" s="242"/>
      <c r="D89" s="45">
        <v>0</v>
      </c>
      <c r="E89" s="45">
        <v>0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8.3159999999999998E-2</v>
      </c>
      <c r="M89" s="45">
        <v>0</v>
      </c>
      <c r="N89" s="46">
        <f t="shared" si="9"/>
        <v>8.3159999999999998E-2</v>
      </c>
      <c r="O89" s="45">
        <v>2.8080000000000001E-2</v>
      </c>
      <c r="P89" s="45">
        <v>4.2119999999999998E-2</v>
      </c>
    </row>
    <row r="90" spans="1:18" ht="15.75" x14ac:dyDescent="0.25">
      <c r="A90" s="41" t="s">
        <v>44</v>
      </c>
      <c r="B90" s="253"/>
      <c r="C90" s="242"/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3">
        <f t="shared" si="9"/>
        <v>0</v>
      </c>
      <c r="O90" s="42">
        <v>0.12544</v>
      </c>
      <c r="P90" s="42">
        <v>0.14147999999999999</v>
      </c>
    </row>
    <row r="91" spans="1:18" ht="15.75" x14ac:dyDescent="0.25">
      <c r="A91" s="47" t="s">
        <v>12</v>
      </c>
      <c r="B91" s="255"/>
      <c r="C91" s="242"/>
      <c r="D91" s="48">
        <f t="shared" ref="D91:P91" si="10">SUM(D74,D75,D76,D77,D78,D79,D80,D81,D82,D83,D84,D85,D86,D87,D88,D89,D90)</f>
        <v>0</v>
      </c>
      <c r="E91" s="48">
        <f t="shared" si="10"/>
        <v>0</v>
      </c>
      <c r="F91" s="48">
        <f t="shared" si="10"/>
        <v>0</v>
      </c>
      <c r="G91" s="48">
        <f t="shared" si="10"/>
        <v>0</v>
      </c>
      <c r="H91" s="48">
        <f t="shared" si="10"/>
        <v>8.7620000000000005</v>
      </c>
      <c r="I91" s="48">
        <f t="shared" si="10"/>
        <v>0</v>
      </c>
      <c r="J91" s="48">
        <f t="shared" si="10"/>
        <v>8.1000000000000003E-2</v>
      </c>
      <c r="K91" s="48">
        <f t="shared" si="10"/>
        <v>0</v>
      </c>
      <c r="L91" s="48">
        <f t="shared" si="10"/>
        <v>9.7308000000000021</v>
      </c>
      <c r="M91" s="48">
        <f t="shared" si="10"/>
        <v>0</v>
      </c>
      <c r="N91" s="49">
        <f t="shared" si="10"/>
        <v>18.573800000000002</v>
      </c>
      <c r="O91" s="45">
        <f t="shared" si="10"/>
        <v>13.828019999999999</v>
      </c>
      <c r="P91" s="45">
        <f t="shared" si="10"/>
        <v>7.35914</v>
      </c>
    </row>
    <row r="93" spans="1:18" ht="15.75" x14ac:dyDescent="0.25">
      <c r="A93" s="37" t="s">
        <v>27</v>
      </c>
      <c r="B93" s="252"/>
      <c r="C93" s="242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40"/>
      <c r="P93" s="40"/>
    </row>
    <row r="94" spans="1:18" ht="15.75" x14ac:dyDescent="0.25">
      <c r="A94" s="41" t="s">
        <v>101</v>
      </c>
      <c r="B94" s="253"/>
      <c r="C94" s="242"/>
      <c r="D94" s="42">
        <v>0</v>
      </c>
      <c r="E94" s="42">
        <v>0</v>
      </c>
      <c r="F94" s="42">
        <v>0</v>
      </c>
      <c r="G94" s="42">
        <v>30.138999999999999</v>
      </c>
      <c r="H94" s="42">
        <v>0</v>
      </c>
      <c r="I94" s="42">
        <v>0</v>
      </c>
      <c r="J94" s="42">
        <v>0</v>
      </c>
      <c r="K94" s="42">
        <v>0</v>
      </c>
      <c r="L94" s="42">
        <v>0.38231999999999999</v>
      </c>
      <c r="M94" s="42">
        <v>0</v>
      </c>
      <c r="N94" s="43">
        <f t="shared" ref="N94:N105" si="11">SUM(D94,E94,F94,G94,H94,I94,J94,K94,L94,M94)</f>
        <v>30.521319999999999</v>
      </c>
      <c r="O94" s="42">
        <v>0.33889999999999998</v>
      </c>
      <c r="P94" s="42">
        <v>0.39419999999999999</v>
      </c>
      <c r="Q94" s="253"/>
      <c r="R94" s="242"/>
    </row>
    <row r="95" spans="1:18" ht="15.75" x14ac:dyDescent="0.25">
      <c r="A95" s="44" t="s">
        <v>102</v>
      </c>
      <c r="B95" s="254"/>
      <c r="C95" s="242"/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45">
        <v>0</v>
      </c>
      <c r="M95" s="45">
        <v>0</v>
      </c>
      <c r="N95" s="46">
        <f t="shared" si="11"/>
        <v>0</v>
      </c>
      <c r="O95" s="45">
        <v>0</v>
      </c>
      <c r="P95" s="45">
        <v>2.86</v>
      </c>
    </row>
    <row r="96" spans="1:18" ht="15.75" x14ac:dyDescent="0.25">
      <c r="A96" s="41" t="s">
        <v>103</v>
      </c>
      <c r="B96" s="253"/>
      <c r="C96" s="242"/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0.39635999999999999</v>
      </c>
      <c r="M96" s="42">
        <v>0</v>
      </c>
      <c r="N96" s="43">
        <f t="shared" si="11"/>
        <v>0.39635999999999999</v>
      </c>
      <c r="O96" s="42">
        <v>0.36062</v>
      </c>
      <c r="P96" s="42">
        <v>0.90017999999999998</v>
      </c>
    </row>
    <row r="97" spans="1:18" ht="15.75" x14ac:dyDescent="0.25">
      <c r="A97" s="44" t="s">
        <v>104</v>
      </c>
      <c r="B97" s="254"/>
      <c r="C97" s="242"/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5.3999999999999999E-2</v>
      </c>
      <c r="M97" s="45">
        <v>0</v>
      </c>
      <c r="N97" s="46">
        <f t="shared" si="11"/>
        <v>5.3999999999999999E-2</v>
      </c>
      <c r="O97" s="45">
        <v>0</v>
      </c>
      <c r="P97" s="45">
        <v>0</v>
      </c>
    </row>
    <row r="98" spans="1:18" ht="15.75" x14ac:dyDescent="0.25">
      <c r="A98" s="41" t="s">
        <v>28</v>
      </c>
      <c r="B98" s="253"/>
      <c r="C98" s="242"/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0.26729999999999998</v>
      </c>
      <c r="M98" s="42">
        <v>0</v>
      </c>
      <c r="N98" s="43">
        <f t="shared" si="11"/>
        <v>0.26729999999999998</v>
      </c>
      <c r="O98" s="42">
        <v>0.1031</v>
      </c>
      <c r="P98" s="42">
        <v>5.1839999999999997E-2</v>
      </c>
    </row>
    <row r="99" spans="1:18" ht="15.75" x14ac:dyDescent="0.25">
      <c r="A99" s="44" t="s">
        <v>29</v>
      </c>
      <c r="B99" s="254"/>
      <c r="C99" s="242"/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5.3999999999999999E-2</v>
      </c>
      <c r="M99" s="45">
        <v>0</v>
      </c>
      <c r="N99" s="46">
        <f t="shared" si="11"/>
        <v>5.3999999999999999E-2</v>
      </c>
      <c r="O99" s="45">
        <v>2.8039999999999999E-2</v>
      </c>
      <c r="P99" s="45">
        <v>9.5039999999999999E-2</v>
      </c>
    </row>
    <row r="100" spans="1:18" ht="15.75" x14ac:dyDescent="0.25">
      <c r="A100" s="41" t="s">
        <v>105</v>
      </c>
      <c r="B100" s="253"/>
      <c r="C100" s="242"/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5.3999999999999999E-2</v>
      </c>
      <c r="M100" s="42">
        <v>0</v>
      </c>
      <c r="N100" s="43">
        <f t="shared" si="11"/>
        <v>5.3999999999999999E-2</v>
      </c>
      <c r="O100" s="42">
        <v>3.8339999999999999E-2</v>
      </c>
      <c r="P100" s="42">
        <v>1.2959999999999999E-2</v>
      </c>
    </row>
    <row r="101" spans="1:18" ht="15.75" x14ac:dyDescent="0.25">
      <c r="A101" s="44" t="s">
        <v>106</v>
      </c>
      <c r="B101" s="254"/>
      <c r="C101" s="242"/>
      <c r="D101" s="45">
        <v>0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6">
        <f t="shared" si="11"/>
        <v>0</v>
      </c>
      <c r="O101" s="45">
        <v>2.5999999999999999E-2</v>
      </c>
      <c r="P101" s="45">
        <v>0</v>
      </c>
    </row>
    <row r="102" spans="1:18" ht="15.75" x14ac:dyDescent="0.25">
      <c r="A102" s="41" t="s">
        <v>30</v>
      </c>
      <c r="B102" s="253"/>
      <c r="C102" s="242"/>
      <c r="D102" s="42">
        <v>0</v>
      </c>
      <c r="E102" s="42">
        <v>20.655000000000001</v>
      </c>
      <c r="F102" s="42">
        <v>0</v>
      </c>
      <c r="G102" s="42">
        <v>2.7879999999999998</v>
      </c>
      <c r="H102" s="42">
        <v>0</v>
      </c>
      <c r="I102" s="42">
        <v>0</v>
      </c>
      <c r="J102" s="42">
        <v>28.713999999999999</v>
      </c>
      <c r="K102" s="42">
        <v>0</v>
      </c>
      <c r="L102" s="42">
        <v>0.47358</v>
      </c>
      <c r="M102" s="42">
        <v>0</v>
      </c>
      <c r="N102" s="43">
        <f t="shared" si="11"/>
        <v>52.630579999999995</v>
      </c>
      <c r="O102" s="42">
        <v>38.446080000000002</v>
      </c>
      <c r="P102" s="42">
        <v>76.74512</v>
      </c>
    </row>
    <row r="103" spans="1:18" ht="15.75" x14ac:dyDescent="0.25">
      <c r="A103" s="44" t="s">
        <v>107</v>
      </c>
      <c r="B103" s="254"/>
      <c r="C103" s="242"/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3.9E-2</v>
      </c>
      <c r="K103" s="45">
        <v>0</v>
      </c>
      <c r="L103" s="45">
        <v>0</v>
      </c>
      <c r="M103" s="45">
        <v>0</v>
      </c>
      <c r="N103" s="46">
        <f t="shared" si="11"/>
        <v>3.9E-2</v>
      </c>
      <c r="O103" s="45">
        <v>0</v>
      </c>
      <c r="P103" s="45">
        <v>9.9360000000000004E-2</v>
      </c>
    </row>
    <row r="104" spans="1:18" ht="15.75" x14ac:dyDescent="0.25">
      <c r="A104" s="41" t="s">
        <v>31</v>
      </c>
      <c r="B104" s="253"/>
      <c r="C104" s="242"/>
      <c r="D104" s="42">
        <v>0</v>
      </c>
      <c r="E104" s="42">
        <v>50.768999999999998</v>
      </c>
      <c r="F104" s="42">
        <v>0</v>
      </c>
      <c r="G104" s="42">
        <v>4.2089999999999996</v>
      </c>
      <c r="H104" s="42">
        <v>5.6310000000000002</v>
      </c>
      <c r="I104" s="42">
        <v>8.7609999999999992</v>
      </c>
      <c r="J104" s="42">
        <v>23.449000000000002</v>
      </c>
      <c r="K104" s="42">
        <v>0</v>
      </c>
      <c r="L104" s="42">
        <v>2.48184</v>
      </c>
      <c r="M104" s="42">
        <v>0</v>
      </c>
      <c r="N104" s="43">
        <f t="shared" si="11"/>
        <v>95.300839999999994</v>
      </c>
      <c r="O104" s="42">
        <v>73.299019999999999</v>
      </c>
      <c r="P104" s="42">
        <v>95.453800000000001</v>
      </c>
    </row>
    <row r="105" spans="1:18" ht="15.75" x14ac:dyDescent="0.25">
      <c r="A105" s="44" t="s">
        <v>44</v>
      </c>
      <c r="B105" s="254"/>
      <c r="C105" s="242"/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0</v>
      </c>
      <c r="M105" s="45">
        <v>0</v>
      </c>
      <c r="N105" s="46">
        <f t="shared" si="11"/>
        <v>0</v>
      </c>
      <c r="O105" s="45">
        <v>4.2079999999999999E-2</v>
      </c>
      <c r="P105" s="45">
        <v>8.3159999999999998E-2</v>
      </c>
    </row>
    <row r="106" spans="1:18" ht="15.75" x14ac:dyDescent="0.25">
      <c r="A106" s="47" t="s">
        <v>12</v>
      </c>
      <c r="B106" s="255"/>
      <c r="C106" s="242"/>
      <c r="D106" s="48">
        <f t="shared" ref="D106:P106" si="12">SUM(D94,D95,D96,D97,D98,D99,D100,D101,D102,D103,D104,D105)</f>
        <v>0</v>
      </c>
      <c r="E106" s="48">
        <f t="shared" si="12"/>
        <v>71.424000000000007</v>
      </c>
      <c r="F106" s="48">
        <f t="shared" si="12"/>
        <v>0</v>
      </c>
      <c r="G106" s="48">
        <f t="shared" si="12"/>
        <v>37.135999999999996</v>
      </c>
      <c r="H106" s="48">
        <f t="shared" si="12"/>
        <v>5.6310000000000002</v>
      </c>
      <c r="I106" s="48">
        <f t="shared" si="12"/>
        <v>8.7609999999999992</v>
      </c>
      <c r="J106" s="48">
        <f t="shared" si="12"/>
        <v>52.201999999999998</v>
      </c>
      <c r="K106" s="48">
        <f t="shared" si="12"/>
        <v>0</v>
      </c>
      <c r="L106" s="48">
        <f t="shared" si="12"/>
        <v>4.1634000000000002</v>
      </c>
      <c r="M106" s="48">
        <f t="shared" si="12"/>
        <v>0</v>
      </c>
      <c r="N106" s="49">
        <f t="shared" si="12"/>
        <v>179.31739999999996</v>
      </c>
      <c r="O106" s="45">
        <f t="shared" si="12"/>
        <v>112.68218</v>
      </c>
      <c r="P106" s="45">
        <f t="shared" si="12"/>
        <v>176.69566</v>
      </c>
    </row>
    <row r="108" spans="1:18" ht="15.75" x14ac:dyDescent="0.25">
      <c r="A108" s="37" t="s">
        <v>108</v>
      </c>
      <c r="B108" s="252"/>
      <c r="C108" s="242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40"/>
      <c r="P108" s="40"/>
    </row>
    <row r="109" spans="1:18" ht="15.75" x14ac:dyDescent="0.25">
      <c r="A109" s="41" t="s">
        <v>109</v>
      </c>
      <c r="B109" s="253"/>
      <c r="C109" s="242"/>
      <c r="D109" s="42">
        <v>0</v>
      </c>
      <c r="E109" s="42">
        <v>11.103999999999999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0.70469999999999999</v>
      </c>
      <c r="M109" s="42">
        <v>0</v>
      </c>
      <c r="N109" s="43">
        <f>SUM(D109,E109,F109,G109,H109,I109,J109,K109,L109,M109)</f>
        <v>11.8087</v>
      </c>
      <c r="O109" s="42">
        <v>23.336300000000001</v>
      </c>
      <c r="P109" s="42">
        <v>7.5914599999999997</v>
      </c>
      <c r="Q109" s="253"/>
      <c r="R109" s="242"/>
    </row>
    <row r="110" spans="1:18" ht="15.75" x14ac:dyDescent="0.25">
      <c r="A110" s="44" t="s">
        <v>110</v>
      </c>
      <c r="B110" s="254"/>
      <c r="C110" s="242"/>
      <c r="D110" s="45">
        <v>104.164</v>
      </c>
      <c r="E110" s="45">
        <v>465.08699999999999</v>
      </c>
      <c r="F110" s="45">
        <v>103.905</v>
      </c>
      <c r="G110" s="45">
        <v>10.122</v>
      </c>
      <c r="H110" s="45">
        <v>86.447999999999993</v>
      </c>
      <c r="I110" s="45">
        <v>0</v>
      </c>
      <c r="J110" s="45">
        <v>0</v>
      </c>
      <c r="K110" s="45">
        <v>0</v>
      </c>
      <c r="L110" s="45">
        <v>2.4008400000000001</v>
      </c>
      <c r="M110" s="45">
        <v>0</v>
      </c>
      <c r="N110" s="46">
        <f>SUM(D110,E110,F110,G110,H110,I110,J110,K110,L110,M110)</f>
        <v>772.1268399999999</v>
      </c>
      <c r="O110" s="45">
        <v>717.85339999999997</v>
      </c>
      <c r="P110" s="45">
        <v>660.77423999999996</v>
      </c>
    </row>
    <row r="111" spans="1:18" ht="15.75" x14ac:dyDescent="0.25">
      <c r="A111" s="41" t="s">
        <v>111</v>
      </c>
      <c r="B111" s="253"/>
      <c r="C111" s="242"/>
      <c r="D111" s="42">
        <v>0</v>
      </c>
      <c r="E111" s="42">
        <v>160.54499999999999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1.1745000000000001</v>
      </c>
      <c r="M111" s="42">
        <v>0</v>
      </c>
      <c r="N111" s="43">
        <f>SUM(D111,E111,F111,G111,H111,I111,J111,K111,L111,M111)</f>
        <v>161.71949999999998</v>
      </c>
      <c r="O111" s="42">
        <v>163.1439</v>
      </c>
      <c r="P111" s="42">
        <v>136.58846</v>
      </c>
    </row>
    <row r="112" spans="1:18" ht="15.75" x14ac:dyDescent="0.25">
      <c r="A112" s="44" t="s">
        <v>112</v>
      </c>
      <c r="B112" s="254"/>
      <c r="C112" s="242"/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5.3999999999999999E-2</v>
      </c>
      <c r="M112" s="45">
        <v>0</v>
      </c>
      <c r="N112" s="46">
        <f>SUM(D112,E112,F112,G112,H112,I112,J112,K112,L112,M112)</f>
        <v>5.3999999999999999E-2</v>
      </c>
      <c r="O112" s="45">
        <v>2.8000000000000001E-2</v>
      </c>
      <c r="P112" s="45">
        <v>0</v>
      </c>
    </row>
    <row r="113" spans="1:18" ht="15.75" x14ac:dyDescent="0.25">
      <c r="A113" s="41" t="s">
        <v>44</v>
      </c>
      <c r="B113" s="253"/>
      <c r="C113" s="242"/>
      <c r="D113" s="42">
        <v>0</v>
      </c>
      <c r="E113" s="42">
        <v>0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3">
        <f>SUM(D113,E113,F113,G113,H113,I113,J113,K113,L113,M113)</f>
        <v>0</v>
      </c>
      <c r="O113" s="42">
        <v>4.7079999999999997E-2</v>
      </c>
      <c r="P113" s="42">
        <v>1.9439999999999999E-2</v>
      </c>
    </row>
    <row r="114" spans="1:18" ht="15.75" x14ac:dyDescent="0.25">
      <c r="A114" s="47" t="s">
        <v>12</v>
      </c>
      <c r="B114" s="255"/>
      <c r="C114" s="242"/>
      <c r="D114" s="48">
        <f t="shared" ref="D114:P114" si="13">SUM(D109,D110,D111,D112,D113)</f>
        <v>104.164</v>
      </c>
      <c r="E114" s="48">
        <f t="shared" si="13"/>
        <v>636.73599999999999</v>
      </c>
      <c r="F114" s="48">
        <f t="shared" si="13"/>
        <v>103.905</v>
      </c>
      <c r="G114" s="48">
        <f t="shared" si="13"/>
        <v>10.122</v>
      </c>
      <c r="H114" s="48">
        <f t="shared" si="13"/>
        <v>86.447999999999993</v>
      </c>
      <c r="I114" s="48">
        <f t="shared" si="13"/>
        <v>0</v>
      </c>
      <c r="J114" s="48">
        <f t="shared" si="13"/>
        <v>0</v>
      </c>
      <c r="K114" s="48">
        <f t="shared" si="13"/>
        <v>0</v>
      </c>
      <c r="L114" s="48">
        <f t="shared" si="13"/>
        <v>4.3340399999999999</v>
      </c>
      <c r="M114" s="48">
        <f t="shared" si="13"/>
        <v>0</v>
      </c>
      <c r="N114" s="49">
        <f t="shared" si="13"/>
        <v>945.70903999999985</v>
      </c>
      <c r="O114" s="45">
        <f t="shared" si="13"/>
        <v>904.40868000000012</v>
      </c>
      <c r="P114" s="45">
        <f t="shared" si="13"/>
        <v>804.97360000000003</v>
      </c>
    </row>
    <row r="116" spans="1:18" ht="15.75" x14ac:dyDescent="0.25">
      <c r="A116" s="37" t="s">
        <v>32</v>
      </c>
      <c r="B116" s="252"/>
      <c r="C116" s="242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40"/>
      <c r="P116" s="40"/>
    </row>
    <row r="117" spans="1:18" ht="15.75" x14ac:dyDescent="0.25">
      <c r="A117" s="41" t="s">
        <v>33</v>
      </c>
      <c r="B117" s="253"/>
      <c r="C117" s="242"/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3">
        <f t="shared" ref="N117:N129" si="14">SUM(D117,E117,F117,G117,H117,I117,J117,K117,L117,M117)</f>
        <v>0</v>
      </c>
      <c r="O117" s="42">
        <v>5.2450000000000001</v>
      </c>
      <c r="P117" s="42">
        <v>9.8640000000000008</v>
      </c>
      <c r="Q117" s="253"/>
      <c r="R117" s="242"/>
    </row>
    <row r="118" spans="1:18" ht="15.75" x14ac:dyDescent="0.25">
      <c r="A118" s="44" t="s">
        <v>113</v>
      </c>
      <c r="B118" s="254"/>
      <c r="C118" s="242"/>
      <c r="D118" s="45">
        <v>0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0</v>
      </c>
      <c r="N118" s="46">
        <f t="shared" si="14"/>
        <v>0</v>
      </c>
      <c r="O118" s="45">
        <v>1.0999999999999999E-2</v>
      </c>
      <c r="P118" s="45">
        <v>4.428E-2</v>
      </c>
    </row>
    <row r="119" spans="1:18" ht="15.75" x14ac:dyDescent="0.25">
      <c r="A119" s="41" t="s">
        <v>114</v>
      </c>
      <c r="B119" s="253"/>
      <c r="C119" s="242"/>
      <c r="D119" s="42">
        <v>0</v>
      </c>
      <c r="E119" s="42">
        <v>52.69</v>
      </c>
      <c r="F119" s="42">
        <v>0</v>
      </c>
      <c r="G119" s="42">
        <v>34.896999999999998</v>
      </c>
      <c r="H119" s="42">
        <v>0</v>
      </c>
      <c r="I119" s="42">
        <v>0</v>
      </c>
      <c r="J119" s="42">
        <v>5.444</v>
      </c>
      <c r="K119" s="42">
        <v>0</v>
      </c>
      <c r="L119" s="42">
        <v>9.2372399999999999</v>
      </c>
      <c r="M119" s="42">
        <v>0</v>
      </c>
      <c r="N119" s="43">
        <f t="shared" si="14"/>
        <v>102.26823999999999</v>
      </c>
      <c r="O119" s="42">
        <v>105.13524</v>
      </c>
      <c r="P119" s="42">
        <v>82.889520000000005</v>
      </c>
    </row>
    <row r="120" spans="1:18" ht="15.75" x14ac:dyDescent="0.25">
      <c r="A120" s="44" t="s">
        <v>115</v>
      </c>
      <c r="B120" s="254"/>
      <c r="C120" s="242"/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9.0045000000000002</v>
      </c>
      <c r="M120" s="45">
        <v>0</v>
      </c>
      <c r="N120" s="46">
        <f t="shared" si="14"/>
        <v>9.0045000000000002</v>
      </c>
      <c r="O120" s="45">
        <v>9.4291599999999995</v>
      </c>
      <c r="P120" s="45">
        <v>15.171239999999999</v>
      </c>
    </row>
    <row r="121" spans="1:18" ht="15.75" x14ac:dyDescent="0.25">
      <c r="A121" s="41" t="s">
        <v>36</v>
      </c>
      <c r="B121" s="253"/>
      <c r="C121" s="242"/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17.926919999999999</v>
      </c>
      <c r="M121" s="42">
        <v>0</v>
      </c>
      <c r="N121" s="43">
        <f t="shared" si="14"/>
        <v>17.926919999999999</v>
      </c>
      <c r="O121" s="42">
        <v>21.090039999999998</v>
      </c>
      <c r="P121" s="42">
        <v>15.10758</v>
      </c>
    </row>
    <row r="122" spans="1:18" ht="15.75" x14ac:dyDescent="0.25">
      <c r="A122" s="44" t="s">
        <v>116</v>
      </c>
      <c r="B122" s="254"/>
      <c r="C122" s="242"/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4.1471999999999998</v>
      </c>
      <c r="M122" s="45">
        <v>0</v>
      </c>
      <c r="N122" s="46">
        <f t="shared" si="14"/>
        <v>4.1471999999999998</v>
      </c>
      <c r="O122" s="45">
        <v>4.32226</v>
      </c>
      <c r="P122" s="45">
        <v>3.4635600000000002</v>
      </c>
    </row>
    <row r="123" spans="1:18" ht="15.75" x14ac:dyDescent="0.25">
      <c r="A123" s="41" t="s">
        <v>117</v>
      </c>
      <c r="B123" s="253"/>
      <c r="C123" s="242"/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5.3999999999999999E-2</v>
      </c>
      <c r="M123" s="42">
        <v>0</v>
      </c>
      <c r="N123" s="43">
        <f t="shared" si="14"/>
        <v>5.3999999999999999E-2</v>
      </c>
      <c r="O123" s="42">
        <v>6.5519999999999995E-2</v>
      </c>
      <c r="P123" s="42">
        <v>2.9700000000000001E-2</v>
      </c>
    </row>
    <row r="124" spans="1:18" ht="15.75" x14ac:dyDescent="0.25">
      <c r="A124" s="44" t="s">
        <v>37</v>
      </c>
      <c r="B124" s="254"/>
      <c r="C124" s="242"/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1.05246</v>
      </c>
      <c r="M124" s="45">
        <v>0</v>
      </c>
      <c r="N124" s="46">
        <f t="shared" si="14"/>
        <v>1.05246</v>
      </c>
      <c r="O124" s="45">
        <v>0.78768000000000005</v>
      </c>
      <c r="P124" s="45">
        <v>0.76680000000000004</v>
      </c>
    </row>
    <row r="125" spans="1:18" ht="15.75" x14ac:dyDescent="0.25">
      <c r="A125" s="41" t="s">
        <v>118</v>
      </c>
      <c r="B125" s="253"/>
      <c r="C125" s="242"/>
      <c r="D125" s="42">
        <v>0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0</v>
      </c>
      <c r="L125" s="42">
        <v>1.54386</v>
      </c>
      <c r="M125" s="42">
        <v>0</v>
      </c>
      <c r="N125" s="43">
        <f t="shared" si="14"/>
        <v>1.54386</v>
      </c>
      <c r="O125" s="42">
        <v>2.0106799999999998</v>
      </c>
      <c r="P125" s="42">
        <v>1.60758</v>
      </c>
    </row>
    <row r="126" spans="1:18" ht="15.75" x14ac:dyDescent="0.25">
      <c r="A126" s="44" t="s">
        <v>119</v>
      </c>
      <c r="B126" s="254"/>
      <c r="C126" s="242"/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2.9729999999999999</v>
      </c>
      <c r="K126" s="45">
        <v>0</v>
      </c>
      <c r="L126" s="45">
        <v>12.08142</v>
      </c>
      <c r="M126" s="45">
        <v>0</v>
      </c>
      <c r="N126" s="46">
        <f t="shared" si="14"/>
        <v>15.05442</v>
      </c>
      <c r="O126" s="45">
        <v>15.047700000000001</v>
      </c>
      <c r="P126" s="45">
        <v>18.46482</v>
      </c>
    </row>
    <row r="127" spans="1:18" ht="15.75" x14ac:dyDescent="0.25">
      <c r="A127" s="41" t="s">
        <v>120</v>
      </c>
      <c r="B127" s="253"/>
      <c r="C127" s="242"/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28.03518</v>
      </c>
      <c r="M127" s="42">
        <v>0</v>
      </c>
      <c r="N127" s="43">
        <f t="shared" si="14"/>
        <v>28.03518</v>
      </c>
      <c r="O127" s="42">
        <v>12.18122</v>
      </c>
      <c r="P127" s="42">
        <v>18.314640000000001</v>
      </c>
    </row>
    <row r="128" spans="1:18" ht="15.75" x14ac:dyDescent="0.25">
      <c r="A128" s="44" t="s">
        <v>121</v>
      </c>
      <c r="B128" s="254"/>
      <c r="C128" s="242"/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1.0686599999999999</v>
      </c>
      <c r="M128" s="45">
        <v>0</v>
      </c>
      <c r="N128" s="46">
        <f t="shared" si="14"/>
        <v>1.0686599999999999</v>
      </c>
      <c r="O128" s="45">
        <v>0.68189999999999995</v>
      </c>
      <c r="P128" s="45">
        <v>0.30509999999999998</v>
      </c>
    </row>
    <row r="129" spans="1:18" ht="15.75" x14ac:dyDescent="0.25">
      <c r="A129" s="41" t="s">
        <v>44</v>
      </c>
      <c r="B129" s="253"/>
      <c r="C129" s="242"/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3">
        <f t="shared" si="14"/>
        <v>0</v>
      </c>
      <c r="O129" s="42">
        <v>3.5720000000000002E-2</v>
      </c>
      <c r="P129" s="42">
        <v>9.6119999999999997E-2</v>
      </c>
    </row>
    <row r="130" spans="1:18" ht="15.75" x14ac:dyDescent="0.25">
      <c r="A130" s="47" t="s">
        <v>12</v>
      </c>
      <c r="B130" s="255"/>
      <c r="C130" s="242"/>
      <c r="D130" s="48">
        <f t="shared" ref="D130:P130" si="15">SUM(D117,D118,D119,D120,D121,D122,D123,D124,D125,D126,D127,D128,D129)</f>
        <v>0</v>
      </c>
      <c r="E130" s="48">
        <f t="shared" si="15"/>
        <v>52.69</v>
      </c>
      <c r="F130" s="48">
        <f t="shared" si="15"/>
        <v>0</v>
      </c>
      <c r="G130" s="48">
        <f t="shared" si="15"/>
        <v>34.896999999999998</v>
      </c>
      <c r="H130" s="48">
        <f t="shared" si="15"/>
        <v>0</v>
      </c>
      <c r="I130" s="48">
        <f t="shared" si="15"/>
        <v>0</v>
      </c>
      <c r="J130" s="48">
        <f t="shared" si="15"/>
        <v>8.4169999999999998</v>
      </c>
      <c r="K130" s="48">
        <f t="shared" si="15"/>
        <v>0</v>
      </c>
      <c r="L130" s="48">
        <f t="shared" si="15"/>
        <v>84.151439999999994</v>
      </c>
      <c r="M130" s="48">
        <f t="shared" si="15"/>
        <v>0</v>
      </c>
      <c r="N130" s="49">
        <f t="shared" si="15"/>
        <v>180.15543999999997</v>
      </c>
      <c r="O130" s="45">
        <f t="shared" si="15"/>
        <v>176.04311999999999</v>
      </c>
      <c r="P130" s="45">
        <f t="shared" si="15"/>
        <v>166.12494000000004</v>
      </c>
    </row>
    <row r="132" spans="1:18" ht="15.75" x14ac:dyDescent="0.25">
      <c r="A132" s="37" t="s">
        <v>38</v>
      </c>
      <c r="B132" s="252"/>
      <c r="C132" s="242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9"/>
      <c r="O132" s="40"/>
      <c r="P132" s="40"/>
    </row>
    <row r="133" spans="1:18" ht="15.75" x14ac:dyDescent="0.25">
      <c r="A133" s="41" t="s">
        <v>39</v>
      </c>
      <c r="B133" s="253"/>
      <c r="C133" s="242"/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3.9063599999999998</v>
      </c>
      <c r="M133" s="42">
        <v>0</v>
      </c>
      <c r="N133" s="43">
        <f>SUM(D133,E133,F133,G133,H133,I133,J133,K133,L133,M133)</f>
        <v>3.9063599999999998</v>
      </c>
      <c r="O133" s="42">
        <v>3.5003799999999998</v>
      </c>
      <c r="P133" s="42">
        <v>3.5569799999999998</v>
      </c>
      <c r="Q133" s="253"/>
      <c r="R133" s="242"/>
    </row>
    <row r="134" spans="1:18" ht="15.75" x14ac:dyDescent="0.25">
      <c r="A134" s="44" t="s">
        <v>122</v>
      </c>
      <c r="B134" s="254"/>
      <c r="C134" s="242"/>
      <c r="D134" s="45">
        <v>0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0</v>
      </c>
      <c r="M134" s="45">
        <v>0</v>
      </c>
      <c r="N134" s="46">
        <f>SUM(D134,E134,F134,G134,H134,I134,J134,K134,L134,M134)</f>
        <v>0</v>
      </c>
      <c r="O134" s="45">
        <v>1.4E-2</v>
      </c>
      <c r="P134" s="45">
        <v>1.8360000000000001E-2</v>
      </c>
    </row>
    <row r="135" spans="1:18" ht="15.75" x14ac:dyDescent="0.25">
      <c r="A135" s="41" t="s">
        <v>123</v>
      </c>
      <c r="B135" s="253"/>
      <c r="C135" s="242"/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0.63126000000000004</v>
      </c>
      <c r="M135" s="42">
        <v>0</v>
      </c>
      <c r="N135" s="43">
        <f>SUM(D135,E135,F135,G135,H135,I135,J135,K135,L135,M135)</f>
        <v>0.63126000000000004</v>
      </c>
      <c r="O135" s="42">
        <v>0.6008</v>
      </c>
      <c r="P135" s="42">
        <v>0.63719999999999999</v>
      </c>
    </row>
    <row r="136" spans="1:18" ht="15.75" x14ac:dyDescent="0.25">
      <c r="A136" s="44" t="s">
        <v>44</v>
      </c>
      <c r="B136" s="254"/>
      <c r="C136" s="242"/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0</v>
      </c>
      <c r="N136" s="46">
        <f>SUM(D136,E136,F136,G136,H136,I136,J136,K136,L136,M136)</f>
        <v>0</v>
      </c>
      <c r="O136" s="45">
        <v>6.5379999999999994E-2</v>
      </c>
      <c r="P136" s="45">
        <v>2.1600000000000001E-2</v>
      </c>
    </row>
    <row r="137" spans="1:18" ht="15.75" x14ac:dyDescent="0.25">
      <c r="A137" s="47" t="s">
        <v>12</v>
      </c>
      <c r="B137" s="255"/>
      <c r="C137" s="242"/>
      <c r="D137" s="48">
        <f t="shared" ref="D137:P137" si="16">SUM(D133,D134,D135,D136)</f>
        <v>0</v>
      </c>
      <c r="E137" s="48">
        <f t="shared" si="16"/>
        <v>0</v>
      </c>
      <c r="F137" s="48">
        <f t="shared" si="16"/>
        <v>0</v>
      </c>
      <c r="G137" s="48">
        <f t="shared" si="16"/>
        <v>0</v>
      </c>
      <c r="H137" s="48">
        <f t="shared" si="16"/>
        <v>0</v>
      </c>
      <c r="I137" s="48">
        <f t="shared" si="16"/>
        <v>0</v>
      </c>
      <c r="J137" s="48">
        <f t="shared" si="16"/>
        <v>0</v>
      </c>
      <c r="K137" s="48">
        <f t="shared" si="16"/>
        <v>0</v>
      </c>
      <c r="L137" s="48">
        <f t="shared" si="16"/>
        <v>4.5376199999999995</v>
      </c>
      <c r="M137" s="48">
        <f t="shared" si="16"/>
        <v>0</v>
      </c>
      <c r="N137" s="49">
        <f t="shared" si="16"/>
        <v>4.5376199999999995</v>
      </c>
      <c r="O137" s="45">
        <f t="shared" si="16"/>
        <v>4.1805599999999998</v>
      </c>
      <c r="P137" s="45">
        <f t="shared" si="16"/>
        <v>4.23414</v>
      </c>
    </row>
    <row r="139" spans="1:18" ht="15.75" x14ac:dyDescent="0.25">
      <c r="A139" s="37" t="s">
        <v>44</v>
      </c>
      <c r="B139" s="252"/>
      <c r="C139" s="242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9"/>
      <c r="O139" s="40"/>
      <c r="P139" s="40"/>
    </row>
    <row r="140" spans="1:18" ht="15.75" x14ac:dyDescent="0.25">
      <c r="A140" s="41" t="s">
        <v>124</v>
      </c>
      <c r="B140" s="253"/>
      <c r="C140" s="242"/>
      <c r="D140" s="42">
        <v>0.1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0.71711999999999998</v>
      </c>
      <c r="M140" s="42">
        <v>0</v>
      </c>
      <c r="N140" s="43">
        <f>SUM(D140,E140,F140,G140,H140,I140,J140,K140,L140,M140)</f>
        <v>0.81711999999999996</v>
      </c>
      <c r="O140" s="42">
        <v>0.4</v>
      </c>
      <c r="P140" s="42">
        <v>0</v>
      </c>
      <c r="Q140" s="253"/>
      <c r="R140" s="242"/>
    </row>
    <row r="141" spans="1:18" ht="15.75" x14ac:dyDescent="0.25">
      <c r="A141" s="47" t="s">
        <v>12</v>
      </c>
      <c r="B141" s="255"/>
      <c r="C141" s="242"/>
      <c r="D141" s="48">
        <f t="shared" ref="D141:P141" si="17">D140</f>
        <v>0.1</v>
      </c>
      <c r="E141" s="48">
        <f t="shared" si="17"/>
        <v>0</v>
      </c>
      <c r="F141" s="48">
        <f t="shared" si="17"/>
        <v>0</v>
      </c>
      <c r="G141" s="48">
        <f t="shared" si="17"/>
        <v>0</v>
      </c>
      <c r="H141" s="48">
        <f t="shared" si="17"/>
        <v>0</v>
      </c>
      <c r="I141" s="48">
        <f t="shared" si="17"/>
        <v>0</v>
      </c>
      <c r="J141" s="48">
        <f t="shared" si="17"/>
        <v>0</v>
      </c>
      <c r="K141" s="48">
        <f t="shared" si="17"/>
        <v>0</v>
      </c>
      <c r="L141" s="48">
        <f t="shared" si="17"/>
        <v>0.71711999999999998</v>
      </c>
      <c r="M141" s="48">
        <f t="shared" si="17"/>
        <v>0</v>
      </c>
      <c r="N141" s="49">
        <f t="shared" si="17"/>
        <v>0.81711999999999996</v>
      </c>
      <c r="O141" s="45">
        <f t="shared" si="17"/>
        <v>0.4</v>
      </c>
      <c r="P141" s="45">
        <f t="shared" si="17"/>
        <v>0</v>
      </c>
    </row>
    <row r="143" spans="1:18" ht="33.950000000000003" customHeight="1" x14ac:dyDescent="0.25">
      <c r="A143" s="50" t="s">
        <v>125</v>
      </c>
      <c r="B143" s="256"/>
      <c r="C143" s="242"/>
      <c r="D143" s="51">
        <f t="shared" ref="D143:P143" si="18">SUM(D23,D33,D43,D48,D71,D91,D106,D114,D130,D137,D141)</f>
        <v>189.21599999999998</v>
      </c>
      <c r="E143" s="51">
        <f t="shared" si="18"/>
        <v>937.38200000000006</v>
      </c>
      <c r="F143" s="51">
        <f t="shared" si="18"/>
        <v>103.905</v>
      </c>
      <c r="G143" s="51">
        <f t="shared" si="18"/>
        <v>95.472999999999985</v>
      </c>
      <c r="H143" s="51">
        <f t="shared" si="18"/>
        <v>198.40699999999998</v>
      </c>
      <c r="I143" s="51">
        <f t="shared" si="18"/>
        <v>54.701999999999998</v>
      </c>
      <c r="J143" s="51">
        <f t="shared" si="18"/>
        <v>60.7</v>
      </c>
      <c r="K143" s="51">
        <f t="shared" si="18"/>
        <v>0</v>
      </c>
      <c r="L143" s="51">
        <f t="shared" si="18"/>
        <v>155.34072</v>
      </c>
      <c r="M143" s="51">
        <f t="shared" si="18"/>
        <v>45.800000000000004</v>
      </c>
      <c r="N143" s="51">
        <f t="shared" si="18"/>
        <v>1840.92572</v>
      </c>
      <c r="O143" s="51">
        <f t="shared" si="18"/>
        <v>1729.5666400000005</v>
      </c>
      <c r="P143" s="52">
        <f t="shared" si="18"/>
        <v>1679.0585799999999</v>
      </c>
    </row>
    <row r="145" spans="1:16" x14ac:dyDescent="0.25">
      <c r="A145" s="53" t="s">
        <v>126</v>
      </c>
      <c r="B145" s="257"/>
      <c r="C145" s="242"/>
      <c r="D145" s="54">
        <v>221.77600000000001</v>
      </c>
      <c r="E145" s="54">
        <v>823.37800000000004</v>
      </c>
      <c r="F145" s="54">
        <v>138.791</v>
      </c>
      <c r="G145" s="54">
        <v>93.24</v>
      </c>
      <c r="H145" s="54">
        <v>151.87799999999999</v>
      </c>
      <c r="I145" s="54">
        <v>71.031000000000006</v>
      </c>
      <c r="J145" s="54">
        <v>71.876000000000005</v>
      </c>
      <c r="K145" s="54">
        <v>0</v>
      </c>
      <c r="L145" s="54">
        <v>133.39663999999999</v>
      </c>
      <c r="M145" s="54">
        <v>24.2</v>
      </c>
      <c r="O145" s="55" t="s">
        <v>127</v>
      </c>
      <c r="P145" s="55" t="s">
        <v>127</v>
      </c>
    </row>
    <row r="146" spans="1:16" x14ac:dyDescent="0.25">
      <c r="A146" s="56" t="s">
        <v>128</v>
      </c>
      <c r="B146" s="258"/>
      <c r="C146" s="242"/>
      <c r="D146" s="57">
        <f t="shared" ref="D146:M146" si="19">IF(OR(D145=0,D145="-"),"-",IF(D143="-",(0-D145)/D145,(D143-D145)/D145))</f>
        <v>-0.14681480412668652</v>
      </c>
      <c r="E146" s="57">
        <f t="shared" si="19"/>
        <v>0.13845888522646951</v>
      </c>
      <c r="F146" s="57">
        <f t="shared" si="19"/>
        <v>-0.25135635595968037</v>
      </c>
      <c r="G146" s="57">
        <f t="shared" si="19"/>
        <v>2.3948948948948841E-2</v>
      </c>
      <c r="H146" s="57">
        <f t="shared" si="19"/>
        <v>0.30635773449742559</v>
      </c>
      <c r="I146" s="57">
        <f t="shared" si="19"/>
        <v>-0.22988554293195937</v>
      </c>
      <c r="J146" s="57">
        <f t="shared" si="19"/>
        <v>-0.15549001057376594</v>
      </c>
      <c r="K146" s="57" t="str">
        <f t="shared" si="19"/>
        <v>-</v>
      </c>
      <c r="L146" s="57">
        <f t="shared" si="19"/>
        <v>0.16450249421574648</v>
      </c>
      <c r="M146" s="57">
        <f t="shared" si="19"/>
        <v>0.89256198347107463</v>
      </c>
      <c r="O146" s="58" t="s">
        <v>129</v>
      </c>
      <c r="P146" s="58" t="s">
        <v>130</v>
      </c>
    </row>
    <row r="147" spans="1:16" x14ac:dyDescent="0.25">
      <c r="A147" s="53" t="s">
        <v>131</v>
      </c>
      <c r="B147" s="257"/>
      <c r="C147" s="242"/>
      <c r="D147" s="54">
        <v>254.935</v>
      </c>
      <c r="E147" s="54">
        <v>721.61300000000006</v>
      </c>
      <c r="F147" s="54">
        <v>150.5</v>
      </c>
      <c r="G147" s="54">
        <v>119.955</v>
      </c>
      <c r="H147" s="54">
        <v>119.746</v>
      </c>
      <c r="I147" s="54">
        <v>83.713999999999999</v>
      </c>
      <c r="J147" s="54">
        <v>70.653000000000006</v>
      </c>
      <c r="K147" s="54">
        <v>0</v>
      </c>
      <c r="L147" s="54">
        <v>115.14258</v>
      </c>
      <c r="M147" s="54">
        <v>42.8</v>
      </c>
      <c r="O147" s="59">
        <f>IF(OR(O143=0,O143="-"),"-",IF(N143="-",(0-O143)/O143,(N143-O143)/O143))</f>
        <v>6.4385538796006989E-2</v>
      </c>
      <c r="P147" s="59">
        <f>IF(OR(P143=0,P143="-"),"-",IF(O143="-",(0-P143)/P143,(O143-P143)/P143))</f>
        <v>3.0081177989633077E-2</v>
      </c>
    </row>
    <row r="148" spans="1:16" x14ac:dyDescent="0.25">
      <c r="A148" s="60" t="s">
        <v>132</v>
      </c>
      <c r="B148" s="258"/>
      <c r="C148" s="242"/>
      <c r="D148" s="57">
        <f t="shared" ref="D148:M148" si="20">IF(OR(D147=0,D147="-"),"-",IF(D145="-",(0-D147)/D147,(D145-D147)/D147))</f>
        <v>-0.13006844882028748</v>
      </c>
      <c r="E148" s="57">
        <f t="shared" si="20"/>
        <v>0.14102434407362391</v>
      </c>
      <c r="F148" s="57">
        <f t="shared" si="20"/>
        <v>-7.7800664451827262E-2</v>
      </c>
      <c r="G148" s="57">
        <f t="shared" si="20"/>
        <v>-0.22270851569338504</v>
      </c>
      <c r="H148" s="57">
        <f t="shared" si="20"/>
        <v>0.26833464165817639</v>
      </c>
      <c r="I148" s="57">
        <f t="shared" si="20"/>
        <v>-0.15150393004754273</v>
      </c>
      <c r="J148" s="57">
        <f t="shared" si="20"/>
        <v>1.7309951452875304E-2</v>
      </c>
      <c r="K148" s="57" t="str">
        <f t="shared" si="20"/>
        <v>-</v>
      </c>
      <c r="L148" s="57">
        <f t="shared" si="20"/>
        <v>0.15853440143515976</v>
      </c>
      <c r="M148" s="57">
        <f t="shared" si="20"/>
        <v>-0.43457943925233644</v>
      </c>
    </row>
  </sheetData>
  <sheetProtection formatCells="0" formatColumns="0" formatRows="0" insertColumns="0" insertRows="0" insertHyperlinks="0" deleteColumns="0" deleteRows="0" sort="0" autoFilter="0" pivotTables="0"/>
  <mergeCells count="158">
    <mergeCell ref="B148:C148"/>
    <mergeCell ref="B141:C141"/>
    <mergeCell ref="B143:C143"/>
    <mergeCell ref="B145:C145"/>
    <mergeCell ref="B146:C146"/>
    <mergeCell ref="B147:C147"/>
    <mergeCell ref="B135:C135"/>
    <mergeCell ref="B136:C136"/>
    <mergeCell ref="B137:C137"/>
    <mergeCell ref="B139:C139"/>
    <mergeCell ref="Q140:R140"/>
    <mergeCell ref="B140:C140"/>
    <mergeCell ref="B130:C130"/>
    <mergeCell ref="B132:C132"/>
    <mergeCell ref="Q133:R133"/>
    <mergeCell ref="B133:C133"/>
    <mergeCell ref="B134:C134"/>
    <mergeCell ref="B125:C125"/>
    <mergeCell ref="B126:C126"/>
    <mergeCell ref="B127:C127"/>
    <mergeCell ref="B128:C128"/>
    <mergeCell ref="B129:C129"/>
    <mergeCell ref="B120:C120"/>
    <mergeCell ref="B121:C121"/>
    <mergeCell ref="B122:C122"/>
    <mergeCell ref="B123:C123"/>
    <mergeCell ref="B124:C124"/>
    <mergeCell ref="B116:C116"/>
    <mergeCell ref="Q117:R117"/>
    <mergeCell ref="B117:C117"/>
    <mergeCell ref="B118:C118"/>
    <mergeCell ref="B119:C119"/>
    <mergeCell ref="B110:C110"/>
    <mergeCell ref="B111:C111"/>
    <mergeCell ref="B112:C112"/>
    <mergeCell ref="B113:C113"/>
    <mergeCell ref="B114:C114"/>
    <mergeCell ref="B105:C105"/>
    <mergeCell ref="B106:C106"/>
    <mergeCell ref="B108:C108"/>
    <mergeCell ref="Q109:R109"/>
    <mergeCell ref="B109:C109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3:C93"/>
    <mergeCell ref="Q94:R94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3:C73"/>
    <mergeCell ref="Q74:R74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Q51:R51"/>
    <mergeCell ref="B51:C51"/>
    <mergeCell ref="B52:C52"/>
    <mergeCell ref="B53:C53"/>
    <mergeCell ref="B54:C54"/>
    <mergeCell ref="Q46:R46"/>
    <mergeCell ref="B46:C46"/>
    <mergeCell ref="B47:C47"/>
    <mergeCell ref="B48:C48"/>
    <mergeCell ref="B50:C50"/>
    <mergeCell ref="B40:C40"/>
    <mergeCell ref="B41:C41"/>
    <mergeCell ref="B42:C42"/>
    <mergeCell ref="B43:C43"/>
    <mergeCell ref="B45:C45"/>
    <mergeCell ref="Q36:R36"/>
    <mergeCell ref="B36:C36"/>
    <mergeCell ref="B37:C37"/>
    <mergeCell ref="B38:C38"/>
    <mergeCell ref="B39:C39"/>
    <mergeCell ref="B30:C30"/>
    <mergeCell ref="B31:C31"/>
    <mergeCell ref="B32:C32"/>
    <mergeCell ref="B33:C33"/>
    <mergeCell ref="B35:C35"/>
    <mergeCell ref="Q26:R26"/>
    <mergeCell ref="B26:C26"/>
    <mergeCell ref="B27:C27"/>
    <mergeCell ref="B28:C28"/>
    <mergeCell ref="B29:C29"/>
    <mergeCell ref="B20:C20"/>
    <mergeCell ref="B21:C21"/>
    <mergeCell ref="B22:C22"/>
    <mergeCell ref="B23:C23"/>
    <mergeCell ref="B25:C25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O5:O6"/>
    <mergeCell ref="P5:P6"/>
    <mergeCell ref="B8:C8"/>
    <mergeCell ref="Q9:R9"/>
    <mergeCell ref="B9:C9"/>
    <mergeCell ref="A1:O1"/>
    <mergeCell ref="A2:O2"/>
    <mergeCell ref="A3:O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6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workbookViewId="0"/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8.570312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570312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8.570312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7.42578125" customWidth="1"/>
  </cols>
  <sheetData>
    <row r="1" spans="1:33" ht="23.25" x14ac:dyDescent="0.25">
      <c r="A1" s="241" t="s">
        <v>133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61" t="s">
        <v>1</v>
      </c>
    </row>
    <row r="2" spans="1:33" ht="18" x14ac:dyDescent="0.25">
      <c r="A2" s="243" t="s">
        <v>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61"/>
    </row>
    <row r="3" spans="1:33" ht="18" x14ac:dyDescent="0.25">
      <c r="A3" s="243" t="s">
        <v>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61"/>
    </row>
    <row r="5" spans="1:33" ht="18.75" x14ac:dyDescent="0.25">
      <c r="A5" s="62"/>
      <c r="B5" s="62"/>
      <c r="C5" s="244" t="s">
        <v>4</v>
      </c>
      <c r="D5" s="242"/>
      <c r="E5" s="242"/>
      <c r="F5" s="242"/>
      <c r="G5" s="242"/>
      <c r="H5" s="242"/>
      <c r="I5" s="242"/>
      <c r="J5" s="62"/>
      <c r="K5" s="244" t="s">
        <v>5</v>
      </c>
      <c r="L5" s="242"/>
      <c r="M5" s="242"/>
      <c r="N5" s="242"/>
      <c r="O5" s="242"/>
      <c r="P5" s="242"/>
      <c r="Q5" s="242"/>
      <c r="R5" s="62"/>
      <c r="S5" s="244" t="s">
        <v>6</v>
      </c>
      <c r="T5" s="242"/>
      <c r="U5" s="242"/>
      <c r="V5" s="242"/>
      <c r="W5" s="242"/>
      <c r="X5" s="242"/>
      <c r="Y5" s="242"/>
      <c r="Z5" s="62"/>
      <c r="AA5" s="244" t="s">
        <v>7</v>
      </c>
      <c r="AB5" s="242"/>
      <c r="AC5" s="242"/>
      <c r="AD5" s="242"/>
      <c r="AE5" s="242"/>
      <c r="AF5" s="242"/>
      <c r="AG5" s="242"/>
    </row>
    <row r="6" spans="1:33" ht="33.950000000000003" customHeight="1" x14ac:dyDescent="0.25">
      <c r="A6" s="63" t="s">
        <v>8</v>
      </c>
      <c r="C6" s="245">
        <v>2012</v>
      </c>
      <c r="D6" s="246"/>
      <c r="E6" s="246">
        <v>2013</v>
      </c>
      <c r="F6" s="246"/>
      <c r="G6" s="247">
        <v>2014</v>
      </c>
      <c r="H6" s="246"/>
      <c r="I6" s="64" t="s">
        <v>9</v>
      </c>
      <c r="K6" s="245">
        <v>2012</v>
      </c>
      <c r="L6" s="246"/>
      <c r="M6" s="246">
        <v>2013</v>
      </c>
      <c r="N6" s="246"/>
      <c r="O6" s="247">
        <v>2014</v>
      </c>
      <c r="P6" s="246"/>
      <c r="Q6" s="64" t="s">
        <v>9</v>
      </c>
      <c r="S6" s="245">
        <v>2012</v>
      </c>
      <c r="T6" s="246"/>
      <c r="U6" s="246">
        <v>2013</v>
      </c>
      <c r="V6" s="246"/>
      <c r="W6" s="247">
        <v>2014</v>
      </c>
      <c r="X6" s="246"/>
      <c r="Y6" s="64" t="s">
        <v>9</v>
      </c>
      <c r="AA6" s="245">
        <v>2012</v>
      </c>
      <c r="AB6" s="246"/>
      <c r="AC6" s="246">
        <v>2013</v>
      </c>
      <c r="AD6" s="246"/>
      <c r="AE6" s="247">
        <v>2014</v>
      </c>
      <c r="AF6" s="246"/>
      <c r="AG6" s="64" t="s">
        <v>9</v>
      </c>
    </row>
    <row r="7" spans="1:33" x14ac:dyDescent="0.25">
      <c r="A7" s="248" t="s">
        <v>10</v>
      </c>
      <c r="B7" s="242"/>
      <c r="C7" s="65"/>
      <c r="D7" s="66"/>
      <c r="E7" s="65"/>
      <c r="F7" s="66"/>
      <c r="G7" s="67"/>
      <c r="H7" s="66"/>
      <c r="I7" s="68"/>
      <c r="K7" s="65"/>
      <c r="L7" s="66"/>
      <c r="M7" s="65"/>
      <c r="N7" s="66"/>
      <c r="O7" s="67"/>
      <c r="P7" s="66"/>
      <c r="Q7" s="68"/>
      <c r="S7" s="65"/>
      <c r="T7" s="66"/>
      <c r="U7" s="65"/>
      <c r="V7" s="66"/>
      <c r="W7" s="67"/>
      <c r="X7" s="66"/>
      <c r="Y7" s="68"/>
      <c r="AA7" s="65"/>
      <c r="AB7" s="66"/>
      <c r="AC7" s="65"/>
      <c r="AD7" s="66"/>
      <c r="AE7" s="67"/>
      <c r="AF7" s="66"/>
      <c r="AG7" s="68"/>
    </row>
    <row r="8" spans="1:33" x14ac:dyDescent="0.25">
      <c r="A8" s="69" t="s">
        <v>11</v>
      </c>
      <c r="B8" s="70"/>
      <c r="C8" s="71">
        <v>0</v>
      </c>
      <c r="D8" s="72"/>
      <c r="E8" s="71">
        <v>0</v>
      </c>
      <c r="F8" s="72"/>
      <c r="G8" s="73">
        <v>0</v>
      </c>
      <c r="H8" s="72"/>
      <c r="I8" s="74" t="str">
        <f>IF(OR(E8=0,E8="-"),"-",IF(G8="-",(0-E8)/E8,(G8-E8)/E8))</f>
        <v>-</v>
      </c>
      <c r="K8" s="71">
        <v>0</v>
      </c>
      <c r="L8" s="72"/>
      <c r="M8" s="71">
        <v>0</v>
      </c>
      <c r="N8" s="72"/>
      <c r="O8" s="73">
        <v>0</v>
      </c>
      <c r="P8" s="72"/>
      <c r="Q8" s="74" t="str">
        <f>IF(OR(M8=0,M8="-"),"-",IF(O8="-",(0-M8)/M8,(O8-M8)/M8))</f>
        <v>-</v>
      </c>
      <c r="S8" s="71">
        <v>0</v>
      </c>
      <c r="T8" s="72"/>
      <c r="U8" s="71">
        <v>0</v>
      </c>
      <c r="V8" s="72"/>
      <c r="W8" s="73">
        <v>0</v>
      </c>
      <c r="X8" s="72"/>
      <c r="Y8" s="74" t="str">
        <f>IF(OR(U8=0,U8="-"),"-",IF(W8="-",(0-U8)/U8,(W8-U8)/U8))</f>
        <v>-</v>
      </c>
      <c r="AA8" s="71">
        <v>0</v>
      </c>
      <c r="AB8" s="72"/>
      <c r="AC8" s="71">
        <v>0</v>
      </c>
      <c r="AD8" s="72"/>
      <c r="AE8" s="73">
        <v>0</v>
      </c>
      <c r="AF8" s="72"/>
      <c r="AG8" s="74" t="str">
        <f>IF(OR(AC8=0,AC8="-"),"-",IF(AE8="-",(0-AC8)/AC8,(AE8-AC8)/AC8))</f>
        <v>-</v>
      </c>
    </row>
    <row r="9" spans="1:33" x14ac:dyDescent="0.25">
      <c r="A9" s="75" t="s">
        <v>57</v>
      </c>
      <c r="B9" s="76"/>
      <c r="C9" s="77">
        <v>4.3495200000000001</v>
      </c>
      <c r="D9" s="78"/>
      <c r="E9" s="77">
        <v>8.9572000000000003</v>
      </c>
      <c r="F9" s="78"/>
      <c r="G9" s="79">
        <v>0</v>
      </c>
      <c r="H9" s="78"/>
      <c r="I9" s="80">
        <f>IF(OR(E9=0,E9="-"),"-",IF(G9="-",(0-E9)/E9,(G9-E9)/E9))</f>
        <v>-1</v>
      </c>
      <c r="K9" s="77">
        <v>3.5672000000000001</v>
      </c>
      <c r="L9" s="78"/>
      <c r="M9" s="77">
        <v>8.2398399999999992</v>
      </c>
      <c r="N9" s="78"/>
      <c r="O9" s="79">
        <v>0</v>
      </c>
      <c r="P9" s="78"/>
      <c r="Q9" s="80">
        <f>IF(OR(M9=0,M9="-"),"-",IF(O9="-",(0-M9)/M9,(O9-M9)/M9))</f>
        <v>-1</v>
      </c>
      <c r="S9" s="77">
        <v>3.5672000000000001</v>
      </c>
      <c r="T9" s="78"/>
      <c r="U9" s="77">
        <v>5.4583199999999996</v>
      </c>
      <c r="V9" s="78"/>
      <c r="W9" s="79">
        <v>0</v>
      </c>
      <c r="X9" s="78"/>
      <c r="Y9" s="80">
        <f>IF(OR(U9=0,U9="-"),"-",IF(W9="-",(0-U9)/U9,(W9-U9)/U9))</f>
        <v>-1</v>
      </c>
      <c r="AA9" s="77">
        <v>0</v>
      </c>
      <c r="AB9" s="78"/>
      <c r="AC9" s="77">
        <v>2.78152</v>
      </c>
      <c r="AD9" s="78"/>
      <c r="AE9" s="79">
        <v>0</v>
      </c>
      <c r="AF9" s="78"/>
      <c r="AG9" s="80">
        <f>IF(OR(AC9=0,AC9="-"),"-",IF(AE9="-",(0-AC9)/AC9,(AE9-AC9)/AC9))</f>
        <v>-1</v>
      </c>
    </row>
    <row r="10" spans="1:33" x14ac:dyDescent="0.25">
      <c r="A10" s="81" t="s">
        <v>12</v>
      </c>
      <c r="B10" s="82"/>
      <c r="C10" s="83">
        <f>C8+C9</f>
        <v>4.3495200000000001</v>
      </c>
      <c r="D10" s="84"/>
      <c r="E10" s="83">
        <f>E8+E9</f>
        <v>8.9572000000000003</v>
      </c>
      <c r="F10" s="84"/>
      <c r="G10" s="85">
        <f>G8+G9</f>
        <v>0</v>
      </c>
      <c r="H10" s="84"/>
      <c r="I10" s="86">
        <f>IF(E10*1=0,"-",(G10-E10)/E10)</f>
        <v>-1</v>
      </c>
      <c r="K10" s="83">
        <f>K8+K9</f>
        <v>3.5672000000000001</v>
      </c>
      <c r="L10" s="84"/>
      <c r="M10" s="83">
        <f>M8+M9</f>
        <v>8.2398399999999992</v>
      </c>
      <c r="N10" s="84"/>
      <c r="O10" s="85">
        <f>O8+O9</f>
        <v>0</v>
      </c>
      <c r="P10" s="84"/>
      <c r="Q10" s="86">
        <f>IF(M10*1=0,"-",(O10-M10)/M10)</f>
        <v>-1</v>
      </c>
      <c r="S10" s="83">
        <f>S8+S9</f>
        <v>3.5672000000000001</v>
      </c>
      <c r="T10" s="84"/>
      <c r="U10" s="83">
        <f>U8+U9</f>
        <v>5.4583199999999996</v>
      </c>
      <c r="V10" s="84"/>
      <c r="W10" s="85">
        <f>W8+W9</f>
        <v>0</v>
      </c>
      <c r="X10" s="84"/>
      <c r="Y10" s="86">
        <f>IF(U10*1=0,"-",(W10-U10)/U10)</f>
        <v>-1</v>
      </c>
      <c r="AA10" s="83">
        <f>AA8+AA9</f>
        <v>0</v>
      </c>
      <c r="AB10" s="84"/>
      <c r="AC10" s="83">
        <f>AC8+AC9</f>
        <v>2.78152</v>
      </c>
      <c r="AD10" s="84"/>
      <c r="AE10" s="85">
        <f>AE8+AE9</f>
        <v>0</v>
      </c>
      <c r="AF10" s="84"/>
      <c r="AG10" s="86">
        <f>IF(AC10*1=0,"-",(AE10-AC10)/AC10)</f>
        <v>-1</v>
      </c>
    </row>
    <row r="12" spans="1:33" x14ac:dyDescent="0.25">
      <c r="A12" s="248" t="s">
        <v>13</v>
      </c>
      <c r="B12" s="242"/>
      <c r="C12" s="65"/>
      <c r="D12" s="66"/>
      <c r="E12" s="65"/>
      <c r="F12" s="66"/>
      <c r="G12" s="67"/>
      <c r="H12" s="66"/>
      <c r="I12" s="68"/>
      <c r="K12" s="65"/>
      <c r="L12" s="66"/>
      <c r="M12" s="65"/>
      <c r="N12" s="66"/>
      <c r="O12" s="67"/>
      <c r="P12" s="66"/>
      <c r="Q12" s="68"/>
      <c r="S12" s="65"/>
      <c r="T12" s="66"/>
      <c r="U12" s="65"/>
      <c r="V12" s="66"/>
      <c r="W12" s="67"/>
      <c r="X12" s="66"/>
      <c r="Y12" s="68"/>
      <c r="AA12" s="65"/>
      <c r="AB12" s="66"/>
      <c r="AC12" s="65"/>
      <c r="AD12" s="66"/>
      <c r="AE12" s="67"/>
      <c r="AF12" s="66"/>
      <c r="AG12" s="68"/>
    </row>
    <row r="13" spans="1:33" x14ac:dyDescent="0.25">
      <c r="A13" s="69" t="s">
        <v>14</v>
      </c>
      <c r="B13" s="70"/>
      <c r="C13" s="71">
        <v>0.314</v>
      </c>
      <c r="D13" s="72"/>
      <c r="E13" s="71">
        <v>14.01</v>
      </c>
      <c r="F13" s="72"/>
      <c r="G13" s="73">
        <v>0</v>
      </c>
      <c r="H13" s="72"/>
      <c r="I13" s="74">
        <f>IF(OR(E13=0,E13="-"),"-",IF(G13="-",(0-E13)/E13,(G13-E13)/E13))</f>
        <v>-1</v>
      </c>
      <c r="K13" s="71">
        <v>0.32300000000000001</v>
      </c>
      <c r="L13" s="72"/>
      <c r="M13" s="71">
        <v>4.9939999999999998</v>
      </c>
      <c r="N13" s="72"/>
      <c r="O13" s="73">
        <v>0.57399999999999995</v>
      </c>
      <c r="P13" s="72"/>
      <c r="Q13" s="74">
        <f>IF(OR(M13=0,M13="-"),"-",IF(O13="-",(0-M13)/M13,(O13-M13)/M13))</f>
        <v>-0.88506207448938734</v>
      </c>
      <c r="S13" s="71">
        <v>0</v>
      </c>
      <c r="T13" s="72"/>
      <c r="U13" s="71">
        <v>1.4750000000000001</v>
      </c>
      <c r="V13" s="72"/>
      <c r="W13" s="73">
        <v>2.3E-2</v>
      </c>
      <c r="X13" s="72"/>
      <c r="Y13" s="74">
        <f>IF(OR(U13=0,U13="-"),"-",IF(W13="-",(0-U13)/U13,(W13-U13)/U13))</f>
        <v>-0.98440677966101697</v>
      </c>
      <c r="AA13" s="71">
        <v>0.32300000000000001</v>
      </c>
      <c r="AB13" s="72"/>
      <c r="AC13" s="71">
        <v>3.5190000000000001</v>
      </c>
      <c r="AD13" s="72"/>
      <c r="AE13" s="73">
        <v>0.55100000000000005</v>
      </c>
      <c r="AF13" s="72"/>
      <c r="AG13" s="74">
        <f>IF(OR(AC13=0,AC13="-"),"-",IF(AE13="-",(0-AC13)/AC13,(AE13-AC13)/AC13))</f>
        <v>-0.8434214265416311</v>
      </c>
    </row>
    <row r="14" spans="1:33" x14ac:dyDescent="0.25">
      <c r="A14" s="81" t="s">
        <v>12</v>
      </c>
      <c r="B14" s="82"/>
      <c r="C14" s="83">
        <f>C13</f>
        <v>0.314</v>
      </c>
      <c r="D14" s="84"/>
      <c r="E14" s="83">
        <f>E13</f>
        <v>14.01</v>
      </c>
      <c r="F14" s="84"/>
      <c r="G14" s="85">
        <f>G13</f>
        <v>0</v>
      </c>
      <c r="H14" s="84"/>
      <c r="I14" s="86">
        <f>IF(E14*1=0,"-",(G14-E14)/E14)</f>
        <v>-1</v>
      </c>
      <c r="K14" s="83">
        <f>K13</f>
        <v>0.32300000000000001</v>
      </c>
      <c r="L14" s="84"/>
      <c r="M14" s="83">
        <f>M13</f>
        <v>4.9939999999999998</v>
      </c>
      <c r="N14" s="84"/>
      <c r="O14" s="85">
        <f>O13</f>
        <v>0.57399999999999995</v>
      </c>
      <c r="P14" s="84"/>
      <c r="Q14" s="86">
        <f>IF(M14*1=0,"-",(O14-M14)/M14)</f>
        <v>-0.88506207448938734</v>
      </c>
      <c r="S14" s="83">
        <f>S13</f>
        <v>0</v>
      </c>
      <c r="T14" s="84"/>
      <c r="U14" s="83">
        <f>U13</f>
        <v>1.4750000000000001</v>
      </c>
      <c r="V14" s="84"/>
      <c r="W14" s="85">
        <f>W13</f>
        <v>2.3E-2</v>
      </c>
      <c r="X14" s="84"/>
      <c r="Y14" s="86">
        <f>IF(U14*1=0,"-",(W14-U14)/U14)</f>
        <v>-0.98440677966101697</v>
      </c>
      <c r="AA14" s="83">
        <f>AA13</f>
        <v>0.32300000000000001</v>
      </c>
      <c r="AB14" s="84"/>
      <c r="AC14" s="83">
        <f>AC13</f>
        <v>3.5190000000000001</v>
      </c>
      <c r="AD14" s="84"/>
      <c r="AE14" s="85">
        <f>AE13</f>
        <v>0.55100000000000005</v>
      </c>
      <c r="AF14" s="84"/>
      <c r="AG14" s="86">
        <f>IF(AC14*1=0,"-",(AE14-AC14)/AC14)</f>
        <v>-0.8434214265416311</v>
      </c>
    </row>
    <row r="16" spans="1:33" x14ac:dyDescent="0.25">
      <c r="A16" s="248" t="s">
        <v>15</v>
      </c>
      <c r="B16" s="242"/>
      <c r="C16" s="65"/>
      <c r="D16" s="66"/>
      <c r="E16" s="65"/>
      <c r="F16" s="66"/>
      <c r="G16" s="67"/>
      <c r="H16" s="66"/>
      <c r="I16" s="68"/>
      <c r="K16" s="65"/>
      <c r="L16" s="66"/>
      <c r="M16" s="65"/>
      <c r="N16" s="66"/>
      <c r="O16" s="67"/>
      <c r="P16" s="66"/>
      <c r="Q16" s="68"/>
      <c r="S16" s="65"/>
      <c r="T16" s="66"/>
      <c r="U16" s="65"/>
      <c r="V16" s="66"/>
      <c r="W16" s="67"/>
      <c r="X16" s="66"/>
      <c r="Y16" s="68"/>
      <c r="AA16" s="65"/>
      <c r="AB16" s="66"/>
      <c r="AC16" s="65"/>
      <c r="AD16" s="66"/>
      <c r="AE16" s="67"/>
      <c r="AF16" s="66"/>
      <c r="AG16" s="68"/>
    </row>
    <row r="17" spans="1:33" x14ac:dyDescent="0.25">
      <c r="A17" s="69" t="s">
        <v>16</v>
      </c>
      <c r="B17" s="70"/>
      <c r="C17" s="71">
        <v>0</v>
      </c>
      <c r="D17" s="72"/>
      <c r="E17" s="71">
        <v>0</v>
      </c>
      <c r="F17" s="72"/>
      <c r="G17" s="73">
        <v>0</v>
      </c>
      <c r="H17" s="72"/>
      <c r="I17" s="74" t="str">
        <f>IF(OR(E17=0,E17="-"),"-",IF(G17="-",(0-E17)/E17,(G17-E17)/E17))</f>
        <v>-</v>
      </c>
      <c r="K17" s="71">
        <v>0</v>
      </c>
      <c r="L17" s="72"/>
      <c r="M17" s="71">
        <v>0</v>
      </c>
      <c r="N17" s="72"/>
      <c r="O17" s="73">
        <v>0</v>
      </c>
      <c r="P17" s="72"/>
      <c r="Q17" s="74" t="str">
        <f>IF(OR(M17=0,M17="-"),"-",IF(O17="-",(0-M17)/M17,(O17-M17)/M17))</f>
        <v>-</v>
      </c>
      <c r="S17" s="71">
        <v>0</v>
      </c>
      <c r="T17" s="72"/>
      <c r="U17" s="71">
        <v>0</v>
      </c>
      <c r="V17" s="72"/>
      <c r="W17" s="73">
        <v>0</v>
      </c>
      <c r="X17" s="72"/>
      <c r="Y17" s="74" t="str">
        <f>IF(OR(U17=0,U17="-"),"-",IF(W17="-",(0-U17)/U17,(W17-U17)/U17))</f>
        <v>-</v>
      </c>
      <c r="AA17" s="71">
        <v>0</v>
      </c>
      <c r="AB17" s="72"/>
      <c r="AC17" s="71">
        <v>0</v>
      </c>
      <c r="AD17" s="72"/>
      <c r="AE17" s="73">
        <v>0</v>
      </c>
      <c r="AF17" s="72"/>
      <c r="AG17" s="74" t="str">
        <f>IF(OR(AC17=0,AC17="-"),"-",IF(AE17="-",(0-AC17)/AC17,(AE17-AC17)/AC17))</f>
        <v>-</v>
      </c>
    </row>
    <row r="18" spans="1:33" x14ac:dyDescent="0.25">
      <c r="A18" s="75" t="s">
        <v>17</v>
      </c>
      <c r="B18" s="76"/>
      <c r="C18" s="77">
        <v>616.71148000000005</v>
      </c>
      <c r="D18" s="78"/>
      <c r="E18" s="77">
        <v>722.86015999999995</v>
      </c>
      <c r="F18" s="78"/>
      <c r="G18" s="79">
        <v>746.58763999999996</v>
      </c>
      <c r="H18" s="78"/>
      <c r="I18" s="80">
        <f>IF(OR(E18=0,E18="-"),"-",IF(G18="-",(0-E18)/E18,(G18-E18)/E18))</f>
        <v>3.2824440068740288E-2</v>
      </c>
      <c r="K18" s="77">
        <v>607.40628000000004</v>
      </c>
      <c r="L18" s="78"/>
      <c r="M18" s="77">
        <v>713.57172000000003</v>
      </c>
      <c r="N18" s="78"/>
      <c r="O18" s="79">
        <v>771.93624</v>
      </c>
      <c r="P18" s="78"/>
      <c r="Q18" s="80">
        <f>IF(OR(M18=0,M18="-"),"-",IF(O18="-",(0-M18)/M18,(O18-M18)/M18))</f>
        <v>8.1792086715544124E-2</v>
      </c>
      <c r="S18" s="77">
        <v>119.24384000000001</v>
      </c>
      <c r="T18" s="78"/>
      <c r="U18" s="77">
        <v>134.94615999999999</v>
      </c>
      <c r="V18" s="78"/>
      <c r="W18" s="79">
        <v>141.98751999999999</v>
      </c>
      <c r="X18" s="78"/>
      <c r="Y18" s="80">
        <f>IF(OR(U18=0,U18="-"),"-",IF(W18="-",(0-U18)/U18,(W18-U18)/U18))</f>
        <v>5.2179031993203791E-2</v>
      </c>
      <c r="AA18" s="77">
        <v>488.16244</v>
      </c>
      <c r="AB18" s="78"/>
      <c r="AC18" s="77">
        <v>578.62555999999995</v>
      </c>
      <c r="AD18" s="78"/>
      <c r="AE18" s="79">
        <v>629.94871999999998</v>
      </c>
      <c r="AF18" s="78"/>
      <c r="AG18" s="80">
        <f>IF(OR(AC18=0,AC18="-"),"-",IF(AE18="-",(0-AC18)/AC18,(AE18-AC18)/AC18))</f>
        <v>8.8698397630412373E-2</v>
      </c>
    </row>
    <row r="19" spans="1:33" x14ac:dyDescent="0.25">
      <c r="A19" s="81" t="s">
        <v>12</v>
      </c>
      <c r="B19" s="82"/>
      <c r="C19" s="83">
        <f>C17+C18</f>
        <v>616.71148000000005</v>
      </c>
      <c r="D19" s="84"/>
      <c r="E19" s="83">
        <f>E17+E18</f>
        <v>722.86015999999995</v>
      </c>
      <c r="F19" s="84"/>
      <c r="G19" s="85">
        <f>G17+G18</f>
        <v>746.58763999999996</v>
      </c>
      <c r="H19" s="84"/>
      <c r="I19" s="86">
        <f>IF(E19*1=0,"-",(G19-E19)/E19)</f>
        <v>3.2824440068740288E-2</v>
      </c>
      <c r="K19" s="83">
        <f>K17+K18</f>
        <v>607.40628000000004</v>
      </c>
      <c r="L19" s="84"/>
      <c r="M19" s="83">
        <f>M17+M18</f>
        <v>713.57172000000003</v>
      </c>
      <c r="N19" s="84"/>
      <c r="O19" s="85">
        <f>O17+O18</f>
        <v>771.93624</v>
      </c>
      <c r="P19" s="84"/>
      <c r="Q19" s="86">
        <f>IF(M19*1=0,"-",(O19-M19)/M19)</f>
        <v>8.1792086715544124E-2</v>
      </c>
      <c r="S19" s="83">
        <f>S17+S18</f>
        <v>119.24384000000001</v>
      </c>
      <c r="T19" s="84"/>
      <c r="U19" s="83">
        <f>U17+U18</f>
        <v>134.94615999999999</v>
      </c>
      <c r="V19" s="84"/>
      <c r="W19" s="85">
        <f>W17+W18</f>
        <v>141.98751999999999</v>
      </c>
      <c r="X19" s="84"/>
      <c r="Y19" s="86">
        <f>IF(U19*1=0,"-",(W19-U19)/U19)</f>
        <v>5.2179031993203791E-2</v>
      </c>
      <c r="AA19" s="83">
        <f>AA17+AA18</f>
        <v>488.16244</v>
      </c>
      <c r="AB19" s="84"/>
      <c r="AC19" s="83">
        <f>AC17+AC18</f>
        <v>578.62555999999995</v>
      </c>
      <c r="AD19" s="84"/>
      <c r="AE19" s="85">
        <f>AE17+AE18</f>
        <v>629.94871999999998</v>
      </c>
      <c r="AF19" s="84"/>
      <c r="AG19" s="86">
        <f>IF(AC19*1=0,"-",(AE19-AC19)/AC19)</f>
        <v>8.8698397630412373E-2</v>
      </c>
    </row>
    <row r="21" spans="1:33" x14ac:dyDescent="0.25">
      <c r="A21" s="248" t="s">
        <v>18</v>
      </c>
      <c r="B21" s="242"/>
      <c r="C21" s="65"/>
      <c r="D21" s="66"/>
      <c r="E21" s="65"/>
      <c r="F21" s="66"/>
      <c r="G21" s="67"/>
      <c r="H21" s="66"/>
      <c r="I21" s="68"/>
      <c r="K21" s="65"/>
      <c r="L21" s="66"/>
      <c r="M21" s="65"/>
      <c r="N21" s="66"/>
      <c r="O21" s="67"/>
      <c r="P21" s="66"/>
      <c r="Q21" s="68"/>
      <c r="S21" s="65"/>
      <c r="T21" s="66"/>
      <c r="U21" s="65"/>
      <c r="V21" s="66"/>
      <c r="W21" s="67"/>
      <c r="X21" s="66"/>
      <c r="Y21" s="68"/>
      <c r="AA21" s="65"/>
      <c r="AB21" s="66"/>
      <c r="AC21" s="65"/>
      <c r="AD21" s="66"/>
      <c r="AE21" s="67"/>
      <c r="AF21" s="66"/>
      <c r="AG21" s="68"/>
    </row>
    <row r="22" spans="1:33" x14ac:dyDescent="0.25">
      <c r="A22" s="69" t="s">
        <v>19</v>
      </c>
      <c r="B22" s="70"/>
      <c r="C22" s="71">
        <v>1132.5999999999999</v>
      </c>
      <c r="D22" s="72"/>
      <c r="E22" s="71">
        <v>1173.7</v>
      </c>
      <c r="F22" s="72"/>
      <c r="G22" s="73">
        <v>1230.3</v>
      </c>
      <c r="H22" s="72"/>
      <c r="I22" s="74">
        <f>IF(OR(E22=0,E22="-"),"-",IF(G22="-",(0-E22)/E22,(G22-E22)/E22))</f>
        <v>4.8223566499105315E-2</v>
      </c>
      <c r="K22" s="71">
        <v>1198.328</v>
      </c>
      <c r="L22" s="72"/>
      <c r="M22" s="71">
        <v>1163</v>
      </c>
      <c r="N22" s="72"/>
      <c r="O22" s="73">
        <v>1319.693</v>
      </c>
      <c r="P22" s="72"/>
      <c r="Q22" s="74">
        <f>IF(OR(M22=0,M22="-"),"-",IF(O22="-",(0-M22)/M22,(O22-M22)/M22))</f>
        <v>0.13473172828890798</v>
      </c>
      <c r="S22" s="71">
        <v>698.5</v>
      </c>
      <c r="T22" s="72"/>
      <c r="U22" s="71">
        <v>655.20000000000005</v>
      </c>
      <c r="V22" s="72"/>
      <c r="W22" s="73">
        <v>764.11699999999996</v>
      </c>
      <c r="X22" s="72"/>
      <c r="Y22" s="74">
        <f>IF(OR(U22=0,U22="-"),"-",IF(W22="-",(0-U22)/U22,(W22-U22)/U22))</f>
        <v>0.16623473748473735</v>
      </c>
      <c r="AA22" s="71">
        <v>499.82799999999997</v>
      </c>
      <c r="AB22" s="72"/>
      <c r="AC22" s="71">
        <v>507.8</v>
      </c>
      <c r="AD22" s="72"/>
      <c r="AE22" s="73">
        <v>555.57600000000002</v>
      </c>
      <c r="AF22" s="72"/>
      <c r="AG22" s="74">
        <f>IF(OR(AC22=0,AC22="-"),"-",IF(AE22="-",(0-AC22)/AC22,(AE22-AC22)/AC22))</f>
        <v>9.4084285151634514E-2</v>
      </c>
    </row>
    <row r="23" spans="1:33" x14ac:dyDescent="0.25">
      <c r="A23" s="81" t="s">
        <v>12</v>
      </c>
      <c r="B23" s="82"/>
      <c r="C23" s="83">
        <f>C22</f>
        <v>1132.5999999999999</v>
      </c>
      <c r="D23" s="84"/>
      <c r="E23" s="83">
        <f>E22</f>
        <v>1173.7</v>
      </c>
      <c r="F23" s="84"/>
      <c r="G23" s="85">
        <f>G22</f>
        <v>1230.3</v>
      </c>
      <c r="H23" s="84"/>
      <c r="I23" s="86">
        <f>IF(E23*1=0,"-",(G23-E23)/E23)</f>
        <v>4.8223566499105315E-2</v>
      </c>
      <c r="K23" s="83">
        <f>K22</f>
        <v>1198.328</v>
      </c>
      <c r="L23" s="84"/>
      <c r="M23" s="83">
        <f>M22</f>
        <v>1163</v>
      </c>
      <c r="N23" s="84"/>
      <c r="O23" s="85">
        <f>O22</f>
        <v>1319.693</v>
      </c>
      <c r="P23" s="84"/>
      <c r="Q23" s="86">
        <f>IF(M23*1=0,"-",(O23-M23)/M23)</f>
        <v>0.13473172828890798</v>
      </c>
      <c r="S23" s="83">
        <f>S22</f>
        <v>698.5</v>
      </c>
      <c r="T23" s="84"/>
      <c r="U23" s="83">
        <f>U22</f>
        <v>655.20000000000005</v>
      </c>
      <c r="V23" s="84"/>
      <c r="W23" s="85">
        <f>W22</f>
        <v>764.11699999999996</v>
      </c>
      <c r="X23" s="84"/>
      <c r="Y23" s="86">
        <f>IF(U23*1=0,"-",(W23-U23)/U23)</f>
        <v>0.16623473748473735</v>
      </c>
      <c r="AA23" s="83">
        <f>AA22</f>
        <v>499.82799999999997</v>
      </c>
      <c r="AB23" s="84"/>
      <c r="AC23" s="83">
        <f>AC22</f>
        <v>507.8</v>
      </c>
      <c r="AD23" s="84"/>
      <c r="AE23" s="85">
        <f>AE22</f>
        <v>555.57600000000002</v>
      </c>
      <c r="AF23" s="84"/>
      <c r="AG23" s="86">
        <f>IF(AC23*1=0,"-",(AE23-AC23)/AC23)</f>
        <v>9.4084285151634514E-2</v>
      </c>
    </row>
    <row r="25" spans="1:33" x14ac:dyDescent="0.25">
      <c r="A25" s="248" t="s">
        <v>20</v>
      </c>
      <c r="B25" s="242"/>
      <c r="C25" s="65"/>
      <c r="D25" s="66"/>
      <c r="E25" s="65"/>
      <c r="F25" s="66"/>
      <c r="G25" s="67"/>
      <c r="H25" s="66"/>
      <c r="I25" s="68"/>
      <c r="K25" s="65"/>
      <c r="L25" s="66"/>
      <c r="M25" s="65"/>
      <c r="N25" s="66"/>
      <c r="O25" s="67"/>
      <c r="P25" s="66"/>
      <c r="Q25" s="68"/>
      <c r="S25" s="65"/>
      <c r="T25" s="66"/>
      <c r="U25" s="65"/>
      <c r="V25" s="66"/>
      <c r="W25" s="67"/>
      <c r="X25" s="66"/>
      <c r="Y25" s="68"/>
      <c r="AA25" s="65"/>
      <c r="AB25" s="66"/>
      <c r="AC25" s="65"/>
      <c r="AD25" s="66"/>
      <c r="AE25" s="67"/>
      <c r="AF25" s="66"/>
      <c r="AG25" s="68"/>
    </row>
    <row r="26" spans="1:33" x14ac:dyDescent="0.25">
      <c r="A26" s="69" t="s">
        <v>21</v>
      </c>
      <c r="B26" s="70"/>
      <c r="C26" s="71">
        <v>350.2</v>
      </c>
      <c r="D26" s="72"/>
      <c r="E26" s="71">
        <v>363.9</v>
      </c>
      <c r="F26" s="72"/>
      <c r="G26" s="73">
        <v>322.39999999999998</v>
      </c>
      <c r="H26" s="72"/>
      <c r="I26" s="74">
        <f>IF(OR(E26=0,E26="-"),"-",IF(G26="-",(0-E26)/E26,(G26-E26)/E26))</f>
        <v>-0.1140423193184941</v>
      </c>
      <c r="K26" s="71">
        <v>350.2</v>
      </c>
      <c r="L26" s="72"/>
      <c r="M26" s="71">
        <v>363.9</v>
      </c>
      <c r="N26" s="72"/>
      <c r="O26" s="73">
        <v>322.39999999999998</v>
      </c>
      <c r="P26" s="72"/>
      <c r="Q26" s="74">
        <f>IF(OR(M26=0,M26="-"),"-",IF(O26="-",(0-M26)/M26,(O26-M26)/M26))</f>
        <v>-0.1140423193184941</v>
      </c>
      <c r="S26" s="71">
        <v>350.2</v>
      </c>
      <c r="T26" s="72"/>
      <c r="U26" s="71">
        <v>363.9</v>
      </c>
      <c r="V26" s="72"/>
      <c r="W26" s="73">
        <v>322.39999999999998</v>
      </c>
      <c r="X26" s="72"/>
      <c r="Y26" s="74">
        <f>IF(OR(U26=0,U26="-"),"-",IF(W26="-",(0-U26)/U26,(W26-U26)/U26))</f>
        <v>-0.1140423193184941</v>
      </c>
      <c r="AA26" s="71">
        <v>0</v>
      </c>
      <c r="AB26" s="72"/>
      <c r="AC26" s="71">
        <v>0</v>
      </c>
      <c r="AD26" s="72"/>
      <c r="AE26" s="73">
        <v>0</v>
      </c>
      <c r="AF26" s="72"/>
      <c r="AG26" s="74" t="str">
        <f>IF(OR(AC26=0,AC26="-"),"-",IF(AE26="-",(0-AC26)/AC26,(AE26-AC26)/AC26))</f>
        <v>-</v>
      </c>
    </row>
    <row r="27" spans="1:33" x14ac:dyDescent="0.25">
      <c r="A27" s="81" t="s">
        <v>12</v>
      </c>
      <c r="B27" s="82"/>
      <c r="C27" s="83">
        <f>C26</f>
        <v>350.2</v>
      </c>
      <c r="D27" s="84"/>
      <c r="E27" s="83">
        <f>E26</f>
        <v>363.9</v>
      </c>
      <c r="F27" s="84"/>
      <c r="G27" s="85">
        <f>G26</f>
        <v>322.39999999999998</v>
      </c>
      <c r="H27" s="84"/>
      <c r="I27" s="86">
        <f>IF(E27*1=0,"-",(G27-E27)/E27)</f>
        <v>-0.1140423193184941</v>
      </c>
      <c r="K27" s="83">
        <f>K26</f>
        <v>350.2</v>
      </c>
      <c r="L27" s="84"/>
      <c r="M27" s="83">
        <f>M26</f>
        <v>363.9</v>
      </c>
      <c r="N27" s="84"/>
      <c r="O27" s="85">
        <f>O26</f>
        <v>322.39999999999998</v>
      </c>
      <c r="P27" s="84"/>
      <c r="Q27" s="86">
        <f>IF(M27*1=0,"-",(O27-M27)/M27)</f>
        <v>-0.1140423193184941</v>
      </c>
      <c r="S27" s="83">
        <f>S26</f>
        <v>350.2</v>
      </c>
      <c r="T27" s="84"/>
      <c r="U27" s="83">
        <f>U26</f>
        <v>363.9</v>
      </c>
      <c r="V27" s="84"/>
      <c r="W27" s="85">
        <f>W26</f>
        <v>322.39999999999998</v>
      </c>
      <c r="X27" s="84"/>
      <c r="Y27" s="86">
        <f>IF(U27*1=0,"-",(W27-U27)/U27)</f>
        <v>-0.1140423193184941</v>
      </c>
      <c r="AA27" s="83">
        <f>AA26</f>
        <v>0</v>
      </c>
      <c r="AB27" s="84"/>
      <c r="AC27" s="83">
        <f>AC26</f>
        <v>0</v>
      </c>
      <c r="AD27" s="84"/>
      <c r="AE27" s="85">
        <f>AE26</f>
        <v>0</v>
      </c>
      <c r="AF27" s="84"/>
      <c r="AG27" s="86" t="str">
        <f>IF(AC27*1=0,"-",(AE27-AC27)/AC27)</f>
        <v>-</v>
      </c>
    </row>
    <row r="29" spans="1:33" x14ac:dyDescent="0.25">
      <c r="A29" s="248" t="s">
        <v>22</v>
      </c>
      <c r="B29" s="242"/>
      <c r="C29" s="65"/>
      <c r="D29" s="66"/>
      <c r="E29" s="65"/>
      <c r="F29" s="66"/>
      <c r="G29" s="67"/>
      <c r="H29" s="66"/>
      <c r="I29" s="68"/>
      <c r="K29" s="65"/>
      <c r="L29" s="66"/>
      <c r="M29" s="65"/>
      <c r="N29" s="66"/>
      <c r="O29" s="67"/>
      <c r="P29" s="66"/>
      <c r="Q29" s="68"/>
      <c r="S29" s="65"/>
      <c r="T29" s="66"/>
      <c r="U29" s="65"/>
      <c r="V29" s="66"/>
      <c r="W29" s="67"/>
      <c r="X29" s="66"/>
      <c r="Y29" s="68"/>
      <c r="AA29" s="65"/>
      <c r="AB29" s="66"/>
      <c r="AC29" s="65"/>
      <c r="AD29" s="66"/>
      <c r="AE29" s="67"/>
      <c r="AF29" s="66"/>
      <c r="AG29" s="68"/>
    </row>
    <row r="30" spans="1:33" x14ac:dyDescent="0.25">
      <c r="A30" s="69" t="s">
        <v>23</v>
      </c>
      <c r="B30" s="70"/>
      <c r="C30" s="71">
        <v>493.68</v>
      </c>
      <c r="D30" s="72"/>
      <c r="E30" s="71">
        <v>532.6</v>
      </c>
      <c r="F30" s="72"/>
      <c r="G30" s="73">
        <v>388.04</v>
      </c>
      <c r="H30" s="72"/>
      <c r="I30" s="74">
        <f>IF(OR(E30=0,E30="-"),"-",IF(G30="-",(0-E30)/E30,(G30-E30)/E30))</f>
        <v>-0.27142320690950056</v>
      </c>
      <c r="K30" s="71">
        <v>504.06124999999997</v>
      </c>
      <c r="L30" s="72"/>
      <c r="M30" s="71">
        <v>484.67</v>
      </c>
      <c r="N30" s="72"/>
      <c r="O30" s="73">
        <v>442.51499999999999</v>
      </c>
      <c r="P30" s="72"/>
      <c r="Q30" s="74">
        <f>IF(OR(M30=0,M30="-"),"-",IF(O30="-",(0-M30)/M30,(O30-M30)/M30))</f>
        <v>-8.6976705799822612E-2</v>
      </c>
      <c r="S30" s="71">
        <v>1.32</v>
      </c>
      <c r="T30" s="72"/>
      <c r="U30" s="71">
        <v>1.738</v>
      </c>
      <c r="V30" s="72"/>
      <c r="W30" s="73">
        <v>2.48</v>
      </c>
      <c r="X30" s="72"/>
      <c r="Y30" s="74">
        <f>IF(OR(U30=0,U30="-"),"-",IF(W30="-",(0-U30)/U30,(W30-U30)/U30))</f>
        <v>0.42692750287686998</v>
      </c>
      <c r="AA30" s="71">
        <v>502.74124999999998</v>
      </c>
      <c r="AB30" s="72"/>
      <c r="AC30" s="71">
        <v>482.93200000000002</v>
      </c>
      <c r="AD30" s="72"/>
      <c r="AE30" s="73">
        <v>440.03500000000003</v>
      </c>
      <c r="AF30" s="72"/>
      <c r="AG30" s="74">
        <f>IF(OR(AC30=0,AC30="-"),"-",IF(AE30="-",(0-AC30)/AC30,(AE30-AC30)/AC30))</f>
        <v>-8.882617014403682E-2</v>
      </c>
    </row>
    <row r="31" spans="1:33" x14ac:dyDescent="0.25">
      <c r="A31" s="75" t="s">
        <v>24</v>
      </c>
      <c r="B31" s="76"/>
      <c r="C31" s="77">
        <v>0</v>
      </c>
      <c r="D31" s="78"/>
      <c r="E31" s="77">
        <v>0</v>
      </c>
      <c r="F31" s="78"/>
      <c r="G31" s="79">
        <v>0</v>
      </c>
      <c r="H31" s="78"/>
      <c r="I31" s="80" t="str">
        <f>IF(OR(E31=0,E31="-"),"-",IF(G31="-",(0-E31)/E31,(G31-E31)/E31))</f>
        <v>-</v>
      </c>
      <c r="K31" s="77">
        <v>0</v>
      </c>
      <c r="L31" s="78"/>
      <c r="M31" s="77">
        <v>0</v>
      </c>
      <c r="N31" s="78"/>
      <c r="O31" s="79">
        <v>0</v>
      </c>
      <c r="P31" s="78"/>
      <c r="Q31" s="80" t="str">
        <f>IF(OR(M31=0,M31="-"),"-",IF(O31="-",(0-M31)/M31,(O31-M31)/M31))</f>
        <v>-</v>
      </c>
      <c r="S31" s="77">
        <v>0</v>
      </c>
      <c r="T31" s="78"/>
      <c r="U31" s="77">
        <v>0</v>
      </c>
      <c r="V31" s="78"/>
      <c r="W31" s="79">
        <v>0</v>
      </c>
      <c r="X31" s="78"/>
      <c r="Y31" s="80" t="str">
        <f>IF(OR(U31=0,U31="-"),"-",IF(W31="-",(0-U31)/U31,(W31-U31)/U31))</f>
        <v>-</v>
      </c>
      <c r="AA31" s="77">
        <v>0</v>
      </c>
      <c r="AB31" s="78"/>
      <c r="AC31" s="77">
        <v>0</v>
      </c>
      <c r="AD31" s="78"/>
      <c r="AE31" s="79">
        <v>0</v>
      </c>
      <c r="AF31" s="78"/>
      <c r="AG31" s="80" t="str">
        <f>IF(OR(AC31=0,AC31="-"),"-",IF(AE31="-",(0-AC31)/AC31,(AE31-AC31)/AC31))</f>
        <v>-</v>
      </c>
    </row>
    <row r="32" spans="1:33" x14ac:dyDescent="0.25">
      <c r="A32" s="69" t="s">
        <v>25</v>
      </c>
      <c r="B32" s="70"/>
      <c r="C32" s="71">
        <v>48.268999999999998</v>
      </c>
      <c r="D32" s="72"/>
      <c r="E32" s="71">
        <v>77.465000000000003</v>
      </c>
      <c r="F32" s="72"/>
      <c r="G32" s="73">
        <v>78.025000000000006</v>
      </c>
      <c r="H32" s="72"/>
      <c r="I32" s="74">
        <f>IF(OR(E32=0,E32="-"),"-",IF(G32="-",(0-E32)/E32,(G32-E32)/E32))</f>
        <v>7.2290711934422285E-3</v>
      </c>
      <c r="K32" s="71">
        <v>62.304000000000002</v>
      </c>
      <c r="L32" s="72"/>
      <c r="M32" s="71">
        <v>113.643</v>
      </c>
      <c r="N32" s="72"/>
      <c r="O32" s="73">
        <v>126.92</v>
      </c>
      <c r="P32" s="72"/>
      <c r="Q32" s="74">
        <f>IF(OR(M32=0,M32="-"),"-",IF(O32="-",(0-M32)/M32,(O32-M32)/M32))</f>
        <v>0.11683077708261838</v>
      </c>
      <c r="S32" s="71">
        <v>41.744999999999997</v>
      </c>
      <c r="T32" s="72"/>
      <c r="U32" s="71">
        <v>55.637</v>
      </c>
      <c r="V32" s="72"/>
      <c r="W32" s="73">
        <v>125.92</v>
      </c>
      <c r="X32" s="72"/>
      <c r="Y32" s="74">
        <f>IF(OR(U32=0,U32="-"),"-",IF(W32="-",(0-U32)/U32,(W32-U32)/U32))</f>
        <v>1.2632420871003109</v>
      </c>
      <c r="AA32" s="71">
        <v>20.559000000000001</v>
      </c>
      <c r="AB32" s="72"/>
      <c r="AC32" s="71">
        <v>58.006</v>
      </c>
      <c r="AD32" s="72"/>
      <c r="AE32" s="73">
        <v>1</v>
      </c>
      <c r="AF32" s="72"/>
      <c r="AG32" s="74">
        <f>IF(OR(AC32=0,AC32="-"),"-",IF(AE32="-",(0-AC32)/AC32,(AE32-AC32)/AC32))</f>
        <v>-0.98276040409612797</v>
      </c>
    </row>
    <row r="33" spans="1:33" x14ac:dyDescent="0.25">
      <c r="A33" s="75" t="s">
        <v>26</v>
      </c>
      <c r="B33" s="76"/>
      <c r="C33" s="77">
        <v>0</v>
      </c>
      <c r="D33" s="78"/>
      <c r="E33" s="77">
        <v>65.52</v>
      </c>
      <c r="F33" s="78"/>
      <c r="G33" s="79">
        <v>14.56</v>
      </c>
      <c r="H33" s="78"/>
      <c r="I33" s="80">
        <f>IF(OR(E33=0,E33="-"),"-",IF(G33="-",(0-E33)/E33,(G33-E33)/E33))</f>
        <v>-0.77777777777777768</v>
      </c>
      <c r="K33" s="77">
        <v>0</v>
      </c>
      <c r="L33" s="78"/>
      <c r="M33" s="77">
        <v>67.158000000000001</v>
      </c>
      <c r="N33" s="78"/>
      <c r="O33" s="79">
        <v>9.9632000000000005</v>
      </c>
      <c r="P33" s="78"/>
      <c r="Q33" s="80">
        <f>IF(OR(M33=0,M33="-"),"-",IF(O33="-",(0-M33)/M33,(O33-M33)/M33))</f>
        <v>-0.85164537359659309</v>
      </c>
      <c r="S33" s="77">
        <v>0</v>
      </c>
      <c r="T33" s="78"/>
      <c r="U33" s="77">
        <v>0</v>
      </c>
      <c r="V33" s="78"/>
      <c r="W33" s="79">
        <v>0</v>
      </c>
      <c r="X33" s="78"/>
      <c r="Y33" s="80" t="str">
        <f>IF(OR(U33=0,U33="-"),"-",IF(W33="-",(0-U33)/U33,(W33-U33)/U33))</f>
        <v>-</v>
      </c>
      <c r="AA33" s="77">
        <v>0</v>
      </c>
      <c r="AB33" s="78"/>
      <c r="AC33" s="77">
        <v>67.158000000000001</v>
      </c>
      <c r="AD33" s="78"/>
      <c r="AE33" s="79">
        <v>9.9632000000000005</v>
      </c>
      <c r="AF33" s="78"/>
      <c r="AG33" s="80">
        <f>IF(OR(AC33=0,AC33="-"),"-",IF(AE33="-",(0-AC33)/AC33,(AE33-AC33)/AC33))</f>
        <v>-0.85164537359659309</v>
      </c>
    </row>
    <row r="34" spans="1:33" x14ac:dyDescent="0.25">
      <c r="A34" s="81" t="s">
        <v>12</v>
      </c>
      <c r="B34" s="82"/>
      <c r="C34" s="83">
        <f>C30+C31+C32+C33</f>
        <v>541.94899999999996</v>
      </c>
      <c r="D34" s="84"/>
      <c r="E34" s="83">
        <f>E30+E31+E32+E33</f>
        <v>675.58500000000004</v>
      </c>
      <c r="F34" s="84"/>
      <c r="G34" s="85">
        <f>G30+G31+G32+G33</f>
        <v>480.62500000000006</v>
      </c>
      <c r="H34" s="84"/>
      <c r="I34" s="86">
        <f>IF(E34*1=0,"-",(G34-E34)/E34)</f>
        <v>-0.28857952737257336</v>
      </c>
      <c r="K34" s="83">
        <f>K30+K31+K32+K33</f>
        <v>566.36524999999995</v>
      </c>
      <c r="L34" s="84"/>
      <c r="M34" s="83">
        <f>M30+M31+M32+M33</f>
        <v>665.471</v>
      </c>
      <c r="N34" s="84"/>
      <c r="O34" s="85">
        <f>O30+O31+O32+O33</f>
        <v>579.39819999999997</v>
      </c>
      <c r="P34" s="84"/>
      <c r="Q34" s="86">
        <f>IF(M34*1=0,"-",(O34-M34)/M34)</f>
        <v>-0.12934117339448306</v>
      </c>
      <c r="S34" s="83">
        <f>S30+S31+S32+S33</f>
        <v>43.064999999999998</v>
      </c>
      <c r="T34" s="84"/>
      <c r="U34" s="83">
        <f>U30+U31+U32+U33</f>
        <v>57.375</v>
      </c>
      <c r="V34" s="84"/>
      <c r="W34" s="85">
        <f>W30+W31+W32+W33</f>
        <v>128.4</v>
      </c>
      <c r="X34" s="84"/>
      <c r="Y34" s="86">
        <f>IF(U34*1=0,"-",(W34-U34)/U34)</f>
        <v>1.2379084967320262</v>
      </c>
      <c r="AA34" s="83">
        <f>AA30+AA31+AA32+AA33</f>
        <v>523.30025000000001</v>
      </c>
      <c r="AB34" s="84"/>
      <c r="AC34" s="83">
        <f>AC30+AC31+AC32+AC33</f>
        <v>608.096</v>
      </c>
      <c r="AD34" s="84"/>
      <c r="AE34" s="85">
        <f>AE30+AE31+AE32+AE33</f>
        <v>450.9982</v>
      </c>
      <c r="AF34" s="84"/>
      <c r="AG34" s="86">
        <f>IF(AC34*1=0,"-",(AE34-AC34)/AC34)</f>
        <v>-0.25834374835552282</v>
      </c>
    </row>
    <row r="36" spans="1:33" x14ac:dyDescent="0.25">
      <c r="A36" s="248" t="s">
        <v>27</v>
      </c>
      <c r="B36" s="242"/>
      <c r="C36" s="65"/>
      <c r="D36" s="66"/>
      <c r="E36" s="65"/>
      <c r="F36" s="66"/>
      <c r="G36" s="67"/>
      <c r="H36" s="66"/>
      <c r="I36" s="68"/>
      <c r="K36" s="65"/>
      <c r="L36" s="66"/>
      <c r="M36" s="65"/>
      <c r="N36" s="66"/>
      <c r="O36" s="67"/>
      <c r="P36" s="66"/>
      <c r="Q36" s="68"/>
      <c r="S36" s="65"/>
      <c r="T36" s="66"/>
      <c r="U36" s="65"/>
      <c r="V36" s="66"/>
      <c r="W36" s="67"/>
      <c r="X36" s="66"/>
      <c r="Y36" s="68"/>
      <c r="AA36" s="65"/>
      <c r="AB36" s="66"/>
      <c r="AC36" s="65"/>
      <c r="AD36" s="66"/>
      <c r="AE36" s="67"/>
      <c r="AF36" s="66"/>
      <c r="AG36" s="68"/>
    </row>
    <row r="37" spans="1:33" x14ac:dyDescent="0.25">
      <c r="A37" s="69" t="s">
        <v>29</v>
      </c>
      <c r="B37" s="70"/>
      <c r="C37" s="71">
        <v>0</v>
      </c>
      <c r="D37" s="72"/>
      <c r="E37" s="71">
        <v>0</v>
      </c>
      <c r="F37" s="72"/>
      <c r="G37" s="73">
        <v>0.57772000000000001</v>
      </c>
      <c r="H37" s="72"/>
      <c r="I37" s="74" t="str">
        <f>IF(OR(E37=0,E37="-"),"-",IF(G37="-",(0-E37)/E37,(G37-E37)/E37))</f>
        <v>-</v>
      </c>
      <c r="K37" s="71">
        <v>0</v>
      </c>
      <c r="L37" s="72"/>
      <c r="M37" s="71">
        <v>0</v>
      </c>
      <c r="N37" s="72"/>
      <c r="O37" s="73">
        <v>0.15808</v>
      </c>
      <c r="P37" s="72"/>
      <c r="Q37" s="74" t="str">
        <f>IF(OR(M37=0,M37="-"),"-",IF(O37="-",(0-M37)/M37,(O37-M37)/M37))</f>
        <v>-</v>
      </c>
      <c r="S37" s="71">
        <v>0</v>
      </c>
      <c r="T37" s="72"/>
      <c r="U37" s="71">
        <v>0</v>
      </c>
      <c r="V37" s="72"/>
      <c r="W37" s="73">
        <v>0</v>
      </c>
      <c r="X37" s="72"/>
      <c r="Y37" s="74" t="str">
        <f>IF(OR(U37=0,U37="-"),"-",IF(W37="-",(0-U37)/U37,(W37-U37)/U37))</f>
        <v>-</v>
      </c>
      <c r="AA37" s="71">
        <v>0</v>
      </c>
      <c r="AB37" s="72"/>
      <c r="AC37" s="71">
        <v>0</v>
      </c>
      <c r="AD37" s="72"/>
      <c r="AE37" s="73">
        <v>0.15808</v>
      </c>
      <c r="AF37" s="72"/>
      <c r="AG37" s="74" t="str">
        <f>IF(OR(AC37=0,AC37="-"),"-",IF(AE37="-",(0-AC37)/AC37,(AE37-AC37)/AC37))</f>
        <v>-</v>
      </c>
    </row>
    <row r="38" spans="1:33" x14ac:dyDescent="0.25">
      <c r="A38" s="75" t="s">
        <v>30</v>
      </c>
      <c r="B38" s="76"/>
      <c r="C38" s="77">
        <v>0</v>
      </c>
      <c r="D38" s="78"/>
      <c r="E38" s="77">
        <v>0</v>
      </c>
      <c r="F38" s="78"/>
      <c r="G38" s="79">
        <v>101.6</v>
      </c>
      <c r="H38" s="78"/>
      <c r="I38" s="80" t="str">
        <f>IF(OR(E38=0,E38="-"),"-",IF(G38="-",(0-E38)/E38,(G38-E38)/E38))</f>
        <v>-</v>
      </c>
      <c r="K38" s="77">
        <v>0</v>
      </c>
      <c r="L38" s="78"/>
      <c r="M38" s="77">
        <v>0</v>
      </c>
      <c r="N38" s="78"/>
      <c r="O38" s="79">
        <v>99.16</v>
      </c>
      <c r="P38" s="78"/>
      <c r="Q38" s="80" t="str">
        <f>IF(OR(M38=0,M38="-"),"-",IF(O38="-",(0-M38)/M38,(O38-M38)/M38))</f>
        <v>-</v>
      </c>
      <c r="S38" s="77">
        <v>0</v>
      </c>
      <c r="T38" s="78"/>
      <c r="U38" s="77">
        <v>0</v>
      </c>
      <c r="V38" s="78"/>
      <c r="W38" s="79">
        <v>0</v>
      </c>
      <c r="X38" s="78"/>
      <c r="Y38" s="80" t="str">
        <f>IF(OR(U38=0,U38="-"),"-",IF(W38="-",(0-U38)/U38,(W38-U38)/U38))</f>
        <v>-</v>
      </c>
      <c r="AA38" s="77">
        <v>0</v>
      </c>
      <c r="AB38" s="78"/>
      <c r="AC38" s="77">
        <v>0</v>
      </c>
      <c r="AD38" s="78"/>
      <c r="AE38" s="79">
        <v>99.16</v>
      </c>
      <c r="AF38" s="78"/>
      <c r="AG38" s="80" t="str">
        <f>IF(OR(AC38=0,AC38="-"),"-",IF(AE38="-",(0-AC38)/AC38,(AE38-AC38)/AC38))</f>
        <v>-</v>
      </c>
    </row>
    <row r="39" spans="1:33" x14ac:dyDescent="0.25">
      <c r="A39" s="69" t="s">
        <v>31</v>
      </c>
      <c r="B39" s="70"/>
      <c r="C39" s="71">
        <v>0</v>
      </c>
      <c r="D39" s="72"/>
      <c r="E39" s="71">
        <v>0</v>
      </c>
      <c r="F39" s="72"/>
      <c r="G39" s="73">
        <v>0</v>
      </c>
      <c r="H39" s="72"/>
      <c r="I39" s="74" t="str">
        <f>IF(OR(E39=0,E39="-"),"-",IF(G39="-",(0-E39)/E39,(G39-E39)/E39))</f>
        <v>-</v>
      </c>
      <c r="K39" s="71">
        <v>0</v>
      </c>
      <c r="L39" s="72"/>
      <c r="M39" s="71">
        <v>0</v>
      </c>
      <c r="N39" s="72"/>
      <c r="O39" s="73">
        <v>0</v>
      </c>
      <c r="P39" s="72"/>
      <c r="Q39" s="74" t="str">
        <f>IF(OR(M39=0,M39="-"),"-",IF(O39="-",(0-M39)/M39,(O39-M39)/M39))</f>
        <v>-</v>
      </c>
      <c r="S39" s="71">
        <v>0</v>
      </c>
      <c r="T39" s="72"/>
      <c r="U39" s="71">
        <v>0</v>
      </c>
      <c r="V39" s="72"/>
      <c r="W39" s="73">
        <v>0</v>
      </c>
      <c r="X39" s="72"/>
      <c r="Y39" s="74" t="str">
        <f>IF(OR(U39=0,U39="-"),"-",IF(W39="-",(0-U39)/U39,(W39-U39)/U39))</f>
        <v>-</v>
      </c>
      <c r="AA39" s="71">
        <v>0</v>
      </c>
      <c r="AB39" s="72"/>
      <c r="AC39" s="71">
        <v>0</v>
      </c>
      <c r="AD39" s="72"/>
      <c r="AE39" s="73">
        <v>0</v>
      </c>
      <c r="AF39" s="72"/>
      <c r="AG39" s="74" t="str">
        <f>IF(OR(AC39=0,AC39="-"),"-",IF(AE39="-",(0-AC39)/AC39,(AE39-AC39)/AC39))</f>
        <v>-</v>
      </c>
    </row>
    <row r="40" spans="1:33" x14ac:dyDescent="0.25">
      <c r="A40" s="81" t="s">
        <v>12</v>
      </c>
      <c r="B40" s="82"/>
      <c r="C40" s="83">
        <f>C37+C38+C39</f>
        <v>0</v>
      </c>
      <c r="D40" s="84"/>
      <c r="E40" s="83">
        <f>E37+E38+E39</f>
        <v>0</v>
      </c>
      <c r="F40" s="84"/>
      <c r="G40" s="85">
        <f>G37+G38+G39</f>
        <v>102.17771999999999</v>
      </c>
      <c r="H40" s="84"/>
      <c r="I40" s="86" t="str">
        <f>IF(E40*1=0,"-",(G40-E40)/E40)</f>
        <v>-</v>
      </c>
      <c r="K40" s="83">
        <f>K37+K38+K39</f>
        <v>0</v>
      </c>
      <c r="L40" s="84"/>
      <c r="M40" s="83">
        <f>M37+M38+M39</f>
        <v>0</v>
      </c>
      <c r="N40" s="84"/>
      <c r="O40" s="85">
        <f>O37+O38+O39</f>
        <v>99.318079999999995</v>
      </c>
      <c r="P40" s="84"/>
      <c r="Q40" s="86" t="str">
        <f>IF(M40*1=0,"-",(O40-M40)/M40)</f>
        <v>-</v>
      </c>
      <c r="S40" s="83">
        <f>S37+S38+S39</f>
        <v>0</v>
      </c>
      <c r="T40" s="84"/>
      <c r="U40" s="83">
        <f>U37+U38+U39</f>
        <v>0</v>
      </c>
      <c r="V40" s="84"/>
      <c r="W40" s="85">
        <f>W37+W38+W39</f>
        <v>0</v>
      </c>
      <c r="X40" s="84"/>
      <c r="Y40" s="86" t="str">
        <f>IF(U40*1=0,"-",(W40-U40)/U40)</f>
        <v>-</v>
      </c>
      <c r="AA40" s="83">
        <f>AA37+AA38+AA39</f>
        <v>0</v>
      </c>
      <c r="AB40" s="84"/>
      <c r="AC40" s="83">
        <f>AC37+AC38+AC39</f>
        <v>0</v>
      </c>
      <c r="AD40" s="84"/>
      <c r="AE40" s="85">
        <f>AE37+AE38+AE39</f>
        <v>99.318079999999995</v>
      </c>
      <c r="AF40" s="84"/>
      <c r="AG40" s="86" t="str">
        <f>IF(AC40*1=0,"-",(AE40-AC40)/AC40)</f>
        <v>-</v>
      </c>
    </row>
    <row r="42" spans="1:33" x14ac:dyDescent="0.25">
      <c r="A42" s="248" t="s">
        <v>32</v>
      </c>
      <c r="B42" s="242"/>
      <c r="C42" s="65"/>
      <c r="D42" s="66"/>
      <c r="E42" s="65"/>
      <c r="F42" s="66"/>
      <c r="G42" s="67"/>
      <c r="H42" s="66"/>
      <c r="I42" s="68"/>
      <c r="K42" s="65"/>
      <c r="L42" s="66"/>
      <c r="M42" s="65"/>
      <c r="N42" s="66"/>
      <c r="O42" s="67"/>
      <c r="P42" s="66"/>
      <c r="Q42" s="68"/>
      <c r="S42" s="65"/>
      <c r="T42" s="66"/>
      <c r="U42" s="65"/>
      <c r="V42" s="66"/>
      <c r="W42" s="67"/>
      <c r="X42" s="66"/>
      <c r="Y42" s="68"/>
      <c r="AA42" s="65"/>
      <c r="AB42" s="66"/>
      <c r="AC42" s="65"/>
      <c r="AD42" s="66"/>
      <c r="AE42" s="67"/>
      <c r="AF42" s="66"/>
      <c r="AG42" s="68"/>
    </row>
    <row r="43" spans="1:33" x14ac:dyDescent="0.25">
      <c r="A43" s="69" t="s">
        <v>33</v>
      </c>
      <c r="B43" s="70"/>
      <c r="C43" s="71">
        <v>2289.88</v>
      </c>
      <c r="D43" s="72"/>
      <c r="E43" s="71">
        <v>2191.84</v>
      </c>
      <c r="F43" s="72"/>
      <c r="G43" s="73">
        <v>2370.84</v>
      </c>
      <c r="H43" s="72"/>
      <c r="I43" s="74">
        <f>IF(OR(E43=0,E43="-"),"-",IF(G43="-",(0-E43)/E43,(G43-E43)/E43))</f>
        <v>8.1666545003284907E-2</v>
      </c>
      <c r="K43" s="71">
        <v>2289.88</v>
      </c>
      <c r="L43" s="72"/>
      <c r="M43" s="71">
        <v>2191.84</v>
      </c>
      <c r="N43" s="72"/>
      <c r="O43" s="73">
        <v>2370.84</v>
      </c>
      <c r="P43" s="72"/>
      <c r="Q43" s="74">
        <f>IF(OR(M43=0,M43="-"),"-",IF(O43="-",(0-M43)/M43,(O43-M43)/M43))</f>
        <v>8.1666545003284907E-2</v>
      </c>
      <c r="S43" s="71">
        <v>2237.0680000000002</v>
      </c>
      <c r="T43" s="72"/>
      <c r="U43" s="71">
        <v>2100.7423199999998</v>
      </c>
      <c r="V43" s="72"/>
      <c r="W43" s="73">
        <v>2096.6321600000001</v>
      </c>
      <c r="X43" s="72"/>
      <c r="Y43" s="74">
        <f>IF(OR(U43=0,U43="-"),"-",IF(W43="-",(0-U43)/U43,(W43-U43)/U43))</f>
        <v>-1.9565274431181659E-3</v>
      </c>
      <c r="AA43" s="71">
        <v>52.811999999999998</v>
      </c>
      <c r="AB43" s="72" t="s">
        <v>35</v>
      </c>
      <c r="AC43" s="71">
        <v>91.097679999999997</v>
      </c>
      <c r="AD43" s="72" t="s">
        <v>35</v>
      </c>
      <c r="AE43" s="73">
        <v>274.20783999999998</v>
      </c>
      <c r="AF43" s="72" t="s">
        <v>35</v>
      </c>
      <c r="AG43" s="74">
        <f>IF(OR(AC43=0,AC43="-"),"-",IF(AE43="-",(0-AC43)/AC43,(AE43-AC43)/AC43))</f>
        <v>2.0100419681379371</v>
      </c>
    </row>
    <row r="44" spans="1:33" x14ac:dyDescent="0.25">
      <c r="A44" s="75" t="s">
        <v>36</v>
      </c>
      <c r="B44" s="76"/>
      <c r="C44" s="77">
        <v>0</v>
      </c>
      <c r="D44" s="78"/>
      <c r="E44" s="77">
        <v>0</v>
      </c>
      <c r="F44" s="78"/>
      <c r="G44" s="79">
        <v>0</v>
      </c>
      <c r="H44" s="78"/>
      <c r="I44" s="80" t="str">
        <f>IF(OR(E44=0,E44="-"),"-",IF(G44="-",(0-E44)/E44,(G44-E44)/E44))</f>
        <v>-</v>
      </c>
      <c r="K44" s="77">
        <v>0</v>
      </c>
      <c r="L44" s="78"/>
      <c r="M44" s="77">
        <v>0</v>
      </c>
      <c r="N44" s="78"/>
      <c r="O44" s="79">
        <v>0</v>
      </c>
      <c r="P44" s="78"/>
      <c r="Q44" s="80" t="str">
        <f>IF(OR(M44=0,M44="-"),"-",IF(O44="-",(0-M44)/M44,(O44-M44)/M44))</f>
        <v>-</v>
      </c>
      <c r="S44" s="77">
        <v>0</v>
      </c>
      <c r="T44" s="78"/>
      <c r="U44" s="77">
        <v>0</v>
      </c>
      <c r="V44" s="78"/>
      <c r="W44" s="79">
        <v>0</v>
      </c>
      <c r="X44" s="78"/>
      <c r="Y44" s="80" t="str">
        <f>IF(OR(U44=0,U44="-"),"-",IF(W44="-",(0-U44)/U44,(W44-U44)/U44))</f>
        <v>-</v>
      </c>
      <c r="AA44" s="77">
        <v>0</v>
      </c>
      <c r="AB44" s="78"/>
      <c r="AC44" s="77">
        <v>0</v>
      </c>
      <c r="AD44" s="78"/>
      <c r="AE44" s="79">
        <v>0</v>
      </c>
      <c r="AF44" s="78"/>
      <c r="AG44" s="80" t="str">
        <f>IF(OR(AC44=0,AC44="-"),"-",IF(AE44="-",(0-AC44)/AC44,(AE44-AC44)/AC44))</f>
        <v>-</v>
      </c>
    </row>
    <row r="45" spans="1:33" x14ac:dyDescent="0.25">
      <c r="A45" s="69" t="s">
        <v>37</v>
      </c>
      <c r="B45" s="70"/>
      <c r="C45" s="71">
        <v>0</v>
      </c>
      <c r="D45" s="72"/>
      <c r="E45" s="71">
        <v>0</v>
      </c>
      <c r="F45" s="72"/>
      <c r="G45" s="73">
        <v>0</v>
      </c>
      <c r="H45" s="72"/>
      <c r="I45" s="74" t="str">
        <f>IF(OR(E45=0,E45="-"),"-",IF(G45="-",(0-E45)/E45,(G45-E45)/E45))</f>
        <v>-</v>
      </c>
      <c r="K45" s="71">
        <v>0</v>
      </c>
      <c r="L45" s="72"/>
      <c r="M45" s="71">
        <v>0</v>
      </c>
      <c r="N45" s="72"/>
      <c r="O45" s="73">
        <v>0</v>
      </c>
      <c r="P45" s="72"/>
      <c r="Q45" s="74" t="str">
        <f>IF(OR(M45=0,M45="-"),"-",IF(O45="-",(0-M45)/M45,(O45-M45)/M45))</f>
        <v>-</v>
      </c>
      <c r="S45" s="71">
        <v>0</v>
      </c>
      <c r="T45" s="72"/>
      <c r="U45" s="71">
        <v>0</v>
      </c>
      <c r="V45" s="72"/>
      <c r="W45" s="73">
        <v>0</v>
      </c>
      <c r="X45" s="72"/>
      <c r="Y45" s="74" t="str">
        <f>IF(OR(U45=0,U45="-"),"-",IF(W45="-",(0-U45)/U45,(W45-U45)/U45))</f>
        <v>-</v>
      </c>
      <c r="AA45" s="71">
        <v>0</v>
      </c>
      <c r="AB45" s="72"/>
      <c r="AC45" s="71">
        <v>0</v>
      </c>
      <c r="AD45" s="72"/>
      <c r="AE45" s="73">
        <v>0</v>
      </c>
      <c r="AF45" s="72"/>
      <c r="AG45" s="74" t="str">
        <f>IF(OR(AC45=0,AC45="-"),"-",IF(AE45="-",(0-AC45)/AC45,(AE45-AC45)/AC45))</f>
        <v>-</v>
      </c>
    </row>
    <row r="46" spans="1:33" x14ac:dyDescent="0.25">
      <c r="A46" s="81" t="s">
        <v>12</v>
      </c>
      <c r="B46" s="82"/>
      <c r="C46" s="83">
        <f>C43+C44+C45</f>
        <v>2289.88</v>
      </c>
      <c r="D46" s="84"/>
      <c r="E46" s="83">
        <f>E43+E44+E45</f>
        <v>2191.84</v>
      </c>
      <c r="F46" s="84"/>
      <c r="G46" s="85">
        <f>G43+G44+G45</f>
        <v>2370.84</v>
      </c>
      <c r="H46" s="84"/>
      <c r="I46" s="86">
        <f>IF(E46*1=0,"-",(G46-E46)/E46)</f>
        <v>8.1666545003284907E-2</v>
      </c>
      <c r="K46" s="83">
        <f>K43+K44+K45</f>
        <v>2289.88</v>
      </c>
      <c r="L46" s="84"/>
      <c r="M46" s="83">
        <f>M43+M44+M45</f>
        <v>2191.84</v>
      </c>
      <c r="N46" s="84"/>
      <c r="O46" s="85">
        <f>O43+O44+O45</f>
        <v>2370.84</v>
      </c>
      <c r="P46" s="84"/>
      <c r="Q46" s="86">
        <f>IF(M46*1=0,"-",(O46-M46)/M46)</f>
        <v>8.1666545003284907E-2</v>
      </c>
      <c r="S46" s="83">
        <f>S43+S44+S45</f>
        <v>2237.0680000000002</v>
      </c>
      <c r="T46" s="84"/>
      <c r="U46" s="83">
        <f>U43+U44+U45</f>
        <v>2100.7423199999998</v>
      </c>
      <c r="V46" s="84"/>
      <c r="W46" s="85">
        <f>W43+W44+W45</f>
        <v>2096.6321600000001</v>
      </c>
      <c r="X46" s="84"/>
      <c r="Y46" s="86">
        <f>IF(U46*1=0,"-",(W46-U46)/U46)</f>
        <v>-1.9565274431181659E-3</v>
      </c>
      <c r="AA46" s="83">
        <f>AA43+AA44+AA45</f>
        <v>52.811999999999998</v>
      </c>
      <c r="AB46" s="84"/>
      <c r="AC46" s="83">
        <f>AC43+AC44+AC45</f>
        <v>91.097679999999997</v>
      </c>
      <c r="AD46" s="84"/>
      <c r="AE46" s="85">
        <f>AE43+AE44+AE45</f>
        <v>274.20783999999998</v>
      </c>
      <c r="AF46" s="84"/>
      <c r="AG46" s="86">
        <f>IF(AC46*1=0,"-",(AE46-AC46)/AC46)</f>
        <v>2.0100419681379371</v>
      </c>
    </row>
    <row r="48" spans="1:33" x14ac:dyDescent="0.25">
      <c r="A48" s="248" t="s">
        <v>38</v>
      </c>
      <c r="B48" s="242"/>
      <c r="C48" s="65"/>
      <c r="D48" s="66"/>
      <c r="E48" s="65"/>
      <c r="F48" s="66"/>
      <c r="G48" s="67"/>
      <c r="H48" s="66"/>
      <c r="I48" s="68"/>
      <c r="K48" s="65"/>
      <c r="L48" s="66"/>
      <c r="M48" s="65"/>
      <c r="N48" s="66"/>
      <c r="O48" s="67"/>
      <c r="P48" s="66"/>
      <c r="Q48" s="68"/>
      <c r="S48" s="65"/>
      <c r="T48" s="66"/>
      <c r="U48" s="65"/>
      <c r="V48" s="66"/>
      <c r="W48" s="67"/>
      <c r="X48" s="66"/>
      <c r="Y48" s="68"/>
      <c r="AA48" s="65"/>
      <c r="AB48" s="66"/>
      <c r="AC48" s="65"/>
      <c r="AD48" s="66"/>
      <c r="AE48" s="67"/>
      <c r="AF48" s="66"/>
      <c r="AG48" s="68"/>
    </row>
    <row r="49" spans="1:33" x14ac:dyDescent="0.25">
      <c r="A49" s="69" t="s">
        <v>39</v>
      </c>
      <c r="B49" s="70"/>
      <c r="C49" s="71">
        <v>56.337000000000003</v>
      </c>
      <c r="D49" s="72"/>
      <c r="E49" s="71">
        <v>79.394000000000005</v>
      </c>
      <c r="F49" s="72"/>
      <c r="G49" s="73">
        <v>64.741039999999998</v>
      </c>
      <c r="H49" s="72"/>
      <c r="I49" s="74">
        <f>IF(OR(E49=0,E49="-"),"-",IF(G49="-",(0-E49)/E49,(G49-E49)/E49))</f>
        <v>-0.18456004232057846</v>
      </c>
      <c r="K49" s="71">
        <v>52.11</v>
      </c>
      <c r="L49" s="72"/>
      <c r="M49" s="71">
        <v>80.747</v>
      </c>
      <c r="N49" s="72"/>
      <c r="O49" s="73">
        <v>89.317279999999997</v>
      </c>
      <c r="P49" s="72"/>
      <c r="Q49" s="74">
        <f>IF(OR(M49=0,M49="-"),"-",IF(O49="-",(0-M49)/M49,(O49-M49)/M49))</f>
        <v>0.10613744163869861</v>
      </c>
      <c r="S49" s="71">
        <v>52.11</v>
      </c>
      <c r="T49" s="72"/>
      <c r="U49" s="71">
        <v>80.747</v>
      </c>
      <c r="V49" s="72"/>
      <c r="W49" s="73">
        <v>89.317279999999997</v>
      </c>
      <c r="X49" s="72"/>
      <c r="Y49" s="74">
        <f>IF(OR(U49=0,U49="-"),"-",IF(W49="-",(0-U49)/U49,(W49-U49)/U49))</f>
        <v>0.10613744163869861</v>
      </c>
      <c r="AA49" s="71">
        <v>0</v>
      </c>
      <c r="AB49" s="72"/>
      <c r="AC49" s="71">
        <v>0</v>
      </c>
      <c r="AD49" s="72"/>
      <c r="AE49" s="73">
        <v>0</v>
      </c>
      <c r="AF49" s="72"/>
      <c r="AG49" s="74" t="str">
        <f>IF(OR(AC49=0,AC49="-"),"-",IF(AE49="-",(0-AC49)/AC49,(AE49-AC49)/AC49))</f>
        <v>-</v>
      </c>
    </row>
    <row r="50" spans="1:33" x14ac:dyDescent="0.25">
      <c r="A50" s="81" t="s">
        <v>12</v>
      </c>
      <c r="B50" s="82"/>
      <c r="C50" s="83">
        <f>C49</f>
        <v>56.337000000000003</v>
      </c>
      <c r="D50" s="84"/>
      <c r="E50" s="83">
        <f>E49</f>
        <v>79.394000000000005</v>
      </c>
      <c r="F50" s="84"/>
      <c r="G50" s="85">
        <f>G49</f>
        <v>64.741039999999998</v>
      </c>
      <c r="H50" s="84"/>
      <c r="I50" s="86">
        <f>IF(E50*1=0,"-",(G50-E50)/E50)</f>
        <v>-0.18456004232057846</v>
      </c>
      <c r="K50" s="83">
        <f>K49</f>
        <v>52.11</v>
      </c>
      <c r="L50" s="84"/>
      <c r="M50" s="83">
        <f>M49</f>
        <v>80.747</v>
      </c>
      <c r="N50" s="84"/>
      <c r="O50" s="85">
        <f>O49</f>
        <v>89.317279999999997</v>
      </c>
      <c r="P50" s="84"/>
      <c r="Q50" s="86">
        <f>IF(M50*1=0,"-",(O50-M50)/M50)</f>
        <v>0.10613744163869861</v>
      </c>
      <c r="S50" s="83">
        <f>S49</f>
        <v>52.11</v>
      </c>
      <c r="T50" s="84"/>
      <c r="U50" s="83">
        <f>U49</f>
        <v>80.747</v>
      </c>
      <c r="V50" s="84"/>
      <c r="W50" s="85">
        <f>W49</f>
        <v>89.317279999999997</v>
      </c>
      <c r="X50" s="84"/>
      <c r="Y50" s="86">
        <f>IF(U50*1=0,"-",(W50-U50)/U50)</f>
        <v>0.10613744163869861</v>
      </c>
      <c r="AA50" s="83">
        <f>AA49</f>
        <v>0</v>
      </c>
      <c r="AB50" s="84"/>
      <c r="AC50" s="83">
        <f>AC49</f>
        <v>0</v>
      </c>
      <c r="AD50" s="84"/>
      <c r="AE50" s="85">
        <f>AE49</f>
        <v>0</v>
      </c>
      <c r="AF50" s="84"/>
      <c r="AG50" s="86" t="str">
        <f>IF(AC50*1=0,"-",(AE50-AC50)/AC50)</f>
        <v>-</v>
      </c>
    </row>
    <row r="52" spans="1:33" ht="18" x14ac:dyDescent="0.25">
      <c r="A52" s="87" t="s">
        <v>40</v>
      </c>
      <c r="B52" s="88"/>
      <c r="C52" s="89">
        <f>C10+C14+C19+C23+C27+C34+C40+C46+C50</f>
        <v>4992.3410000000003</v>
      </c>
      <c r="D52" s="90"/>
      <c r="E52" s="89">
        <f>E10+E14+E19+E23+E27+E34+E40+E46+E50</f>
        <v>5230.246360000001</v>
      </c>
      <c r="F52" s="90"/>
      <c r="G52" s="91">
        <f>G10+G14+G19+G23+G27+G34+G40+G46+G50</f>
        <v>5317.6714000000002</v>
      </c>
      <c r="H52" s="90"/>
      <c r="I52" s="92">
        <f>IF(E52*1=0,"-",(G52-E52)/E52)</f>
        <v>1.6715281457602153E-2</v>
      </c>
      <c r="K52" s="89">
        <f>K10+K14+K19+K23+K27+K34+K40+K46+K50</f>
        <v>5068.1797299999989</v>
      </c>
      <c r="L52" s="90"/>
      <c r="M52" s="89">
        <f>M10+M14+M19+M23+M27+M34+M40+M46+M50</f>
        <v>5191.7635600000003</v>
      </c>
      <c r="N52" s="90"/>
      <c r="O52" s="91">
        <f>O10+O14+O19+O23+O27+O34+O40+O46+O50</f>
        <v>5553.4768000000004</v>
      </c>
      <c r="P52" s="90"/>
      <c r="Q52" s="92">
        <f>IF(M52*1=0,"-",(O52-M52)/M52)</f>
        <v>6.9670591855689204E-2</v>
      </c>
      <c r="S52" s="89">
        <f>S10+S14+S19+S23+S27+S34+S40+S46+S50</f>
        <v>3503.7540400000003</v>
      </c>
      <c r="T52" s="90"/>
      <c r="U52" s="89">
        <f>U10+U14+U19+U23+U27+U34+U40+U46+U50</f>
        <v>3399.8437999999996</v>
      </c>
      <c r="V52" s="90"/>
      <c r="W52" s="91">
        <f>W10+W14+W19+W23+W27+W34+W40+W46+W50</f>
        <v>3542.8769600000005</v>
      </c>
      <c r="X52" s="90"/>
      <c r="Y52" s="92">
        <f>IF(U52*1=0,"-",(W52-U52)/U52)</f>
        <v>4.2070509239277659E-2</v>
      </c>
      <c r="AA52" s="89">
        <f>AA10+AA14+AA19+AA23+AA27+AA34+AA40+AA46+AA50</f>
        <v>1564.4256899999998</v>
      </c>
      <c r="AB52" s="90"/>
      <c r="AC52" s="89">
        <f>AC10+AC14+AC19+AC23+AC27+AC34+AC40+AC46+AC50</f>
        <v>1791.91976</v>
      </c>
      <c r="AD52" s="90"/>
      <c r="AE52" s="91">
        <f>AE10+AE14+AE19+AE23+AE27+AE34+AE40+AE46+AE50</f>
        <v>2010.5998400000001</v>
      </c>
      <c r="AF52" s="90"/>
      <c r="AG52" s="92">
        <f>IF(AC52*1=0,"-",(AE52-AC52)/AC52)</f>
        <v>0.12203675905666674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8:B48"/>
    <mergeCell ref="A21:B21"/>
    <mergeCell ref="A25:B25"/>
    <mergeCell ref="A29:B29"/>
    <mergeCell ref="A36:B36"/>
    <mergeCell ref="A42:B42"/>
    <mergeCell ref="AC6:AD6"/>
    <mergeCell ref="AE6:AF6"/>
    <mergeCell ref="A7:B7"/>
    <mergeCell ref="A12:B12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workbookViewId="0"/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8" width="8.140625" customWidth="1"/>
    <col min="19" max="20" width="9.140625" customWidth="1"/>
  </cols>
  <sheetData>
    <row r="1" spans="1:20" ht="23.25" x14ac:dyDescent="0.25">
      <c r="A1" s="241" t="s">
        <v>134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93" t="s">
        <v>1</v>
      </c>
    </row>
    <row r="2" spans="1:20" ht="18" x14ac:dyDescent="0.25">
      <c r="A2" s="243" t="s">
        <v>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93"/>
    </row>
    <row r="3" spans="1:20" ht="18" x14ac:dyDescent="0.25">
      <c r="A3" s="243" t="s">
        <v>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93"/>
    </row>
    <row r="5" spans="1:20" ht="51" customHeight="1" x14ac:dyDescent="0.25">
      <c r="A5" s="94" t="s">
        <v>8</v>
      </c>
      <c r="B5" s="249" t="s">
        <v>42</v>
      </c>
      <c r="C5" s="249" t="s">
        <v>43</v>
      </c>
      <c r="D5" s="250" t="s">
        <v>57</v>
      </c>
      <c r="E5" s="250" t="s">
        <v>16</v>
      </c>
      <c r="F5" s="250" t="s">
        <v>17</v>
      </c>
      <c r="G5" s="250" t="s">
        <v>19</v>
      </c>
      <c r="H5" s="250" t="s">
        <v>23</v>
      </c>
      <c r="I5" s="250" t="s">
        <v>26</v>
      </c>
      <c r="J5" s="250" t="s">
        <v>29</v>
      </c>
      <c r="K5" s="250" t="s">
        <v>30</v>
      </c>
      <c r="L5" s="250" t="s">
        <v>31</v>
      </c>
      <c r="M5" s="250" t="s">
        <v>33</v>
      </c>
      <c r="N5" s="250" t="s">
        <v>39</v>
      </c>
      <c r="O5" s="250" t="s">
        <v>44</v>
      </c>
      <c r="P5" s="251" t="s">
        <v>45</v>
      </c>
      <c r="Q5" s="251" t="s">
        <v>45</v>
      </c>
      <c r="R5" s="251" t="s">
        <v>45</v>
      </c>
    </row>
    <row r="6" spans="1:20" x14ac:dyDescent="0.25">
      <c r="A6" s="96" t="s">
        <v>46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</row>
    <row r="7" spans="1:20" ht="15.75" x14ac:dyDescent="0.25">
      <c r="A7" s="96" t="s">
        <v>47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95">
        <v>2014</v>
      </c>
      <c r="Q7" s="95">
        <v>2013</v>
      </c>
      <c r="R7" s="95">
        <v>2012</v>
      </c>
    </row>
    <row r="8" spans="1:20" ht="15.75" x14ac:dyDescent="0.25">
      <c r="A8" s="97" t="s">
        <v>10</v>
      </c>
      <c r="B8" s="252"/>
      <c r="C8" s="242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9"/>
      <c r="Q8" s="100"/>
      <c r="R8" s="100"/>
    </row>
    <row r="9" spans="1:20" ht="15.75" x14ac:dyDescent="0.25">
      <c r="A9" s="101" t="s">
        <v>135</v>
      </c>
      <c r="B9" s="253"/>
      <c r="C9" s="242"/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0.55100000000000005</v>
      </c>
      <c r="P9" s="103">
        <f t="shared" ref="P9:P22" si="0">SUM(D9,E9,F9,G9,H9,I9,J9,K9,L9,M9,N9,O9)</f>
        <v>0.55100000000000005</v>
      </c>
      <c r="Q9" s="102">
        <v>0</v>
      </c>
      <c r="R9" s="102">
        <v>0</v>
      </c>
      <c r="S9" s="253"/>
      <c r="T9" s="242"/>
    </row>
    <row r="10" spans="1:20" ht="15.75" x14ac:dyDescent="0.25">
      <c r="A10" s="104" t="s">
        <v>48</v>
      </c>
      <c r="B10" s="254"/>
      <c r="C10" s="242"/>
      <c r="D10" s="105">
        <v>0</v>
      </c>
      <c r="E10" s="105">
        <v>0</v>
      </c>
      <c r="F10" s="105">
        <v>5.2023999999999999</v>
      </c>
      <c r="G10" s="105">
        <v>0</v>
      </c>
      <c r="H10" s="105">
        <v>2.2709999999999999</v>
      </c>
      <c r="I10" s="105">
        <v>0</v>
      </c>
      <c r="J10" s="105">
        <v>0</v>
      </c>
      <c r="K10" s="105">
        <v>0</v>
      </c>
      <c r="L10" s="105">
        <v>0</v>
      </c>
      <c r="M10" s="105">
        <v>0.41399999999999998</v>
      </c>
      <c r="N10" s="105">
        <v>0</v>
      </c>
      <c r="O10" s="105">
        <v>0</v>
      </c>
      <c r="P10" s="106">
        <f t="shared" si="0"/>
        <v>7.8873999999999995</v>
      </c>
      <c r="Q10" s="105">
        <v>1.54752</v>
      </c>
      <c r="R10" s="105">
        <v>5.1188799999999999</v>
      </c>
    </row>
    <row r="11" spans="1:20" ht="15.75" x14ac:dyDescent="0.25">
      <c r="A11" s="101" t="s">
        <v>49</v>
      </c>
      <c r="B11" s="253"/>
      <c r="C11" s="242"/>
      <c r="D11" s="102">
        <v>0</v>
      </c>
      <c r="E11" s="102">
        <v>0</v>
      </c>
      <c r="F11" s="102">
        <v>0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  <c r="P11" s="103">
        <f t="shared" si="0"/>
        <v>0</v>
      </c>
      <c r="Q11" s="102">
        <v>0</v>
      </c>
      <c r="R11" s="102">
        <v>0.80600000000000005</v>
      </c>
    </row>
    <row r="12" spans="1:20" ht="15.75" x14ac:dyDescent="0.25">
      <c r="A12" s="104" t="s">
        <v>11</v>
      </c>
      <c r="B12" s="254"/>
      <c r="C12" s="242"/>
      <c r="D12" s="105">
        <v>0</v>
      </c>
      <c r="E12" s="105">
        <v>0</v>
      </c>
      <c r="F12" s="105">
        <v>1.2932399999999999</v>
      </c>
      <c r="G12" s="105">
        <v>0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6">
        <f t="shared" si="0"/>
        <v>1.2932399999999999</v>
      </c>
      <c r="Q12" s="105">
        <v>1.0285599999999999</v>
      </c>
      <c r="R12" s="105">
        <v>1.0571600000000001</v>
      </c>
    </row>
    <row r="13" spans="1:20" ht="15.75" x14ac:dyDescent="0.25">
      <c r="A13" s="101" t="s">
        <v>50</v>
      </c>
      <c r="B13" s="253"/>
      <c r="C13" s="242"/>
      <c r="D13" s="102">
        <v>0</v>
      </c>
      <c r="E13" s="102">
        <v>0</v>
      </c>
      <c r="F13" s="102">
        <v>2.6954799999999999</v>
      </c>
      <c r="G13" s="102">
        <v>0</v>
      </c>
      <c r="H13" s="102">
        <v>2.7879999999999998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  <c r="P13" s="103">
        <f t="shared" si="0"/>
        <v>5.4834800000000001</v>
      </c>
      <c r="Q13" s="102">
        <v>7.8100800000000001</v>
      </c>
      <c r="R13" s="102">
        <v>7.2231500000000004</v>
      </c>
    </row>
    <row r="14" spans="1:20" ht="15.75" x14ac:dyDescent="0.25">
      <c r="A14" s="104" t="s">
        <v>51</v>
      </c>
      <c r="B14" s="254"/>
      <c r="C14" s="242"/>
      <c r="D14" s="105">
        <v>0</v>
      </c>
      <c r="E14" s="105">
        <v>0</v>
      </c>
      <c r="F14" s="105">
        <v>1.2989599999999999</v>
      </c>
      <c r="G14" s="105">
        <v>0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6">
        <f t="shared" si="0"/>
        <v>1.2989599999999999</v>
      </c>
      <c r="Q14" s="105">
        <v>5.3113999999999999</v>
      </c>
      <c r="R14" s="105">
        <v>0</v>
      </c>
    </row>
    <row r="15" spans="1:20" ht="15.75" x14ac:dyDescent="0.25">
      <c r="A15" s="101" t="s">
        <v>52</v>
      </c>
      <c r="B15" s="253"/>
      <c r="C15" s="242"/>
      <c r="D15" s="102">
        <v>0</v>
      </c>
      <c r="E15" s="102">
        <v>0</v>
      </c>
      <c r="F15" s="102">
        <v>1.764</v>
      </c>
      <c r="G15" s="102">
        <v>0</v>
      </c>
      <c r="H15" s="102">
        <v>5.1999999999999998E-2</v>
      </c>
      <c r="I15" s="102">
        <v>0</v>
      </c>
      <c r="J15" s="102">
        <v>0</v>
      </c>
      <c r="K15" s="102">
        <v>0</v>
      </c>
      <c r="L15" s="102">
        <v>0</v>
      </c>
      <c r="M15" s="102">
        <v>0.184</v>
      </c>
      <c r="N15" s="102">
        <v>0</v>
      </c>
      <c r="O15" s="102">
        <v>0</v>
      </c>
      <c r="P15" s="103">
        <f t="shared" si="0"/>
        <v>2</v>
      </c>
      <c r="Q15" s="102">
        <v>0.6552</v>
      </c>
      <c r="R15" s="102">
        <v>0.87</v>
      </c>
    </row>
    <row r="16" spans="1:20" ht="15.75" x14ac:dyDescent="0.25">
      <c r="A16" s="104" t="s">
        <v>53</v>
      </c>
      <c r="B16" s="254"/>
      <c r="C16" s="242"/>
      <c r="D16" s="105">
        <v>0</v>
      </c>
      <c r="E16" s="105">
        <v>0</v>
      </c>
      <c r="F16" s="105">
        <v>4.3959999999999999</v>
      </c>
      <c r="G16" s="105">
        <v>0</v>
      </c>
      <c r="H16" s="105">
        <v>3.4580000000000002</v>
      </c>
      <c r="I16" s="105">
        <v>0</v>
      </c>
      <c r="J16" s="105">
        <v>0</v>
      </c>
      <c r="K16" s="105">
        <v>0</v>
      </c>
      <c r="L16" s="105">
        <v>0</v>
      </c>
      <c r="M16" s="105">
        <v>0.55200000000000005</v>
      </c>
      <c r="N16" s="105">
        <v>0</v>
      </c>
      <c r="O16" s="105">
        <v>0</v>
      </c>
      <c r="P16" s="106">
        <f t="shared" si="0"/>
        <v>8.4060000000000006</v>
      </c>
      <c r="Q16" s="105">
        <v>11.843999999999999</v>
      </c>
      <c r="R16" s="105">
        <v>14.8878</v>
      </c>
    </row>
    <row r="17" spans="1:20" ht="15.75" x14ac:dyDescent="0.25">
      <c r="A17" s="101" t="s">
        <v>54</v>
      </c>
      <c r="B17" s="253"/>
      <c r="C17" s="242"/>
      <c r="D17" s="102">
        <v>0</v>
      </c>
      <c r="E17" s="102">
        <v>0</v>
      </c>
      <c r="F17" s="102">
        <v>5.6160000000000002E-2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0.19320000000000001</v>
      </c>
      <c r="N17" s="102">
        <v>0</v>
      </c>
      <c r="O17" s="102">
        <v>0</v>
      </c>
      <c r="P17" s="103">
        <f t="shared" si="0"/>
        <v>0.24936000000000003</v>
      </c>
      <c r="Q17" s="102">
        <v>0</v>
      </c>
      <c r="R17" s="102">
        <v>0</v>
      </c>
    </row>
    <row r="18" spans="1:20" ht="15.75" x14ac:dyDescent="0.25">
      <c r="A18" s="104" t="s">
        <v>56</v>
      </c>
      <c r="B18" s="254"/>
      <c r="C18" s="242"/>
      <c r="D18" s="105">
        <v>0</v>
      </c>
      <c r="E18" s="105">
        <v>0</v>
      </c>
      <c r="F18" s="105">
        <v>0</v>
      </c>
      <c r="G18" s="105">
        <v>0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6">
        <f t="shared" si="0"/>
        <v>0</v>
      </c>
      <c r="Q18" s="105">
        <v>2.78152</v>
      </c>
      <c r="R18" s="105">
        <v>0</v>
      </c>
    </row>
    <row r="19" spans="1:20" ht="15.75" x14ac:dyDescent="0.25">
      <c r="A19" s="101" t="s">
        <v>57</v>
      </c>
      <c r="B19" s="253"/>
      <c r="C19" s="242"/>
      <c r="D19" s="102">
        <v>0</v>
      </c>
      <c r="E19" s="102">
        <v>0</v>
      </c>
      <c r="F19" s="102">
        <v>0</v>
      </c>
      <c r="G19" s="102">
        <v>0</v>
      </c>
      <c r="H19" s="102">
        <v>11.007999999999999</v>
      </c>
      <c r="I19" s="102">
        <v>3.7440000000000002</v>
      </c>
      <c r="J19" s="102">
        <v>0</v>
      </c>
      <c r="K19" s="102">
        <v>0</v>
      </c>
      <c r="L19" s="102">
        <v>0</v>
      </c>
      <c r="M19" s="102">
        <v>1.9292400000000001</v>
      </c>
      <c r="N19" s="102">
        <v>0</v>
      </c>
      <c r="O19" s="102">
        <v>0</v>
      </c>
      <c r="P19" s="103">
        <f t="shared" si="0"/>
        <v>16.681239999999999</v>
      </c>
      <c r="Q19" s="102">
        <v>9.0359999999999996</v>
      </c>
      <c r="R19" s="102">
        <v>11.8348</v>
      </c>
    </row>
    <row r="20" spans="1:20" ht="15.75" x14ac:dyDescent="0.25">
      <c r="A20" s="104" t="s">
        <v>58</v>
      </c>
      <c r="B20" s="254"/>
      <c r="C20" s="242"/>
      <c r="D20" s="105">
        <v>0</v>
      </c>
      <c r="E20" s="105">
        <v>0</v>
      </c>
      <c r="F20" s="105">
        <v>0</v>
      </c>
      <c r="G20" s="105">
        <v>0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6">
        <f t="shared" si="0"/>
        <v>0</v>
      </c>
      <c r="Q20" s="105">
        <v>1.7250000000000001</v>
      </c>
      <c r="R20" s="105">
        <v>1.9239999999999999</v>
      </c>
    </row>
    <row r="21" spans="1:20" ht="15.75" x14ac:dyDescent="0.25">
      <c r="A21" s="101" t="s">
        <v>136</v>
      </c>
      <c r="B21" s="253"/>
      <c r="C21" s="242"/>
      <c r="D21" s="102">
        <v>0</v>
      </c>
      <c r="E21" s="102">
        <v>0</v>
      </c>
      <c r="F21" s="102">
        <v>0.29380000000000001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3">
        <f t="shared" si="0"/>
        <v>0.29380000000000001</v>
      </c>
      <c r="Q21" s="102">
        <v>0</v>
      </c>
      <c r="R21" s="102">
        <v>3.3</v>
      </c>
    </row>
    <row r="22" spans="1:20" ht="15.75" x14ac:dyDescent="0.25">
      <c r="A22" s="104" t="s">
        <v>59</v>
      </c>
      <c r="B22" s="254"/>
      <c r="C22" s="242"/>
      <c r="D22" s="105">
        <v>0</v>
      </c>
      <c r="E22" s="105">
        <v>0</v>
      </c>
      <c r="F22" s="105">
        <v>2.6</v>
      </c>
      <c r="G22" s="105">
        <v>0</v>
      </c>
      <c r="H22" s="105">
        <v>0.80600000000000005</v>
      </c>
      <c r="I22" s="105">
        <v>0</v>
      </c>
      <c r="J22" s="105">
        <v>0</v>
      </c>
      <c r="K22" s="105">
        <v>0</v>
      </c>
      <c r="L22" s="105">
        <v>0</v>
      </c>
      <c r="M22" s="105">
        <v>0.13800000000000001</v>
      </c>
      <c r="N22" s="105">
        <v>0</v>
      </c>
      <c r="O22" s="105">
        <v>0</v>
      </c>
      <c r="P22" s="106">
        <f t="shared" si="0"/>
        <v>3.544</v>
      </c>
      <c r="Q22" s="105">
        <v>4.8329599999999999</v>
      </c>
      <c r="R22" s="105">
        <v>1.7</v>
      </c>
    </row>
    <row r="23" spans="1:20" ht="15.75" x14ac:dyDescent="0.25">
      <c r="A23" s="107" t="s">
        <v>12</v>
      </c>
      <c r="B23" s="255"/>
      <c r="C23" s="242"/>
      <c r="D23" s="108">
        <f t="shared" ref="D23:R23" si="1">SUM(D9,D10,D11,D12,D13,D14,D15,D16,D17,D18,D19,D20,D21,D22)</f>
        <v>0</v>
      </c>
      <c r="E23" s="108">
        <f t="shared" si="1"/>
        <v>0</v>
      </c>
      <c r="F23" s="108">
        <f t="shared" si="1"/>
        <v>19.60004</v>
      </c>
      <c r="G23" s="108">
        <f t="shared" si="1"/>
        <v>0</v>
      </c>
      <c r="H23" s="108">
        <f t="shared" si="1"/>
        <v>20.382999999999999</v>
      </c>
      <c r="I23" s="108">
        <f t="shared" si="1"/>
        <v>3.7440000000000002</v>
      </c>
      <c r="J23" s="108">
        <f t="shared" si="1"/>
        <v>0</v>
      </c>
      <c r="K23" s="108">
        <f t="shared" si="1"/>
        <v>0</v>
      </c>
      <c r="L23" s="108">
        <f t="shared" si="1"/>
        <v>0</v>
      </c>
      <c r="M23" s="108">
        <f t="shared" si="1"/>
        <v>3.4104399999999999</v>
      </c>
      <c r="N23" s="108">
        <f t="shared" si="1"/>
        <v>0</v>
      </c>
      <c r="O23" s="108">
        <f t="shared" si="1"/>
        <v>0.55100000000000005</v>
      </c>
      <c r="P23" s="109">
        <f t="shared" si="1"/>
        <v>47.688479999999991</v>
      </c>
      <c r="Q23" s="105">
        <f t="shared" si="1"/>
        <v>46.572240000000001</v>
      </c>
      <c r="R23" s="105">
        <f t="shared" si="1"/>
        <v>48.721789999999999</v>
      </c>
    </row>
    <row r="25" spans="1:20" ht="15.75" x14ac:dyDescent="0.25">
      <c r="A25" s="97" t="s">
        <v>13</v>
      </c>
      <c r="B25" s="252"/>
      <c r="C25" s="242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9"/>
      <c r="Q25" s="100"/>
      <c r="R25" s="100"/>
    </row>
    <row r="26" spans="1:20" ht="15.75" x14ac:dyDescent="0.25">
      <c r="A26" s="101" t="s">
        <v>14</v>
      </c>
      <c r="B26" s="253"/>
      <c r="C26" s="242"/>
      <c r="D26" s="102">
        <v>0</v>
      </c>
      <c r="E26" s="102">
        <v>0</v>
      </c>
      <c r="F26" s="102">
        <v>13.179919999999999</v>
      </c>
      <c r="G26" s="102">
        <v>0</v>
      </c>
      <c r="H26" s="102">
        <v>0</v>
      </c>
      <c r="I26" s="102">
        <v>2.86</v>
      </c>
      <c r="J26" s="102">
        <v>0</v>
      </c>
      <c r="K26" s="102">
        <v>0</v>
      </c>
      <c r="L26" s="102">
        <v>0</v>
      </c>
      <c r="M26" s="102">
        <v>0</v>
      </c>
      <c r="N26" s="102">
        <v>0</v>
      </c>
      <c r="O26" s="102">
        <v>0</v>
      </c>
      <c r="P26" s="103">
        <f t="shared" ref="P26:P33" si="2">SUM(D26,E26,F26,G26,H26,I26,J26,K26,L26,M26,N26,O26)</f>
        <v>16.039919999999999</v>
      </c>
      <c r="Q26" s="102">
        <v>10.67816</v>
      </c>
      <c r="R26" s="102">
        <v>5.6779999999999999</v>
      </c>
      <c r="S26" s="253"/>
      <c r="T26" s="242"/>
    </row>
    <row r="27" spans="1:20" ht="15.75" x14ac:dyDescent="0.25">
      <c r="A27" s="104" t="s">
        <v>60</v>
      </c>
      <c r="B27" s="254"/>
      <c r="C27" s="242"/>
      <c r="D27" s="105">
        <v>0</v>
      </c>
      <c r="E27" s="105">
        <v>0</v>
      </c>
      <c r="F27" s="105">
        <v>1.716</v>
      </c>
      <c r="G27" s="105">
        <v>0</v>
      </c>
      <c r="H27" s="105">
        <v>4.3680000000000003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6">
        <f t="shared" si="2"/>
        <v>6.0840000000000005</v>
      </c>
      <c r="Q27" s="105">
        <v>16.872160000000001</v>
      </c>
      <c r="R27" s="105">
        <v>13.852</v>
      </c>
    </row>
    <row r="28" spans="1:20" ht="15.75" x14ac:dyDescent="0.25">
      <c r="A28" s="101" t="s">
        <v>137</v>
      </c>
      <c r="B28" s="253"/>
      <c r="C28" s="242"/>
      <c r="D28" s="102">
        <v>0</v>
      </c>
      <c r="E28" s="102">
        <v>0</v>
      </c>
      <c r="F28" s="102">
        <v>1.97908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0</v>
      </c>
      <c r="M28" s="102">
        <v>0</v>
      </c>
      <c r="N28" s="102">
        <v>0</v>
      </c>
      <c r="O28" s="102">
        <v>0</v>
      </c>
      <c r="P28" s="103">
        <f t="shared" si="2"/>
        <v>1.97908</v>
      </c>
      <c r="Q28" s="102">
        <v>2.8443999999999998</v>
      </c>
      <c r="R28" s="102">
        <v>0</v>
      </c>
    </row>
    <row r="29" spans="1:20" ht="15.75" x14ac:dyDescent="0.25">
      <c r="A29" s="104" t="s">
        <v>138</v>
      </c>
      <c r="B29" s="254"/>
      <c r="C29" s="242"/>
      <c r="D29" s="105">
        <v>0</v>
      </c>
      <c r="E29" s="105">
        <v>0</v>
      </c>
      <c r="F29" s="105">
        <v>17.07084</v>
      </c>
      <c r="G29" s="105">
        <v>0</v>
      </c>
      <c r="H29" s="105">
        <v>2.65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6">
        <f t="shared" si="2"/>
        <v>19.720839999999999</v>
      </c>
      <c r="Q29" s="105">
        <v>26.359680000000001</v>
      </c>
      <c r="R29" s="105">
        <v>13.771280000000001</v>
      </c>
    </row>
    <row r="30" spans="1:20" ht="15.75" x14ac:dyDescent="0.25">
      <c r="A30" s="101" t="s">
        <v>61</v>
      </c>
      <c r="B30" s="253"/>
      <c r="C30" s="242"/>
      <c r="D30" s="102">
        <v>0</v>
      </c>
      <c r="E30" s="102">
        <v>0</v>
      </c>
      <c r="F30" s="102">
        <v>15.99832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2">
        <v>0.13478000000000001</v>
      </c>
      <c r="N30" s="102">
        <v>0</v>
      </c>
      <c r="O30" s="102">
        <v>0</v>
      </c>
      <c r="P30" s="103">
        <f t="shared" si="2"/>
        <v>16.133099999999999</v>
      </c>
      <c r="Q30" s="102">
        <v>15.811</v>
      </c>
      <c r="R30" s="102">
        <v>13.81232</v>
      </c>
    </row>
    <row r="31" spans="1:20" ht="15.75" x14ac:dyDescent="0.25">
      <c r="A31" s="104" t="s">
        <v>62</v>
      </c>
      <c r="B31" s="254"/>
      <c r="C31" s="242"/>
      <c r="D31" s="105">
        <v>0</v>
      </c>
      <c r="E31" s="105">
        <v>0</v>
      </c>
      <c r="F31" s="105">
        <v>7.1463200000000002</v>
      </c>
      <c r="G31" s="105">
        <v>0</v>
      </c>
      <c r="H31" s="105">
        <v>5.72</v>
      </c>
      <c r="I31" s="105">
        <v>0</v>
      </c>
      <c r="J31" s="105">
        <v>0</v>
      </c>
      <c r="K31" s="105">
        <v>0</v>
      </c>
      <c r="L31" s="105">
        <v>0</v>
      </c>
      <c r="M31" s="105">
        <v>0</v>
      </c>
      <c r="N31" s="105">
        <v>0</v>
      </c>
      <c r="O31" s="105">
        <v>0</v>
      </c>
      <c r="P31" s="106">
        <f t="shared" si="2"/>
        <v>12.86632</v>
      </c>
      <c r="Q31" s="105">
        <v>8.8727999999999998</v>
      </c>
      <c r="R31" s="105">
        <v>31.82564</v>
      </c>
    </row>
    <row r="32" spans="1:20" ht="15.75" x14ac:dyDescent="0.25">
      <c r="A32" s="101" t="s">
        <v>63</v>
      </c>
      <c r="B32" s="253"/>
      <c r="C32" s="242"/>
      <c r="D32" s="102">
        <v>0</v>
      </c>
      <c r="E32" s="102">
        <v>0</v>
      </c>
      <c r="F32" s="102">
        <v>8.9600000000000009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3">
        <f t="shared" si="2"/>
        <v>8.9600000000000009</v>
      </c>
      <c r="Q32" s="102">
        <v>20.813120000000001</v>
      </c>
      <c r="R32" s="102">
        <v>16.997330000000002</v>
      </c>
    </row>
    <row r="33" spans="1:20" ht="15.75" x14ac:dyDescent="0.25">
      <c r="A33" s="104" t="s">
        <v>139</v>
      </c>
      <c r="B33" s="254"/>
      <c r="C33" s="242"/>
      <c r="D33" s="105">
        <v>0</v>
      </c>
      <c r="E33" s="105">
        <v>0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05">
        <v>0</v>
      </c>
      <c r="N33" s="105">
        <v>0</v>
      </c>
      <c r="O33" s="105">
        <v>0</v>
      </c>
      <c r="P33" s="106">
        <f t="shared" si="2"/>
        <v>0</v>
      </c>
      <c r="Q33" s="105">
        <v>3.18052</v>
      </c>
      <c r="R33" s="105">
        <v>7.0102000000000002</v>
      </c>
    </row>
    <row r="34" spans="1:20" ht="15.75" x14ac:dyDescent="0.25">
      <c r="A34" s="107" t="s">
        <v>12</v>
      </c>
      <c r="B34" s="255"/>
      <c r="C34" s="242"/>
      <c r="D34" s="108">
        <f t="shared" ref="D34:R34" si="3">SUM(D26,D27,D28,D29,D30,D31,D32,D33)</f>
        <v>0</v>
      </c>
      <c r="E34" s="108">
        <f t="shared" si="3"/>
        <v>0</v>
      </c>
      <c r="F34" s="108">
        <f t="shared" si="3"/>
        <v>66.050480000000007</v>
      </c>
      <c r="G34" s="108">
        <f t="shared" si="3"/>
        <v>0</v>
      </c>
      <c r="H34" s="108">
        <f t="shared" si="3"/>
        <v>12.738</v>
      </c>
      <c r="I34" s="108">
        <f t="shared" si="3"/>
        <v>2.86</v>
      </c>
      <c r="J34" s="108">
        <f t="shared" si="3"/>
        <v>0</v>
      </c>
      <c r="K34" s="108">
        <f t="shared" si="3"/>
        <v>0</v>
      </c>
      <c r="L34" s="108">
        <f t="shared" si="3"/>
        <v>0</v>
      </c>
      <c r="M34" s="108">
        <f t="shared" si="3"/>
        <v>0.13478000000000001</v>
      </c>
      <c r="N34" s="108">
        <f t="shared" si="3"/>
        <v>0</v>
      </c>
      <c r="O34" s="108">
        <f t="shared" si="3"/>
        <v>0</v>
      </c>
      <c r="P34" s="109">
        <f t="shared" si="3"/>
        <v>81.783259999999984</v>
      </c>
      <c r="Q34" s="105">
        <f t="shared" si="3"/>
        <v>105.43184000000001</v>
      </c>
      <c r="R34" s="105">
        <f t="shared" si="3"/>
        <v>102.94677000000001</v>
      </c>
    </row>
    <row r="36" spans="1:20" ht="15.75" x14ac:dyDescent="0.25">
      <c r="A36" s="97" t="s">
        <v>15</v>
      </c>
      <c r="B36" s="252"/>
      <c r="C36" s="242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9"/>
      <c r="Q36" s="100"/>
      <c r="R36" s="100"/>
    </row>
    <row r="37" spans="1:20" ht="15.75" x14ac:dyDescent="0.25">
      <c r="A37" s="101" t="s">
        <v>140</v>
      </c>
      <c r="B37" s="253"/>
      <c r="C37" s="242"/>
      <c r="D37" s="102">
        <v>0</v>
      </c>
      <c r="E37" s="102">
        <v>0</v>
      </c>
      <c r="F37" s="102">
        <v>1.02752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3">
        <f t="shared" ref="P37:P46" si="4">SUM(D37,E37,F37,G37,H37,I37,J37,K37,L37,M37,N37,O37)</f>
        <v>1.02752</v>
      </c>
      <c r="Q37" s="102">
        <v>0.96096000000000004</v>
      </c>
      <c r="R37" s="102">
        <v>0.43056</v>
      </c>
      <c r="S37" s="253"/>
      <c r="T37" s="242"/>
    </row>
    <row r="38" spans="1:20" ht="15.75" x14ac:dyDescent="0.25">
      <c r="A38" s="104" t="s">
        <v>141</v>
      </c>
      <c r="B38" s="254"/>
      <c r="C38" s="242"/>
      <c r="D38" s="105">
        <v>0</v>
      </c>
      <c r="E38" s="105">
        <v>0</v>
      </c>
      <c r="F38" s="105">
        <v>20.360479999999999</v>
      </c>
      <c r="G38" s="105">
        <v>0</v>
      </c>
      <c r="H38" s="105">
        <v>0</v>
      </c>
      <c r="I38" s="105">
        <v>0</v>
      </c>
      <c r="J38" s="105">
        <v>0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6">
        <f t="shared" si="4"/>
        <v>20.360479999999999</v>
      </c>
      <c r="Q38" s="105">
        <v>43.09216</v>
      </c>
      <c r="R38" s="105">
        <v>32.491399999999999</v>
      </c>
    </row>
    <row r="39" spans="1:20" ht="15.75" x14ac:dyDescent="0.25">
      <c r="A39" s="101" t="s">
        <v>65</v>
      </c>
      <c r="B39" s="253"/>
      <c r="C39" s="242"/>
      <c r="D39" s="102">
        <v>0</v>
      </c>
      <c r="E39" s="102">
        <v>0</v>
      </c>
      <c r="F39" s="102">
        <v>0.89751999999999998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3">
        <f t="shared" si="4"/>
        <v>0.89751999999999998</v>
      </c>
      <c r="Q39" s="102">
        <v>0.72799999999999998</v>
      </c>
      <c r="R39" s="102">
        <v>0.20799999999999999</v>
      </c>
    </row>
    <row r="40" spans="1:20" ht="15.75" x14ac:dyDescent="0.25">
      <c r="A40" s="104" t="s">
        <v>142</v>
      </c>
      <c r="B40" s="254"/>
      <c r="C40" s="242"/>
      <c r="D40" s="105">
        <v>0</v>
      </c>
      <c r="E40" s="105">
        <v>0</v>
      </c>
      <c r="F40" s="105">
        <v>9.9320000000000006E-2</v>
      </c>
      <c r="G40" s="105">
        <v>0</v>
      </c>
      <c r="H40" s="105">
        <v>0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6">
        <f t="shared" si="4"/>
        <v>9.9320000000000006E-2</v>
      </c>
      <c r="Q40" s="105">
        <v>0</v>
      </c>
      <c r="R40" s="105">
        <v>0</v>
      </c>
    </row>
    <row r="41" spans="1:20" ht="15.75" x14ac:dyDescent="0.25">
      <c r="A41" s="101" t="s">
        <v>66</v>
      </c>
      <c r="B41" s="253"/>
      <c r="C41" s="242"/>
      <c r="D41" s="102">
        <v>0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3">
        <f t="shared" si="4"/>
        <v>0</v>
      </c>
      <c r="Q41" s="102">
        <v>0</v>
      </c>
      <c r="R41" s="102">
        <v>0.26519999999999999</v>
      </c>
    </row>
    <row r="42" spans="1:20" ht="15.75" x14ac:dyDescent="0.25">
      <c r="A42" s="104" t="s">
        <v>143</v>
      </c>
      <c r="B42" s="254"/>
      <c r="C42" s="242"/>
      <c r="D42" s="105">
        <v>0</v>
      </c>
      <c r="E42" s="105">
        <v>0</v>
      </c>
      <c r="F42" s="105">
        <v>7.6396800000000002</v>
      </c>
      <c r="G42" s="105">
        <v>0</v>
      </c>
      <c r="H42" s="105">
        <v>0</v>
      </c>
      <c r="I42" s="105">
        <v>0</v>
      </c>
      <c r="J42" s="105">
        <v>0</v>
      </c>
      <c r="K42" s="105">
        <v>0</v>
      </c>
      <c r="L42" s="105">
        <v>0</v>
      </c>
      <c r="M42" s="105">
        <v>0</v>
      </c>
      <c r="N42" s="105">
        <v>0</v>
      </c>
      <c r="O42" s="105">
        <v>0</v>
      </c>
      <c r="P42" s="106">
        <f t="shared" si="4"/>
        <v>7.6396800000000002</v>
      </c>
      <c r="Q42" s="105">
        <v>1.0569999999999999</v>
      </c>
      <c r="R42" s="105">
        <v>1.8226</v>
      </c>
    </row>
    <row r="43" spans="1:20" ht="15.75" x14ac:dyDescent="0.25">
      <c r="A43" s="101" t="s">
        <v>16</v>
      </c>
      <c r="B43" s="253"/>
      <c r="C43" s="242"/>
      <c r="D43" s="102">
        <v>0</v>
      </c>
      <c r="E43" s="102">
        <v>0</v>
      </c>
      <c r="F43" s="102">
        <v>2.7549999999999999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3">
        <f t="shared" si="4"/>
        <v>2.7549999999999999</v>
      </c>
      <c r="Q43" s="102">
        <v>7.9080000000000004</v>
      </c>
      <c r="R43" s="102">
        <v>4.2809999999999997</v>
      </c>
    </row>
    <row r="44" spans="1:20" ht="15.75" x14ac:dyDescent="0.25">
      <c r="A44" s="104" t="s">
        <v>67</v>
      </c>
      <c r="B44" s="254"/>
      <c r="C44" s="242"/>
      <c r="D44" s="105">
        <v>0</v>
      </c>
      <c r="E44" s="105">
        <v>0</v>
      </c>
      <c r="F44" s="105">
        <v>0.86607999999999996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5">
        <v>0</v>
      </c>
      <c r="O44" s="105">
        <v>0</v>
      </c>
      <c r="P44" s="106">
        <f t="shared" si="4"/>
        <v>0.86607999999999996</v>
      </c>
      <c r="Q44" s="105">
        <v>0.74639999999999995</v>
      </c>
      <c r="R44" s="105">
        <v>0.33800000000000002</v>
      </c>
    </row>
    <row r="45" spans="1:20" ht="15.75" x14ac:dyDescent="0.25">
      <c r="A45" s="101" t="s">
        <v>68</v>
      </c>
      <c r="B45" s="253"/>
      <c r="C45" s="242"/>
      <c r="D45" s="102">
        <v>0</v>
      </c>
      <c r="E45" s="102">
        <v>0</v>
      </c>
      <c r="F45" s="102">
        <v>12.232519999999999</v>
      </c>
      <c r="G45" s="102">
        <v>0</v>
      </c>
      <c r="H45" s="102">
        <v>0</v>
      </c>
      <c r="I45" s="102">
        <v>0</v>
      </c>
      <c r="J45" s="102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3">
        <f t="shared" si="4"/>
        <v>12.232519999999999</v>
      </c>
      <c r="Q45" s="102">
        <v>31.046759999999999</v>
      </c>
      <c r="R45" s="102">
        <v>24.487639999999999</v>
      </c>
    </row>
    <row r="46" spans="1:20" ht="15.75" x14ac:dyDescent="0.25">
      <c r="A46" s="104" t="s">
        <v>144</v>
      </c>
      <c r="B46" s="254"/>
      <c r="C46" s="242"/>
      <c r="D46" s="105">
        <v>0</v>
      </c>
      <c r="E46" s="105">
        <v>0</v>
      </c>
      <c r="F46" s="105">
        <v>0</v>
      </c>
      <c r="G46" s="105">
        <v>0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4.5999999999999999E-2</v>
      </c>
      <c r="N46" s="105">
        <v>0</v>
      </c>
      <c r="O46" s="105">
        <v>0</v>
      </c>
      <c r="P46" s="106">
        <f t="shared" si="4"/>
        <v>4.5999999999999999E-2</v>
      </c>
      <c r="Q46" s="105">
        <v>0</v>
      </c>
      <c r="R46" s="105">
        <v>0</v>
      </c>
    </row>
    <row r="47" spans="1:20" ht="15.75" x14ac:dyDescent="0.25">
      <c r="A47" s="107" t="s">
        <v>12</v>
      </c>
      <c r="B47" s="255"/>
      <c r="C47" s="242"/>
      <c r="D47" s="108">
        <f t="shared" ref="D47:R47" si="5">SUM(D37,D38,D39,D40,D41,D42,D43,D44,D45,D46)</f>
        <v>0</v>
      </c>
      <c r="E47" s="108">
        <f t="shared" si="5"/>
        <v>0</v>
      </c>
      <c r="F47" s="108">
        <f t="shared" si="5"/>
        <v>45.878119999999996</v>
      </c>
      <c r="G47" s="108">
        <f t="shared" si="5"/>
        <v>0</v>
      </c>
      <c r="H47" s="108">
        <f t="shared" si="5"/>
        <v>0</v>
      </c>
      <c r="I47" s="108">
        <f t="shared" si="5"/>
        <v>0</v>
      </c>
      <c r="J47" s="108">
        <f t="shared" si="5"/>
        <v>0</v>
      </c>
      <c r="K47" s="108">
        <f t="shared" si="5"/>
        <v>0</v>
      </c>
      <c r="L47" s="108">
        <f t="shared" si="5"/>
        <v>0</v>
      </c>
      <c r="M47" s="108">
        <f t="shared" si="5"/>
        <v>4.5999999999999999E-2</v>
      </c>
      <c r="N47" s="108">
        <f t="shared" si="5"/>
        <v>0</v>
      </c>
      <c r="O47" s="108">
        <f t="shared" si="5"/>
        <v>0</v>
      </c>
      <c r="P47" s="109">
        <f t="shared" si="5"/>
        <v>45.924119999999995</v>
      </c>
      <c r="Q47" s="105">
        <f t="shared" si="5"/>
        <v>85.539280000000005</v>
      </c>
      <c r="R47" s="105">
        <f t="shared" si="5"/>
        <v>64.324399999999997</v>
      </c>
    </row>
    <row r="49" spans="1:20" ht="15.75" x14ac:dyDescent="0.25">
      <c r="A49" s="97" t="s">
        <v>18</v>
      </c>
      <c r="B49" s="252"/>
      <c r="C49" s="242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9"/>
      <c r="Q49" s="100"/>
      <c r="R49" s="100"/>
    </row>
    <row r="50" spans="1:20" ht="15.75" x14ac:dyDescent="0.25">
      <c r="A50" s="101" t="s">
        <v>69</v>
      </c>
      <c r="B50" s="253"/>
      <c r="C50" s="242"/>
      <c r="D50" s="102">
        <v>0</v>
      </c>
      <c r="E50" s="102">
        <v>0</v>
      </c>
      <c r="F50" s="102">
        <v>13.613239999999999</v>
      </c>
      <c r="G50" s="102">
        <v>153.31700000000001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0.30359999999999998</v>
      </c>
      <c r="N50" s="102">
        <v>0</v>
      </c>
      <c r="O50" s="102">
        <v>0</v>
      </c>
      <c r="P50" s="103">
        <f>SUM(D50,E50,F50,G50,H50,I50,J50,K50,L50,M50,N50,O50)</f>
        <v>167.23383999999999</v>
      </c>
      <c r="Q50" s="102">
        <v>164.965</v>
      </c>
      <c r="R50" s="102">
        <v>112.58</v>
      </c>
      <c r="S50" s="253"/>
      <c r="T50" s="242"/>
    </row>
    <row r="51" spans="1:20" ht="15.75" x14ac:dyDescent="0.25">
      <c r="A51" s="104" t="s">
        <v>19</v>
      </c>
      <c r="B51" s="254"/>
      <c r="C51" s="242"/>
      <c r="D51" s="105">
        <v>0</v>
      </c>
      <c r="E51" s="105">
        <v>0</v>
      </c>
      <c r="F51" s="105">
        <v>65.807159999999996</v>
      </c>
      <c r="G51" s="105">
        <v>0</v>
      </c>
      <c r="H51" s="105">
        <v>22.16</v>
      </c>
      <c r="I51" s="105">
        <v>0</v>
      </c>
      <c r="J51" s="105">
        <v>0</v>
      </c>
      <c r="K51" s="105">
        <v>0</v>
      </c>
      <c r="L51" s="105">
        <v>0</v>
      </c>
      <c r="M51" s="105">
        <v>7.6070200000000003</v>
      </c>
      <c r="N51" s="105">
        <v>0</v>
      </c>
      <c r="O51" s="105">
        <v>0</v>
      </c>
      <c r="P51" s="106">
        <f>SUM(D51,E51,F51,G51,H51,I51,J51,K51,L51,M51,N51,O51)</f>
        <v>95.574179999999998</v>
      </c>
      <c r="Q51" s="105">
        <v>120.08984</v>
      </c>
      <c r="R51" s="105">
        <v>85.801320000000004</v>
      </c>
    </row>
    <row r="52" spans="1:20" ht="15.75" x14ac:dyDescent="0.25">
      <c r="A52" s="107" t="s">
        <v>12</v>
      </c>
      <c r="B52" s="255"/>
      <c r="C52" s="242"/>
      <c r="D52" s="108">
        <f t="shared" ref="D52:R52" si="6">SUM(D50,D51)</f>
        <v>0</v>
      </c>
      <c r="E52" s="108">
        <f t="shared" si="6"/>
        <v>0</v>
      </c>
      <c r="F52" s="108">
        <f t="shared" si="6"/>
        <v>79.420400000000001</v>
      </c>
      <c r="G52" s="108">
        <f t="shared" si="6"/>
        <v>153.31700000000001</v>
      </c>
      <c r="H52" s="108">
        <f t="shared" si="6"/>
        <v>22.16</v>
      </c>
      <c r="I52" s="108">
        <f t="shared" si="6"/>
        <v>0</v>
      </c>
      <c r="J52" s="108">
        <f t="shared" si="6"/>
        <v>0</v>
      </c>
      <c r="K52" s="108">
        <f t="shared" si="6"/>
        <v>0</v>
      </c>
      <c r="L52" s="108">
        <f t="shared" si="6"/>
        <v>0</v>
      </c>
      <c r="M52" s="108">
        <f t="shared" si="6"/>
        <v>7.9106200000000007</v>
      </c>
      <c r="N52" s="108">
        <f t="shared" si="6"/>
        <v>0</v>
      </c>
      <c r="O52" s="108">
        <f t="shared" si="6"/>
        <v>0</v>
      </c>
      <c r="P52" s="109">
        <f t="shared" si="6"/>
        <v>262.80802</v>
      </c>
      <c r="Q52" s="105">
        <f t="shared" si="6"/>
        <v>285.05484000000001</v>
      </c>
      <c r="R52" s="105">
        <f t="shared" si="6"/>
        <v>198.38132000000002</v>
      </c>
    </row>
    <row r="54" spans="1:20" ht="15.75" x14ac:dyDescent="0.25">
      <c r="A54" s="97" t="s">
        <v>20</v>
      </c>
      <c r="B54" s="252"/>
      <c r="C54" s="242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9"/>
      <c r="Q54" s="100"/>
      <c r="R54" s="100"/>
    </row>
    <row r="55" spans="1:20" ht="15.75" x14ac:dyDescent="0.25">
      <c r="A55" s="101" t="s">
        <v>70</v>
      </c>
      <c r="B55" s="253"/>
      <c r="C55" s="242"/>
      <c r="D55" s="102">
        <v>0</v>
      </c>
      <c r="E55" s="102">
        <v>0</v>
      </c>
      <c r="F55" s="102">
        <v>75.68056</v>
      </c>
      <c r="G55" s="102">
        <v>57.305</v>
      </c>
      <c r="H55" s="102">
        <v>8.58</v>
      </c>
      <c r="I55" s="102">
        <v>0</v>
      </c>
      <c r="J55" s="102">
        <v>0</v>
      </c>
      <c r="K55" s="102">
        <v>0</v>
      </c>
      <c r="L55" s="102">
        <v>0</v>
      </c>
      <c r="M55" s="102">
        <v>4.83</v>
      </c>
      <c r="N55" s="102">
        <v>0</v>
      </c>
      <c r="O55" s="102">
        <v>0</v>
      </c>
      <c r="P55" s="103">
        <f t="shared" ref="P55:P70" si="7">SUM(D55,E55,F55,G55,H55,I55,J55,K55,L55,M55,N55,O55)</f>
        <v>146.39556000000002</v>
      </c>
      <c r="Q55" s="102">
        <v>110.14752</v>
      </c>
      <c r="R55" s="102">
        <v>165.68522999999999</v>
      </c>
      <c r="S55" s="253"/>
      <c r="T55" s="242"/>
    </row>
    <row r="56" spans="1:20" ht="15.75" x14ac:dyDescent="0.25">
      <c r="A56" s="104" t="s">
        <v>145</v>
      </c>
      <c r="B56" s="254"/>
      <c r="C56" s="242"/>
      <c r="D56" s="105">
        <v>0</v>
      </c>
      <c r="E56" s="105">
        <v>0</v>
      </c>
      <c r="F56" s="105">
        <v>0</v>
      </c>
      <c r="G56" s="105">
        <v>0</v>
      </c>
      <c r="H56" s="105">
        <v>0</v>
      </c>
      <c r="I56" s="105">
        <v>0</v>
      </c>
      <c r="J56" s="105">
        <v>0</v>
      </c>
      <c r="K56" s="105">
        <v>0</v>
      </c>
      <c r="L56" s="105">
        <v>0</v>
      </c>
      <c r="M56" s="105">
        <v>0</v>
      </c>
      <c r="N56" s="105">
        <v>0</v>
      </c>
      <c r="O56" s="105">
        <v>0</v>
      </c>
      <c r="P56" s="106">
        <f t="shared" si="7"/>
        <v>0</v>
      </c>
      <c r="Q56" s="105">
        <v>1.56</v>
      </c>
      <c r="R56" s="105">
        <v>0</v>
      </c>
    </row>
    <row r="57" spans="1:20" ht="15.75" x14ac:dyDescent="0.25">
      <c r="A57" s="101" t="s">
        <v>21</v>
      </c>
      <c r="B57" s="253"/>
      <c r="C57" s="242"/>
      <c r="D57" s="102">
        <v>0</v>
      </c>
      <c r="E57" s="102">
        <v>0</v>
      </c>
      <c r="F57" s="102">
        <v>300.55840000000001</v>
      </c>
      <c r="G57" s="102">
        <v>193.45699999999999</v>
      </c>
      <c r="H57" s="102">
        <v>273.45999999999998</v>
      </c>
      <c r="I57" s="102">
        <v>0</v>
      </c>
      <c r="J57" s="102">
        <v>0</v>
      </c>
      <c r="K57" s="102">
        <v>61.16</v>
      </c>
      <c r="L57" s="102">
        <v>0</v>
      </c>
      <c r="M57" s="102">
        <v>119.3608</v>
      </c>
      <c r="N57" s="102">
        <v>0</v>
      </c>
      <c r="O57" s="102">
        <v>0</v>
      </c>
      <c r="P57" s="103">
        <f t="shared" si="7"/>
        <v>947.99620000000004</v>
      </c>
      <c r="Q57" s="102">
        <v>820.05784000000006</v>
      </c>
      <c r="R57" s="102">
        <v>650.46735000000001</v>
      </c>
    </row>
    <row r="58" spans="1:20" ht="15.75" x14ac:dyDescent="0.25">
      <c r="A58" s="104" t="s">
        <v>71</v>
      </c>
      <c r="B58" s="254"/>
      <c r="C58" s="242"/>
      <c r="D58" s="105">
        <v>0</v>
      </c>
      <c r="E58" s="105">
        <v>0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05">
        <v>0</v>
      </c>
      <c r="L58" s="105">
        <v>0</v>
      </c>
      <c r="M58" s="105">
        <v>9.1999999999999998E-2</v>
      </c>
      <c r="N58" s="105">
        <v>0</v>
      </c>
      <c r="O58" s="105">
        <v>0</v>
      </c>
      <c r="P58" s="106">
        <f t="shared" si="7"/>
        <v>9.1999999999999998E-2</v>
      </c>
      <c r="Q58" s="105">
        <v>2.7890000000000001</v>
      </c>
      <c r="R58" s="105">
        <v>0.27144000000000001</v>
      </c>
    </row>
    <row r="59" spans="1:20" ht="15.75" x14ac:dyDescent="0.25">
      <c r="A59" s="101" t="s">
        <v>72</v>
      </c>
      <c r="B59" s="253"/>
      <c r="C59" s="242"/>
      <c r="D59" s="102">
        <v>0</v>
      </c>
      <c r="E59" s="102">
        <v>0</v>
      </c>
      <c r="F59" s="102">
        <v>0</v>
      </c>
      <c r="G59" s="102">
        <v>28.736999999999998</v>
      </c>
      <c r="H59" s="102">
        <v>0</v>
      </c>
      <c r="I59" s="102">
        <v>0</v>
      </c>
      <c r="J59" s="102">
        <v>0</v>
      </c>
      <c r="K59" s="102">
        <v>0</v>
      </c>
      <c r="L59" s="102">
        <v>0</v>
      </c>
      <c r="M59" s="102">
        <v>6.3479999999999999</v>
      </c>
      <c r="N59" s="102">
        <v>0</v>
      </c>
      <c r="O59" s="102">
        <v>0</v>
      </c>
      <c r="P59" s="103">
        <f t="shared" si="7"/>
        <v>35.085000000000001</v>
      </c>
      <c r="Q59" s="102">
        <v>28.018000000000001</v>
      </c>
      <c r="R59" s="102">
        <v>24.131</v>
      </c>
    </row>
    <row r="60" spans="1:20" ht="15.75" x14ac:dyDescent="0.25">
      <c r="A60" s="104" t="s">
        <v>73</v>
      </c>
      <c r="B60" s="254"/>
      <c r="C60" s="242"/>
      <c r="D60" s="105">
        <v>0</v>
      </c>
      <c r="E60" s="105">
        <v>0</v>
      </c>
      <c r="F60" s="105">
        <v>0.1</v>
      </c>
      <c r="G60" s="105">
        <v>0.218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9.1999999999999998E-2</v>
      </c>
      <c r="N60" s="105">
        <v>0</v>
      </c>
      <c r="O60" s="105">
        <v>0</v>
      </c>
      <c r="P60" s="106">
        <f t="shared" si="7"/>
        <v>0.41000000000000003</v>
      </c>
      <c r="Q60" s="105">
        <v>0</v>
      </c>
      <c r="R60" s="105">
        <v>0</v>
      </c>
    </row>
    <row r="61" spans="1:20" ht="15.75" x14ac:dyDescent="0.25">
      <c r="A61" s="101" t="s">
        <v>75</v>
      </c>
      <c r="B61" s="253"/>
      <c r="C61" s="242"/>
      <c r="D61" s="102">
        <v>0</v>
      </c>
      <c r="E61" s="102">
        <v>0</v>
      </c>
      <c r="F61" s="102">
        <v>0.5</v>
      </c>
      <c r="G61" s="102">
        <v>0.84499999999999997</v>
      </c>
      <c r="H61" s="102">
        <v>0</v>
      </c>
      <c r="I61" s="102">
        <v>0</v>
      </c>
      <c r="J61" s="102">
        <v>0</v>
      </c>
      <c r="K61" s="102">
        <v>0</v>
      </c>
      <c r="L61" s="102">
        <v>0</v>
      </c>
      <c r="M61" s="102">
        <v>0</v>
      </c>
      <c r="N61" s="102">
        <v>0</v>
      </c>
      <c r="O61" s="102">
        <v>0</v>
      </c>
      <c r="P61" s="103">
        <f t="shared" si="7"/>
        <v>1.345</v>
      </c>
      <c r="Q61" s="102">
        <v>0</v>
      </c>
      <c r="R61" s="102">
        <v>0</v>
      </c>
    </row>
    <row r="62" spans="1:20" ht="15.75" x14ac:dyDescent="0.25">
      <c r="A62" s="104" t="s">
        <v>76</v>
      </c>
      <c r="B62" s="254"/>
      <c r="C62" s="242"/>
      <c r="D62" s="105">
        <v>0</v>
      </c>
      <c r="E62" s="105">
        <v>0</v>
      </c>
      <c r="F62" s="105">
        <v>0.1</v>
      </c>
      <c r="G62" s="105">
        <v>0</v>
      </c>
      <c r="H62" s="105">
        <v>0</v>
      </c>
      <c r="I62" s="105">
        <v>0</v>
      </c>
      <c r="J62" s="105">
        <v>0</v>
      </c>
      <c r="K62" s="105">
        <v>0</v>
      </c>
      <c r="L62" s="105">
        <v>0</v>
      </c>
      <c r="M62" s="105">
        <v>0</v>
      </c>
      <c r="N62" s="105">
        <v>0</v>
      </c>
      <c r="O62" s="105">
        <v>0</v>
      </c>
      <c r="P62" s="106">
        <f t="shared" si="7"/>
        <v>0.1</v>
      </c>
      <c r="Q62" s="105">
        <v>0</v>
      </c>
      <c r="R62" s="105">
        <v>0</v>
      </c>
    </row>
    <row r="63" spans="1:20" ht="15.75" x14ac:dyDescent="0.25">
      <c r="A63" s="101" t="s">
        <v>146</v>
      </c>
      <c r="B63" s="253"/>
      <c r="C63" s="242"/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9.1999999999999998E-2</v>
      </c>
      <c r="N63" s="102">
        <v>0</v>
      </c>
      <c r="O63" s="102">
        <v>0</v>
      </c>
      <c r="P63" s="103">
        <f t="shared" si="7"/>
        <v>9.1999999999999998E-2</v>
      </c>
      <c r="Q63" s="102">
        <v>0</v>
      </c>
      <c r="R63" s="102">
        <v>0</v>
      </c>
    </row>
    <row r="64" spans="1:20" ht="15.75" x14ac:dyDescent="0.25">
      <c r="A64" s="104" t="s">
        <v>79</v>
      </c>
      <c r="B64" s="254"/>
      <c r="C64" s="242"/>
      <c r="D64" s="105">
        <v>0</v>
      </c>
      <c r="E64" s="105">
        <v>0</v>
      </c>
      <c r="F64" s="105">
        <v>0</v>
      </c>
      <c r="G64" s="105">
        <v>5.3369999999999997</v>
      </c>
      <c r="H64" s="105">
        <v>4.3630000000000004</v>
      </c>
      <c r="I64" s="105">
        <v>0</v>
      </c>
      <c r="J64" s="105">
        <v>0</v>
      </c>
      <c r="K64" s="105">
        <v>0</v>
      </c>
      <c r="L64" s="105">
        <v>0</v>
      </c>
      <c r="M64" s="105">
        <v>1.01108</v>
      </c>
      <c r="N64" s="105">
        <v>0</v>
      </c>
      <c r="O64" s="105">
        <v>0</v>
      </c>
      <c r="P64" s="106">
        <f t="shared" si="7"/>
        <v>10.711079999999999</v>
      </c>
      <c r="Q64" s="105">
        <v>18.385999999999999</v>
      </c>
      <c r="R64" s="105">
        <v>17.158999999999999</v>
      </c>
    </row>
    <row r="65" spans="1:20" ht="15.75" x14ac:dyDescent="0.25">
      <c r="A65" s="101" t="s">
        <v>81</v>
      </c>
      <c r="B65" s="253"/>
      <c r="C65" s="242"/>
      <c r="D65" s="102">
        <v>0</v>
      </c>
      <c r="E65" s="102">
        <v>0</v>
      </c>
      <c r="F65" s="102">
        <v>0</v>
      </c>
      <c r="G65" s="102">
        <v>0.26500000000000001</v>
      </c>
      <c r="H65" s="102">
        <v>0</v>
      </c>
      <c r="I65" s="102">
        <v>0</v>
      </c>
      <c r="J65" s="102">
        <v>0</v>
      </c>
      <c r="K65" s="102">
        <v>0</v>
      </c>
      <c r="L65" s="102">
        <v>0</v>
      </c>
      <c r="M65" s="102">
        <v>0</v>
      </c>
      <c r="N65" s="102">
        <v>0</v>
      </c>
      <c r="O65" s="102">
        <v>0</v>
      </c>
      <c r="P65" s="103">
        <f t="shared" si="7"/>
        <v>0.26500000000000001</v>
      </c>
      <c r="Q65" s="102">
        <v>0.629</v>
      </c>
      <c r="R65" s="102">
        <v>0.28599999999999998</v>
      </c>
    </row>
    <row r="66" spans="1:20" ht="15.75" x14ac:dyDescent="0.25">
      <c r="A66" s="104" t="s">
        <v>82</v>
      </c>
      <c r="B66" s="254"/>
      <c r="C66" s="242"/>
      <c r="D66" s="105">
        <v>0</v>
      </c>
      <c r="E66" s="105">
        <v>0</v>
      </c>
      <c r="F66" s="105">
        <v>0</v>
      </c>
      <c r="G66" s="105">
        <v>0</v>
      </c>
      <c r="H66" s="105">
        <v>2.73</v>
      </c>
      <c r="I66" s="105">
        <v>0</v>
      </c>
      <c r="J66" s="105">
        <v>0</v>
      </c>
      <c r="K66" s="105">
        <v>0</v>
      </c>
      <c r="L66" s="105">
        <v>0</v>
      </c>
      <c r="M66" s="105">
        <v>0.253</v>
      </c>
      <c r="N66" s="105">
        <v>0</v>
      </c>
      <c r="O66" s="105">
        <v>0</v>
      </c>
      <c r="P66" s="106">
        <f t="shared" si="7"/>
        <v>2.9830000000000001</v>
      </c>
      <c r="Q66" s="105">
        <v>4.4939999999999998</v>
      </c>
      <c r="R66" s="105">
        <v>1.1439999999999999</v>
      </c>
    </row>
    <row r="67" spans="1:20" ht="15.75" x14ac:dyDescent="0.25">
      <c r="A67" s="101" t="s">
        <v>83</v>
      </c>
      <c r="B67" s="253"/>
      <c r="C67" s="242"/>
      <c r="D67" s="102">
        <v>0</v>
      </c>
      <c r="E67" s="102">
        <v>0</v>
      </c>
      <c r="F67" s="102">
        <v>0</v>
      </c>
      <c r="G67" s="102">
        <v>5.5860000000000003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0.35098000000000001</v>
      </c>
      <c r="N67" s="102">
        <v>0</v>
      </c>
      <c r="O67" s="102">
        <v>0</v>
      </c>
      <c r="P67" s="103">
        <f t="shared" si="7"/>
        <v>5.9369800000000001</v>
      </c>
      <c r="Q67" s="102">
        <v>5.9749999999999996</v>
      </c>
      <c r="R67" s="102">
        <v>5.718</v>
      </c>
    </row>
    <row r="68" spans="1:20" ht="15.75" x14ac:dyDescent="0.25">
      <c r="A68" s="104" t="s">
        <v>86</v>
      </c>
      <c r="B68" s="254"/>
      <c r="C68" s="242"/>
      <c r="D68" s="105">
        <v>0</v>
      </c>
      <c r="E68" s="105">
        <v>0</v>
      </c>
      <c r="F68" s="105">
        <v>25.360720000000001</v>
      </c>
      <c r="G68" s="105">
        <v>1.847</v>
      </c>
      <c r="H68" s="105">
        <v>0</v>
      </c>
      <c r="I68" s="105">
        <v>0</v>
      </c>
      <c r="J68" s="105">
        <v>0</v>
      </c>
      <c r="K68" s="105">
        <v>8</v>
      </c>
      <c r="L68" s="105">
        <v>0</v>
      </c>
      <c r="M68" s="105">
        <v>0</v>
      </c>
      <c r="N68" s="105">
        <v>0</v>
      </c>
      <c r="O68" s="105">
        <v>0</v>
      </c>
      <c r="P68" s="106">
        <f t="shared" si="7"/>
        <v>35.207720000000002</v>
      </c>
      <c r="Q68" s="105">
        <v>14.608000000000001</v>
      </c>
      <c r="R68" s="105">
        <v>9.7955199999999998</v>
      </c>
    </row>
    <row r="69" spans="1:20" ht="15.75" x14ac:dyDescent="0.25">
      <c r="A69" s="101" t="s">
        <v>87</v>
      </c>
      <c r="B69" s="253"/>
      <c r="C69" s="242"/>
      <c r="D69" s="102">
        <v>0</v>
      </c>
      <c r="E69" s="102">
        <v>0</v>
      </c>
      <c r="F69" s="102">
        <v>0</v>
      </c>
      <c r="G69" s="102">
        <v>2.6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3">
        <f t="shared" si="7"/>
        <v>2.6</v>
      </c>
      <c r="Q69" s="102">
        <v>2.86</v>
      </c>
      <c r="R69" s="102">
        <v>13.189</v>
      </c>
    </row>
    <row r="70" spans="1:20" ht="15.75" x14ac:dyDescent="0.25">
      <c r="A70" s="104" t="s">
        <v>44</v>
      </c>
      <c r="B70" s="254"/>
      <c r="C70" s="242"/>
      <c r="D70" s="105">
        <v>0</v>
      </c>
      <c r="E70" s="105">
        <v>0</v>
      </c>
      <c r="F70" s="105">
        <v>0</v>
      </c>
      <c r="G70" s="105">
        <v>3.431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05">
        <v>0</v>
      </c>
      <c r="P70" s="106">
        <f t="shared" si="7"/>
        <v>3.431</v>
      </c>
      <c r="Q70" s="105">
        <v>0</v>
      </c>
      <c r="R70" s="105">
        <v>0</v>
      </c>
    </row>
    <row r="71" spans="1:20" ht="15.75" x14ac:dyDescent="0.25">
      <c r="A71" s="107" t="s">
        <v>12</v>
      </c>
      <c r="B71" s="255"/>
      <c r="C71" s="242"/>
      <c r="D71" s="108">
        <f t="shared" ref="D71:R71" si="8">SUM(D55,D56,D57,D58,D59,D60,D61,D62,D63,D64,D65,D66,D67,D68,D69,D70)</f>
        <v>0</v>
      </c>
      <c r="E71" s="108">
        <f t="shared" si="8"/>
        <v>0</v>
      </c>
      <c r="F71" s="108">
        <f t="shared" si="8"/>
        <v>402.29968000000008</v>
      </c>
      <c r="G71" s="108">
        <f t="shared" si="8"/>
        <v>299.62800000000004</v>
      </c>
      <c r="H71" s="108">
        <f t="shared" si="8"/>
        <v>289.13299999999998</v>
      </c>
      <c r="I71" s="108">
        <f t="shared" si="8"/>
        <v>0</v>
      </c>
      <c r="J71" s="108">
        <f t="shared" si="8"/>
        <v>0</v>
      </c>
      <c r="K71" s="108">
        <f t="shared" si="8"/>
        <v>69.16</v>
      </c>
      <c r="L71" s="108">
        <f t="shared" si="8"/>
        <v>0</v>
      </c>
      <c r="M71" s="108">
        <f t="shared" si="8"/>
        <v>132.42985999999999</v>
      </c>
      <c r="N71" s="108">
        <f t="shared" si="8"/>
        <v>0</v>
      </c>
      <c r="O71" s="108">
        <f t="shared" si="8"/>
        <v>0</v>
      </c>
      <c r="P71" s="109">
        <f t="shared" si="8"/>
        <v>1192.6505400000003</v>
      </c>
      <c r="Q71" s="105">
        <f t="shared" si="8"/>
        <v>1009.5243600000001</v>
      </c>
      <c r="R71" s="105">
        <f t="shared" si="8"/>
        <v>887.84653999999978</v>
      </c>
    </row>
    <row r="73" spans="1:20" ht="15.75" x14ac:dyDescent="0.25">
      <c r="A73" s="97" t="s">
        <v>22</v>
      </c>
      <c r="B73" s="252"/>
      <c r="C73" s="242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9"/>
      <c r="Q73" s="100"/>
      <c r="R73" s="100"/>
    </row>
    <row r="74" spans="1:20" ht="15.75" x14ac:dyDescent="0.25">
      <c r="A74" s="101" t="s">
        <v>88</v>
      </c>
      <c r="B74" s="253"/>
      <c r="C74" s="242"/>
      <c r="D74" s="102">
        <v>0</v>
      </c>
      <c r="E74" s="102">
        <v>0</v>
      </c>
      <c r="F74" s="102">
        <v>0</v>
      </c>
      <c r="G74" s="102">
        <v>0</v>
      </c>
      <c r="H74" s="102">
        <v>1.8180000000000001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3">
        <f t="shared" ref="P74:P87" si="9">SUM(D74,E74,F74,G74,H74,I74,J74,K74,L74,M74,N74,O74)</f>
        <v>1.8180000000000001</v>
      </c>
      <c r="Q74" s="102">
        <v>1.6379999999999999</v>
      </c>
      <c r="R74" s="102">
        <v>0</v>
      </c>
      <c r="S74" s="253"/>
      <c r="T74" s="242"/>
    </row>
    <row r="75" spans="1:20" ht="15.75" x14ac:dyDescent="0.25">
      <c r="A75" s="104" t="s">
        <v>89</v>
      </c>
      <c r="B75" s="254"/>
      <c r="C75" s="242"/>
      <c r="D75" s="105">
        <v>0</v>
      </c>
      <c r="E75" s="105">
        <v>0</v>
      </c>
      <c r="F75" s="105">
        <v>0</v>
      </c>
      <c r="G75" s="105">
        <v>0</v>
      </c>
      <c r="H75" s="105">
        <v>0.17</v>
      </c>
      <c r="I75" s="105">
        <v>0</v>
      </c>
      <c r="J75" s="105">
        <v>0</v>
      </c>
      <c r="K75" s="105">
        <v>0</v>
      </c>
      <c r="L75" s="105">
        <v>0</v>
      </c>
      <c r="M75" s="105">
        <v>0</v>
      </c>
      <c r="N75" s="105">
        <v>0</v>
      </c>
      <c r="O75" s="105">
        <v>0</v>
      </c>
      <c r="P75" s="106">
        <f t="shared" si="9"/>
        <v>0.17</v>
      </c>
      <c r="Q75" s="105">
        <v>0.17</v>
      </c>
      <c r="R75" s="105">
        <v>6.6000000000000003E-2</v>
      </c>
    </row>
    <row r="76" spans="1:20" ht="15.75" x14ac:dyDescent="0.25">
      <c r="A76" s="101" t="s">
        <v>147</v>
      </c>
      <c r="B76" s="253"/>
      <c r="C76" s="242"/>
      <c r="D76" s="102">
        <v>0</v>
      </c>
      <c r="E76" s="102">
        <v>0</v>
      </c>
      <c r="F76" s="102">
        <v>0</v>
      </c>
      <c r="G76" s="102">
        <v>0</v>
      </c>
      <c r="H76" s="102">
        <v>0.13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3">
        <f t="shared" si="9"/>
        <v>0.13</v>
      </c>
      <c r="Q76" s="102">
        <v>0</v>
      </c>
      <c r="R76" s="102">
        <v>0</v>
      </c>
    </row>
    <row r="77" spans="1:20" ht="15.75" x14ac:dyDescent="0.25">
      <c r="A77" s="104" t="s">
        <v>92</v>
      </c>
      <c r="B77" s="254"/>
      <c r="C77" s="242"/>
      <c r="D77" s="105">
        <v>0</v>
      </c>
      <c r="E77" s="105">
        <v>0</v>
      </c>
      <c r="F77" s="105">
        <v>0</v>
      </c>
      <c r="G77" s="105">
        <v>0</v>
      </c>
      <c r="H77" s="105">
        <v>0</v>
      </c>
      <c r="I77" s="105">
        <v>0</v>
      </c>
      <c r="J77" s="105">
        <v>0</v>
      </c>
      <c r="K77" s="105">
        <v>0</v>
      </c>
      <c r="L77" s="105">
        <v>0</v>
      </c>
      <c r="M77" s="105">
        <v>1.41404</v>
      </c>
      <c r="N77" s="105">
        <v>0</v>
      </c>
      <c r="O77" s="105">
        <v>0</v>
      </c>
      <c r="P77" s="106">
        <f t="shared" si="9"/>
        <v>1.41404</v>
      </c>
      <c r="Q77" s="105">
        <v>0</v>
      </c>
      <c r="R77" s="105">
        <v>0</v>
      </c>
    </row>
    <row r="78" spans="1:20" ht="15.75" x14ac:dyDescent="0.25">
      <c r="A78" s="101" t="s">
        <v>148</v>
      </c>
      <c r="B78" s="253"/>
      <c r="C78" s="242"/>
      <c r="D78" s="102">
        <v>0</v>
      </c>
      <c r="E78" s="102">
        <v>0</v>
      </c>
      <c r="F78" s="102">
        <v>0</v>
      </c>
      <c r="G78" s="102">
        <v>0</v>
      </c>
      <c r="H78" s="102">
        <v>37.732999999999997</v>
      </c>
      <c r="I78" s="102">
        <v>0</v>
      </c>
      <c r="J78" s="102">
        <v>0</v>
      </c>
      <c r="K78" s="102">
        <v>0</v>
      </c>
      <c r="L78" s="102">
        <v>0</v>
      </c>
      <c r="M78" s="102">
        <v>0</v>
      </c>
      <c r="N78" s="102">
        <v>0</v>
      </c>
      <c r="O78" s="102">
        <v>0</v>
      </c>
      <c r="P78" s="103">
        <f t="shared" si="9"/>
        <v>37.732999999999997</v>
      </c>
      <c r="Q78" s="102">
        <v>0</v>
      </c>
      <c r="R78" s="102">
        <v>0</v>
      </c>
    </row>
    <row r="79" spans="1:20" ht="15.75" x14ac:dyDescent="0.25">
      <c r="A79" s="104" t="s">
        <v>94</v>
      </c>
      <c r="B79" s="254"/>
      <c r="C79" s="242"/>
      <c r="D79" s="105">
        <v>0</v>
      </c>
      <c r="E79" s="105">
        <v>0</v>
      </c>
      <c r="F79" s="105">
        <v>0</v>
      </c>
      <c r="G79" s="105">
        <v>0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5">
        <v>0.13800000000000001</v>
      </c>
      <c r="N79" s="105">
        <v>0</v>
      </c>
      <c r="O79" s="105">
        <v>0</v>
      </c>
      <c r="P79" s="106">
        <f t="shared" si="9"/>
        <v>0.13800000000000001</v>
      </c>
      <c r="Q79" s="105">
        <v>0</v>
      </c>
      <c r="R79" s="105">
        <v>0</v>
      </c>
    </row>
    <row r="80" spans="1:20" ht="15.75" x14ac:dyDescent="0.25">
      <c r="A80" s="101" t="s">
        <v>97</v>
      </c>
      <c r="B80" s="253"/>
      <c r="C80" s="242"/>
      <c r="D80" s="102">
        <v>0</v>
      </c>
      <c r="E80" s="102">
        <v>0</v>
      </c>
      <c r="F80" s="102">
        <v>0</v>
      </c>
      <c r="G80" s="102">
        <v>0</v>
      </c>
      <c r="H80" s="102">
        <v>0</v>
      </c>
      <c r="I80" s="102">
        <v>0</v>
      </c>
      <c r="J80" s="102">
        <v>0</v>
      </c>
      <c r="K80" s="102">
        <v>0</v>
      </c>
      <c r="L80" s="102">
        <v>0</v>
      </c>
      <c r="M80" s="102">
        <v>5.5199999999999999E-2</v>
      </c>
      <c r="N80" s="102">
        <v>0</v>
      </c>
      <c r="O80" s="102">
        <v>0</v>
      </c>
      <c r="P80" s="103">
        <f t="shared" si="9"/>
        <v>5.5199999999999999E-2</v>
      </c>
      <c r="Q80" s="102">
        <v>0</v>
      </c>
      <c r="R80" s="102">
        <v>0</v>
      </c>
    </row>
    <row r="81" spans="1:20" ht="15.75" x14ac:dyDescent="0.25">
      <c r="A81" s="104" t="s">
        <v>23</v>
      </c>
      <c r="B81" s="254"/>
      <c r="C81" s="242"/>
      <c r="D81" s="105">
        <v>0</v>
      </c>
      <c r="E81" s="105">
        <v>0</v>
      </c>
      <c r="F81" s="105">
        <v>0</v>
      </c>
      <c r="G81" s="105">
        <v>0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0.73599999999999999</v>
      </c>
      <c r="N81" s="105">
        <v>0</v>
      </c>
      <c r="O81" s="105">
        <v>0</v>
      </c>
      <c r="P81" s="106">
        <f t="shared" si="9"/>
        <v>0.73599999999999999</v>
      </c>
      <c r="Q81" s="105">
        <v>0</v>
      </c>
      <c r="R81" s="105">
        <v>0</v>
      </c>
    </row>
    <row r="82" spans="1:20" ht="15.75" x14ac:dyDescent="0.25">
      <c r="A82" s="101" t="s">
        <v>149</v>
      </c>
      <c r="B82" s="253"/>
      <c r="C82" s="242"/>
      <c r="D82" s="102">
        <v>0</v>
      </c>
      <c r="E82" s="102">
        <v>0</v>
      </c>
      <c r="F82" s="102">
        <v>0.5</v>
      </c>
      <c r="G82" s="102">
        <v>0</v>
      </c>
      <c r="H82" s="102">
        <v>6.8639999999999999</v>
      </c>
      <c r="I82" s="102">
        <v>0</v>
      </c>
      <c r="J82" s="102">
        <v>0</v>
      </c>
      <c r="K82" s="102">
        <v>0</v>
      </c>
      <c r="L82" s="102">
        <v>0</v>
      </c>
      <c r="M82" s="102">
        <v>2.99</v>
      </c>
      <c r="N82" s="102">
        <v>0</v>
      </c>
      <c r="O82" s="102">
        <v>0</v>
      </c>
      <c r="P82" s="103">
        <f t="shared" si="9"/>
        <v>10.353999999999999</v>
      </c>
      <c r="Q82" s="102">
        <v>5.0462400000000001</v>
      </c>
      <c r="R82" s="102">
        <v>1.4809600000000001</v>
      </c>
    </row>
    <row r="83" spans="1:20" ht="15.75" x14ac:dyDescent="0.25">
      <c r="A83" s="104" t="s">
        <v>25</v>
      </c>
      <c r="B83" s="254"/>
      <c r="C83" s="242"/>
      <c r="D83" s="105">
        <v>0</v>
      </c>
      <c r="E83" s="105">
        <v>0</v>
      </c>
      <c r="F83" s="105">
        <v>15.9</v>
      </c>
      <c r="G83" s="105">
        <v>0</v>
      </c>
      <c r="H83" s="105">
        <v>2.415</v>
      </c>
      <c r="I83" s="105">
        <v>0</v>
      </c>
      <c r="J83" s="105">
        <v>0</v>
      </c>
      <c r="K83" s="105">
        <v>0</v>
      </c>
      <c r="L83" s="105">
        <v>0</v>
      </c>
      <c r="M83" s="105">
        <v>1.40944</v>
      </c>
      <c r="N83" s="105">
        <v>0</v>
      </c>
      <c r="O83" s="105">
        <v>0</v>
      </c>
      <c r="P83" s="106">
        <f t="shared" si="9"/>
        <v>19.724440000000001</v>
      </c>
      <c r="Q83" s="105">
        <v>24.3</v>
      </c>
      <c r="R83" s="105">
        <v>15.412000000000001</v>
      </c>
    </row>
    <row r="84" spans="1:20" ht="15.75" x14ac:dyDescent="0.25">
      <c r="A84" s="101" t="s">
        <v>100</v>
      </c>
      <c r="B84" s="253"/>
      <c r="C84" s="242"/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4.5999999999999999E-2</v>
      </c>
      <c r="N84" s="102">
        <v>0</v>
      </c>
      <c r="O84" s="102">
        <v>0</v>
      </c>
      <c r="P84" s="103">
        <f t="shared" si="9"/>
        <v>4.5999999999999999E-2</v>
      </c>
      <c r="Q84" s="102">
        <v>0</v>
      </c>
      <c r="R84" s="102">
        <v>0</v>
      </c>
    </row>
    <row r="85" spans="1:20" ht="15.75" x14ac:dyDescent="0.25">
      <c r="A85" s="104" t="s">
        <v>150</v>
      </c>
      <c r="B85" s="254"/>
      <c r="C85" s="242"/>
      <c r="D85" s="105">
        <v>0</v>
      </c>
      <c r="E85" s="105">
        <v>0</v>
      </c>
      <c r="F85" s="105">
        <v>0</v>
      </c>
      <c r="G85" s="105">
        <v>0</v>
      </c>
      <c r="H85" s="105">
        <v>0</v>
      </c>
      <c r="I85" s="105">
        <v>0</v>
      </c>
      <c r="J85" s="105">
        <v>0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6">
        <f t="shared" si="9"/>
        <v>0</v>
      </c>
      <c r="Q85" s="105">
        <v>0</v>
      </c>
      <c r="R85" s="105">
        <v>0.52727999999999997</v>
      </c>
    </row>
    <row r="86" spans="1:20" ht="15.75" x14ac:dyDescent="0.25">
      <c r="A86" s="101" t="s">
        <v>26</v>
      </c>
      <c r="B86" s="253"/>
      <c r="C86" s="242"/>
      <c r="D86" s="102">
        <v>0</v>
      </c>
      <c r="E86" s="102">
        <v>0</v>
      </c>
      <c r="F86" s="102">
        <v>0</v>
      </c>
      <c r="G86" s="102">
        <v>0</v>
      </c>
      <c r="H86" s="102">
        <v>0</v>
      </c>
      <c r="I86" s="102">
        <v>0</v>
      </c>
      <c r="J86" s="102">
        <v>0</v>
      </c>
      <c r="K86" s="102">
        <v>0</v>
      </c>
      <c r="L86" s="102">
        <v>0</v>
      </c>
      <c r="M86" s="102">
        <v>4.5999999999999999E-2</v>
      </c>
      <c r="N86" s="102">
        <v>0</v>
      </c>
      <c r="O86" s="102">
        <v>0</v>
      </c>
      <c r="P86" s="103">
        <f t="shared" si="9"/>
        <v>4.5999999999999999E-2</v>
      </c>
      <c r="Q86" s="102">
        <v>0</v>
      </c>
      <c r="R86" s="102">
        <v>0</v>
      </c>
    </row>
    <row r="87" spans="1:20" ht="15.75" x14ac:dyDescent="0.25">
      <c r="A87" s="104" t="s">
        <v>151</v>
      </c>
      <c r="B87" s="254"/>
      <c r="C87" s="242"/>
      <c r="D87" s="105">
        <v>0</v>
      </c>
      <c r="E87" s="105">
        <v>0</v>
      </c>
      <c r="F87" s="105">
        <v>0</v>
      </c>
      <c r="G87" s="105">
        <v>0</v>
      </c>
      <c r="H87" s="105">
        <v>0</v>
      </c>
      <c r="I87" s="105">
        <v>0</v>
      </c>
      <c r="J87" s="105">
        <v>0</v>
      </c>
      <c r="K87" s="105">
        <v>0</v>
      </c>
      <c r="L87" s="105">
        <v>0</v>
      </c>
      <c r="M87" s="105">
        <v>0</v>
      </c>
      <c r="N87" s="105">
        <v>0</v>
      </c>
      <c r="O87" s="105">
        <v>1</v>
      </c>
      <c r="P87" s="106">
        <f t="shared" si="9"/>
        <v>1</v>
      </c>
      <c r="Q87" s="105">
        <v>0</v>
      </c>
      <c r="R87" s="105">
        <v>0</v>
      </c>
    </row>
    <row r="88" spans="1:20" ht="15.75" x14ac:dyDescent="0.25">
      <c r="A88" s="107" t="s">
        <v>12</v>
      </c>
      <c r="B88" s="255"/>
      <c r="C88" s="242"/>
      <c r="D88" s="108">
        <f t="shared" ref="D88:R88" si="10">SUM(D74,D75,D76,D77,D78,D79,D80,D81,D82,D83,D84,D85,D86,D87)</f>
        <v>0</v>
      </c>
      <c r="E88" s="108">
        <f t="shared" si="10"/>
        <v>0</v>
      </c>
      <c r="F88" s="108">
        <f t="shared" si="10"/>
        <v>16.399999999999999</v>
      </c>
      <c r="G88" s="108">
        <f t="shared" si="10"/>
        <v>0</v>
      </c>
      <c r="H88" s="108">
        <f t="shared" si="10"/>
        <v>49.129999999999995</v>
      </c>
      <c r="I88" s="108">
        <f t="shared" si="10"/>
        <v>0</v>
      </c>
      <c r="J88" s="108">
        <f t="shared" si="10"/>
        <v>0</v>
      </c>
      <c r="K88" s="108">
        <f t="shared" si="10"/>
        <v>0</v>
      </c>
      <c r="L88" s="108">
        <f t="shared" si="10"/>
        <v>0</v>
      </c>
      <c r="M88" s="108">
        <f t="shared" si="10"/>
        <v>6.8346800000000005</v>
      </c>
      <c r="N88" s="108">
        <f t="shared" si="10"/>
        <v>0</v>
      </c>
      <c r="O88" s="108">
        <f t="shared" si="10"/>
        <v>1</v>
      </c>
      <c r="P88" s="109">
        <f t="shared" si="10"/>
        <v>73.364680000000007</v>
      </c>
      <c r="Q88" s="105">
        <f t="shared" si="10"/>
        <v>31.154240000000001</v>
      </c>
      <c r="R88" s="105">
        <f t="shared" si="10"/>
        <v>17.486240000000002</v>
      </c>
    </row>
    <row r="90" spans="1:20" ht="15.75" x14ac:dyDescent="0.25">
      <c r="A90" s="97" t="s">
        <v>27</v>
      </c>
      <c r="B90" s="252"/>
      <c r="C90" s="242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9"/>
      <c r="Q90" s="100"/>
      <c r="R90" s="100"/>
    </row>
    <row r="91" spans="1:20" ht="15.75" x14ac:dyDescent="0.25">
      <c r="A91" s="101" t="s">
        <v>101</v>
      </c>
      <c r="B91" s="253"/>
      <c r="C91" s="242"/>
      <c r="D91" s="102">
        <v>0</v>
      </c>
      <c r="E91" s="102">
        <v>0</v>
      </c>
      <c r="F91" s="102">
        <v>0</v>
      </c>
      <c r="G91" s="102">
        <v>0</v>
      </c>
      <c r="H91" s="102">
        <v>0</v>
      </c>
      <c r="I91" s="102">
        <v>0</v>
      </c>
      <c r="J91" s="102">
        <v>0</v>
      </c>
      <c r="K91" s="102">
        <v>0</v>
      </c>
      <c r="L91" s="102">
        <v>0</v>
      </c>
      <c r="M91" s="102">
        <v>0.27600000000000002</v>
      </c>
      <c r="N91" s="102">
        <v>0</v>
      </c>
      <c r="O91" s="102">
        <v>0</v>
      </c>
      <c r="P91" s="103">
        <f t="shared" ref="P91:P96" si="11">SUM(D91,E91,F91,G91,H91,I91,J91,K91,L91,M91,N91,O91)</f>
        <v>0.27600000000000002</v>
      </c>
      <c r="Q91" s="102">
        <v>0.23499999999999999</v>
      </c>
      <c r="R91" s="102">
        <v>0</v>
      </c>
      <c r="S91" s="253"/>
      <c r="T91" s="242"/>
    </row>
    <row r="92" spans="1:20" ht="15.75" x14ac:dyDescent="0.25">
      <c r="A92" s="104" t="s">
        <v>103</v>
      </c>
      <c r="B92" s="254"/>
      <c r="C92" s="242"/>
      <c r="D92" s="105">
        <v>0</v>
      </c>
      <c r="E92" s="105">
        <v>0</v>
      </c>
      <c r="F92" s="105">
        <v>0</v>
      </c>
      <c r="G92" s="105">
        <v>0</v>
      </c>
      <c r="H92" s="105">
        <v>0</v>
      </c>
      <c r="I92" s="105">
        <v>0</v>
      </c>
      <c r="J92" s="105">
        <v>0</v>
      </c>
      <c r="K92" s="105">
        <v>0</v>
      </c>
      <c r="L92" s="105">
        <v>0</v>
      </c>
      <c r="M92" s="105">
        <v>5.704E-2</v>
      </c>
      <c r="N92" s="105">
        <v>0</v>
      </c>
      <c r="O92" s="105">
        <v>0</v>
      </c>
      <c r="P92" s="106">
        <f t="shared" si="11"/>
        <v>5.704E-2</v>
      </c>
      <c r="Q92" s="105">
        <v>0</v>
      </c>
      <c r="R92" s="105">
        <v>0</v>
      </c>
    </row>
    <row r="93" spans="1:20" ht="15.75" x14ac:dyDescent="0.25">
      <c r="A93" s="101" t="s">
        <v>28</v>
      </c>
      <c r="B93" s="253"/>
      <c r="C93" s="242"/>
      <c r="D93" s="102">
        <v>0</v>
      </c>
      <c r="E93" s="102">
        <v>0</v>
      </c>
      <c r="F93" s="102">
        <v>0.3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3">
        <f t="shared" si="11"/>
        <v>0.3</v>
      </c>
      <c r="Q93" s="102">
        <v>1.1282799999999999</v>
      </c>
      <c r="R93" s="102">
        <v>1.2684800000000001</v>
      </c>
    </row>
    <row r="94" spans="1:20" ht="15.75" x14ac:dyDescent="0.25">
      <c r="A94" s="104" t="s">
        <v>29</v>
      </c>
      <c r="B94" s="254"/>
      <c r="C94" s="242"/>
      <c r="D94" s="105">
        <v>0</v>
      </c>
      <c r="E94" s="105">
        <v>0</v>
      </c>
      <c r="F94" s="105">
        <v>0</v>
      </c>
      <c r="G94" s="105">
        <v>0</v>
      </c>
      <c r="H94" s="105">
        <v>0.52200000000000002</v>
      </c>
      <c r="I94" s="105">
        <v>0</v>
      </c>
      <c r="J94" s="105">
        <v>0</v>
      </c>
      <c r="K94" s="105">
        <v>0</v>
      </c>
      <c r="L94" s="105">
        <v>0</v>
      </c>
      <c r="M94" s="105">
        <v>0.70057999999999998</v>
      </c>
      <c r="N94" s="105">
        <v>0</v>
      </c>
      <c r="O94" s="105">
        <v>0</v>
      </c>
      <c r="P94" s="106">
        <f t="shared" si="11"/>
        <v>1.22258</v>
      </c>
      <c r="Q94" s="105">
        <v>0</v>
      </c>
      <c r="R94" s="105">
        <v>0</v>
      </c>
    </row>
    <row r="95" spans="1:20" ht="15.75" x14ac:dyDescent="0.25">
      <c r="A95" s="101" t="s">
        <v>30</v>
      </c>
      <c r="B95" s="253"/>
      <c r="C95" s="242"/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0.64676</v>
      </c>
      <c r="N95" s="102">
        <v>0</v>
      </c>
      <c r="O95" s="102">
        <v>0</v>
      </c>
      <c r="P95" s="103">
        <f t="shared" si="11"/>
        <v>0.64676</v>
      </c>
      <c r="Q95" s="102">
        <v>0</v>
      </c>
      <c r="R95" s="102">
        <v>14.43915</v>
      </c>
    </row>
    <row r="96" spans="1:20" ht="15.75" x14ac:dyDescent="0.25">
      <c r="A96" s="104" t="s">
        <v>31</v>
      </c>
      <c r="B96" s="254"/>
      <c r="C96" s="242"/>
      <c r="D96" s="105">
        <v>0</v>
      </c>
      <c r="E96" s="105">
        <v>0</v>
      </c>
      <c r="F96" s="105">
        <v>0</v>
      </c>
      <c r="G96" s="105">
        <v>0</v>
      </c>
      <c r="H96" s="105">
        <v>0</v>
      </c>
      <c r="I96" s="105">
        <v>3.3592</v>
      </c>
      <c r="J96" s="105">
        <v>0</v>
      </c>
      <c r="K96" s="105">
        <v>0</v>
      </c>
      <c r="L96" s="105">
        <v>0</v>
      </c>
      <c r="M96" s="105">
        <v>2.7898999999999998</v>
      </c>
      <c r="N96" s="105">
        <v>0</v>
      </c>
      <c r="O96" s="105">
        <v>0</v>
      </c>
      <c r="P96" s="106">
        <f t="shared" si="11"/>
        <v>6.1490999999999998</v>
      </c>
      <c r="Q96" s="105">
        <v>19.196000000000002</v>
      </c>
      <c r="R96" s="105">
        <v>3.4</v>
      </c>
    </row>
    <row r="97" spans="1:20" ht="15.75" x14ac:dyDescent="0.25">
      <c r="A97" s="107" t="s">
        <v>12</v>
      </c>
      <c r="B97" s="255"/>
      <c r="C97" s="242"/>
      <c r="D97" s="108">
        <f t="shared" ref="D97:R97" si="12">SUM(D91,D92,D93,D94,D95,D96)</f>
        <v>0</v>
      </c>
      <c r="E97" s="108">
        <f t="shared" si="12"/>
        <v>0</v>
      </c>
      <c r="F97" s="108">
        <f t="shared" si="12"/>
        <v>0.3</v>
      </c>
      <c r="G97" s="108">
        <f t="shared" si="12"/>
        <v>0</v>
      </c>
      <c r="H97" s="108">
        <f t="shared" si="12"/>
        <v>0.52200000000000002</v>
      </c>
      <c r="I97" s="108">
        <f t="shared" si="12"/>
        <v>3.3592</v>
      </c>
      <c r="J97" s="108">
        <f t="shared" si="12"/>
        <v>0</v>
      </c>
      <c r="K97" s="108">
        <f t="shared" si="12"/>
        <v>0</v>
      </c>
      <c r="L97" s="108">
        <f t="shared" si="12"/>
        <v>0</v>
      </c>
      <c r="M97" s="108">
        <f t="shared" si="12"/>
        <v>4.4702799999999998</v>
      </c>
      <c r="N97" s="108">
        <f t="shared" si="12"/>
        <v>0</v>
      </c>
      <c r="O97" s="108">
        <f t="shared" si="12"/>
        <v>0</v>
      </c>
      <c r="P97" s="109">
        <f t="shared" si="12"/>
        <v>8.6514799999999994</v>
      </c>
      <c r="Q97" s="105">
        <f t="shared" si="12"/>
        <v>20.559280000000001</v>
      </c>
      <c r="R97" s="105">
        <f t="shared" si="12"/>
        <v>19.10763</v>
      </c>
    </row>
    <row r="99" spans="1:20" ht="15.75" x14ac:dyDescent="0.25">
      <c r="A99" s="97" t="s">
        <v>108</v>
      </c>
      <c r="B99" s="252"/>
      <c r="C99" s="242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9"/>
      <c r="Q99" s="100"/>
      <c r="R99" s="100"/>
    </row>
    <row r="100" spans="1:20" ht="15.75" x14ac:dyDescent="0.25">
      <c r="A100" s="101" t="s">
        <v>110</v>
      </c>
      <c r="B100" s="253"/>
      <c r="C100" s="242"/>
      <c r="D100" s="102">
        <v>0</v>
      </c>
      <c r="E100" s="102">
        <v>0</v>
      </c>
      <c r="F100" s="102">
        <v>0</v>
      </c>
      <c r="G100" s="102">
        <v>0</v>
      </c>
      <c r="H100" s="102">
        <v>0</v>
      </c>
      <c r="I100" s="102">
        <v>0</v>
      </c>
      <c r="J100" s="102">
        <v>0</v>
      </c>
      <c r="K100" s="102">
        <v>0</v>
      </c>
      <c r="L100" s="102">
        <v>0</v>
      </c>
      <c r="M100" s="102">
        <v>9.8035200000000007</v>
      </c>
      <c r="N100" s="102">
        <v>0</v>
      </c>
      <c r="O100" s="102">
        <v>0</v>
      </c>
      <c r="P100" s="103">
        <f>SUM(D100,E100,F100,G100,H100,I100,J100,K100,L100,M100,N100,O100)</f>
        <v>9.8035200000000007</v>
      </c>
      <c r="Q100" s="102">
        <v>9.3840000000000003</v>
      </c>
      <c r="R100" s="102">
        <v>25.3</v>
      </c>
      <c r="S100" s="253"/>
      <c r="T100" s="242"/>
    </row>
    <row r="101" spans="1:20" ht="15.75" x14ac:dyDescent="0.25">
      <c r="A101" s="104" t="s">
        <v>111</v>
      </c>
      <c r="B101" s="254"/>
      <c r="C101" s="242"/>
      <c r="D101" s="105">
        <v>0</v>
      </c>
      <c r="E101" s="105">
        <v>0</v>
      </c>
      <c r="F101" s="105">
        <v>0</v>
      </c>
      <c r="G101" s="105">
        <v>0</v>
      </c>
      <c r="H101" s="105">
        <v>0</v>
      </c>
      <c r="I101" s="105">
        <v>0</v>
      </c>
      <c r="J101" s="105">
        <v>0</v>
      </c>
      <c r="K101" s="105">
        <v>0</v>
      </c>
      <c r="L101" s="105">
        <v>0</v>
      </c>
      <c r="M101" s="105">
        <v>1.748</v>
      </c>
      <c r="N101" s="105">
        <v>0</v>
      </c>
      <c r="O101" s="105">
        <v>0</v>
      </c>
      <c r="P101" s="106">
        <f>SUM(D101,E101,F101,G101,H101,I101,J101,K101,L101,M101,N101,O101)</f>
        <v>1.748</v>
      </c>
      <c r="Q101" s="105">
        <v>3.4319999999999999</v>
      </c>
      <c r="R101" s="105">
        <v>2.75</v>
      </c>
    </row>
    <row r="102" spans="1:20" ht="15.75" x14ac:dyDescent="0.25">
      <c r="A102" s="107" t="s">
        <v>12</v>
      </c>
      <c r="B102" s="255"/>
      <c r="C102" s="242"/>
      <c r="D102" s="108">
        <f t="shared" ref="D102:R102" si="13">SUM(D100,D101)</f>
        <v>0</v>
      </c>
      <c r="E102" s="108">
        <f t="shared" si="13"/>
        <v>0</v>
      </c>
      <c r="F102" s="108">
        <f t="shared" si="13"/>
        <v>0</v>
      </c>
      <c r="G102" s="108">
        <f t="shared" si="13"/>
        <v>0</v>
      </c>
      <c r="H102" s="108">
        <f t="shared" si="13"/>
        <v>0</v>
      </c>
      <c r="I102" s="108">
        <f t="shared" si="13"/>
        <v>0</v>
      </c>
      <c r="J102" s="108">
        <f t="shared" si="13"/>
        <v>0</v>
      </c>
      <c r="K102" s="108">
        <f t="shared" si="13"/>
        <v>0</v>
      </c>
      <c r="L102" s="108">
        <f t="shared" si="13"/>
        <v>0</v>
      </c>
      <c r="M102" s="108">
        <f t="shared" si="13"/>
        <v>11.55152</v>
      </c>
      <c r="N102" s="108">
        <f t="shared" si="13"/>
        <v>0</v>
      </c>
      <c r="O102" s="108">
        <f t="shared" si="13"/>
        <v>0</v>
      </c>
      <c r="P102" s="109">
        <f t="shared" si="13"/>
        <v>11.55152</v>
      </c>
      <c r="Q102" s="105">
        <f t="shared" si="13"/>
        <v>12.816000000000001</v>
      </c>
      <c r="R102" s="105">
        <f t="shared" si="13"/>
        <v>28.05</v>
      </c>
    </row>
    <row r="104" spans="1:20" ht="15.75" x14ac:dyDescent="0.25">
      <c r="A104" s="97" t="s">
        <v>32</v>
      </c>
      <c r="B104" s="252"/>
      <c r="C104" s="24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9"/>
      <c r="Q104" s="100"/>
      <c r="R104" s="100"/>
    </row>
    <row r="105" spans="1:20" ht="15.75" x14ac:dyDescent="0.25">
      <c r="A105" s="101" t="s">
        <v>114</v>
      </c>
      <c r="B105" s="253"/>
      <c r="C105" s="242"/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0.3841</v>
      </c>
      <c r="N105" s="102">
        <v>0</v>
      </c>
      <c r="O105" s="102">
        <v>0</v>
      </c>
      <c r="P105" s="103">
        <f t="shared" ref="P105:P113" si="14">SUM(D105,E105,F105,G105,H105,I105,J105,K105,L105,M105,N105,O105)</f>
        <v>0.3841</v>
      </c>
      <c r="Q105" s="102">
        <v>0.45100000000000001</v>
      </c>
      <c r="R105" s="102">
        <v>1.7999999999999999E-2</v>
      </c>
      <c r="S105" s="253"/>
      <c r="T105" s="242"/>
    </row>
    <row r="106" spans="1:20" ht="15.75" x14ac:dyDescent="0.25">
      <c r="A106" s="104" t="s">
        <v>115</v>
      </c>
      <c r="B106" s="254"/>
      <c r="C106" s="242"/>
      <c r="D106" s="105">
        <v>0</v>
      </c>
      <c r="E106" s="105">
        <v>0</v>
      </c>
      <c r="F106" s="105">
        <v>0</v>
      </c>
      <c r="G106" s="105">
        <v>26.803999999999998</v>
      </c>
      <c r="H106" s="105">
        <v>0</v>
      </c>
      <c r="I106" s="105">
        <v>0</v>
      </c>
      <c r="J106" s="105">
        <v>0</v>
      </c>
      <c r="K106" s="105">
        <v>0</v>
      </c>
      <c r="L106" s="105">
        <v>0</v>
      </c>
      <c r="M106" s="105">
        <v>0.13800000000000001</v>
      </c>
      <c r="N106" s="105">
        <v>0</v>
      </c>
      <c r="O106" s="105">
        <v>0</v>
      </c>
      <c r="P106" s="106">
        <f t="shared" si="14"/>
        <v>26.942</v>
      </c>
      <c r="Q106" s="105">
        <v>31.133839999999999</v>
      </c>
      <c r="R106" s="105">
        <v>32.521000000000001</v>
      </c>
    </row>
    <row r="107" spans="1:20" ht="15.75" x14ac:dyDescent="0.25">
      <c r="A107" s="101" t="s">
        <v>36</v>
      </c>
      <c r="B107" s="253"/>
      <c r="C107" s="242"/>
      <c r="D107" s="102">
        <v>0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0.36799999999999999</v>
      </c>
      <c r="N107" s="102">
        <v>0</v>
      </c>
      <c r="O107" s="102">
        <v>0</v>
      </c>
      <c r="P107" s="103">
        <f t="shared" si="14"/>
        <v>0.36799999999999999</v>
      </c>
      <c r="Q107" s="102">
        <v>1.8400000000000001E-3</v>
      </c>
      <c r="R107" s="102">
        <v>0</v>
      </c>
    </row>
    <row r="108" spans="1:20" ht="15.75" x14ac:dyDescent="0.25">
      <c r="A108" s="104" t="s">
        <v>116</v>
      </c>
      <c r="B108" s="254"/>
      <c r="C108" s="242"/>
      <c r="D108" s="105">
        <v>0</v>
      </c>
      <c r="E108" s="105">
        <v>0</v>
      </c>
      <c r="F108" s="105">
        <v>0</v>
      </c>
      <c r="G108" s="105">
        <v>0</v>
      </c>
      <c r="H108" s="105">
        <v>0</v>
      </c>
      <c r="I108" s="105">
        <v>0</v>
      </c>
      <c r="J108" s="105">
        <v>0</v>
      </c>
      <c r="K108" s="105">
        <v>0</v>
      </c>
      <c r="L108" s="105">
        <v>0</v>
      </c>
      <c r="M108" s="105">
        <v>2.2866599999999999</v>
      </c>
      <c r="N108" s="105">
        <v>0</v>
      </c>
      <c r="O108" s="105">
        <v>0</v>
      </c>
      <c r="P108" s="106">
        <f t="shared" si="14"/>
        <v>2.2866599999999999</v>
      </c>
      <c r="Q108" s="105">
        <v>1.956</v>
      </c>
      <c r="R108" s="105">
        <v>0.873</v>
      </c>
    </row>
    <row r="109" spans="1:20" ht="15.75" x14ac:dyDescent="0.25">
      <c r="A109" s="101" t="s">
        <v>152</v>
      </c>
      <c r="B109" s="253"/>
      <c r="C109" s="242"/>
      <c r="D109" s="102">
        <v>0</v>
      </c>
      <c r="E109" s="102">
        <v>0</v>
      </c>
      <c r="F109" s="102">
        <v>0</v>
      </c>
      <c r="G109" s="102">
        <v>0</v>
      </c>
      <c r="H109" s="102">
        <v>0</v>
      </c>
      <c r="I109" s="102">
        <v>0</v>
      </c>
      <c r="J109" s="102">
        <v>0</v>
      </c>
      <c r="K109" s="102">
        <v>0</v>
      </c>
      <c r="L109" s="102">
        <v>0</v>
      </c>
      <c r="M109" s="102">
        <v>9.1999999999999998E-2</v>
      </c>
      <c r="N109" s="102">
        <v>0</v>
      </c>
      <c r="O109" s="102">
        <v>0</v>
      </c>
      <c r="P109" s="103">
        <f t="shared" si="14"/>
        <v>9.1999999999999998E-2</v>
      </c>
      <c r="Q109" s="102">
        <v>0</v>
      </c>
      <c r="R109" s="102">
        <v>0</v>
      </c>
    </row>
    <row r="110" spans="1:20" ht="15.75" x14ac:dyDescent="0.25">
      <c r="A110" s="104" t="s">
        <v>37</v>
      </c>
      <c r="B110" s="254"/>
      <c r="C110" s="242"/>
      <c r="D110" s="105">
        <v>0</v>
      </c>
      <c r="E110" s="105">
        <v>0</v>
      </c>
      <c r="F110" s="105">
        <v>0</v>
      </c>
      <c r="G110" s="105">
        <v>0</v>
      </c>
      <c r="H110" s="105">
        <v>0</v>
      </c>
      <c r="I110" s="105">
        <v>0</v>
      </c>
      <c r="J110" s="105">
        <v>0</v>
      </c>
      <c r="K110" s="105">
        <v>0</v>
      </c>
      <c r="L110" s="105">
        <v>0</v>
      </c>
      <c r="M110" s="105">
        <v>0.184</v>
      </c>
      <c r="N110" s="105">
        <v>0</v>
      </c>
      <c r="O110" s="105">
        <v>0</v>
      </c>
      <c r="P110" s="106">
        <f t="shared" si="14"/>
        <v>0.184</v>
      </c>
      <c r="Q110" s="105">
        <v>0</v>
      </c>
      <c r="R110" s="105">
        <v>0</v>
      </c>
    </row>
    <row r="111" spans="1:20" ht="15.75" x14ac:dyDescent="0.25">
      <c r="A111" s="101" t="s">
        <v>119</v>
      </c>
      <c r="B111" s="253"/>
      <c r="C111" s="242"/>
      <c r="D111" s="102">
        <v>0</v>
      </c>
      <c r="E111" s="102">
        <v>0</v>
      </c>
      <c r="F111" s="102">
        <v>0</v>
      </c>
      <c r="G111" s="102">
        <v>0</v>
      </c>
      <c r="H111" s="102">
        <v>0</v>
      </c>
      <c r="I111" s="102">
        <v>0</v>
      </c>
      <c r="J111" s="102">
        <v>0</v>
      </c>
      <c r="K111" s="102">
        <v>0</v>
      </c>
      <c r="L111" s="102">
        <v>0</v>
      </c>
      <c r="M111" s="102">
        <v>6.1249000000000002</v>
      </c>
      <c r="N111" s="102">
        <v>0</v>
      </c>
      <c r="O111" s="102">
        <v>0</v>
      </c>
      <c r="P111" s="103">
        <f t="shared" si="14"/>
        <v>6.1249000000000002</v>
      </c>
      <c r="Q111" s="102">
        <v>1.38</v>
      </c>
      <c r="R111" s="102">
        <v>0.315</v>
      </c>
    </row>
    <row r="112" spans="1:20" ht="15.75" x14ac:dyDescent="0.25">
      <c r="A112" s="104" t="s">
        <v>120</v>
      </c>
      <c r="B112" s="254"/>
      <c r="C112" s="242"/>
      <c r="D112" s="105">
        <v>0</v>
      </c>
      <c r="E112" s="105">
        <v>0</v>
      </c>
      <c r="F112" s="105">
        <v>0</v>
      </c>
      <c r="G112" s="105">
        <v>0</v>
      </c>
      <c r="H112" s="105">
        <v>5.2</v>
      </c>
      <c r="I112" s="105">
        <v>0</v>
      </c>
      <c r="J112" s="105">
        <v>0</v>
      </c>
      <c r="K112" s="105">
        <v>0</v>
      </c>
      <c r="L112" s="105">
        <v>0</v>
      </c>
      <c r="M112" s="105">
        <v>14.403980000000001</v>
      </c>
      <c r="N112" s="105">
        <v>0</v>
      </c>
      <c r="O112" s="105">
        <v>0</v>
      </c>
      <c r="P112" s="106">
        <f t="shared" si="14"/>
        <v>19.60398</v>
      </c>
      <c r="Q112" s="105">
        <v>10.43</v>
      </c>
      <c r="R112" s="105">
        <v>6.5170000000000003</v>
      </c>
    </row>
    <row r="113" spans="1:20" ht="15.75" x14ac:dyDescent="0.25">
      <c r="A113" s="101" t="s">
        <v>121</v>
      </c>
      <c r="B113" s="253"/>
      <c r="C113" s="242"/>
      <c r="D113" s="102">
        <v>0</v>
      </c>
      <c r="E113" s="102">
        <v>0</v>
      </c>
      <c r="F113" s="102">
        <v>0</v>
      </c>
      <c r="G113" s="102">
        <v>0</v>
      </c>
      <c r="H113" s="102">
        <v>0</v>
      </c>
      <c r="I113" s="102">
        <v>0</v>
      </c>
      <c r="J113" s="102">
        <v>0</v>
      </c>
      <c r="K113" s="102">
        <v>0</v>
      </c>
      <c r="L113" s="102">
        <v>0</v>
      </c>
      <c r="M113" s="102">
        <v>4.5999999999999996</v>
      </c>
      <c r="N113" s="102">
        <v>0</v>
      </c>
      <c r="O113" s="102">
        <v>0</v>
      </c>
      <c r="P113" s="103">
        <f t="shared" si="14"/>
        <v>4.5999999999999996</v>
      </c>
      <c r="Q113" s="102">
        <v>1.427</v>
      </c>
      <c r="R113" s="102">
        <v>5.5E-2</v>
      </c>
    </row>
    <row r="114" spans="1:20" ht="15.75" x14ac:dyDescent="0.25">
      <c r="A114" s="107" t="s">
        <v>12</v>
      </c>
      <c r="B114" s="255"/>
      <c r="C114" s="242"/>
      <c r="D114" s="108">
        <f t="shared" ref="D114:R114" si="15">SUM(D105,D106,D107,D108,D109,D110,D111,D112,D113)</f>
        <v>0</v>
      </c>
      <c r="E114" s="108">
        <f t="shared" si="15"/>
        <v>0</v>
      </c>
      <c r="F114" s="108">
        <f t="shared" si="15"/>
        <v>0</v>
      </c>
      <c r="G114" s="108">
        <f t="shared" si="15"/>
        <v>26.803999999999998</v>
      </c>
      <c r="H114" s="108">
        <f t="shared" si="15"/>
        <v>5.2</v>
      </c>
      <c r="I114" s="108">
        <f t="shared" si="15"/>
        <v>0</v>
      </c>
      <c r="J114" s="108">
        <f t="shared" si="15"/>
        <v>0</v>
      </c>
      <c r="K114" s="108">
        <f t="shared" si="15"/>
        <v>0</v>
      </c>
      <c r="L114" s="108">
        <f t="shared" si="15"/>
        <v>0</v>
      </c>
      <c r="M114" s="108">
        <f t="shared" si="15"/>
        <v>28.58164</v>
      </c>
      <c r="N114" s="108">
        <f t="shared" si="15"/>
        <v>0</v>
      </c>
      <c r="O114" s="108">
        <f t="shared" si="15"/>
        <v>0</v>
      </c>
      <c r="P114" s="109">
        <f t="shared" si="15"/>
        <v>60.585639999999998</v>
      </c>
      <c r="Q114" s="105">
        <f t="shared" si="15"/>
        <v>46.779680000000006</v>
      </c>
      <c r="R114" s="105">
        <f t="shared" si="15"/>
        <v>40.298999999999999</v>
      </c>
    </row>
    <row r="116" spans="1:20" ht="15.75" x14ac:dyDescent="0.25">
      <c r="A116" s="97" t="s">
        <v>38</v>
      </c>
      <c r="B116" s="252"/>
      <c r="C116" s="24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9"/>
      <c r="Q116" s="100"/>
      <c r="R116" s="100"/>
    </row>
    <row r="117" spans="1:20" ht="15.75" x14ac:dyDescent="0.25">
      <c r="A117" s="101" t="s">
        <v>39</v>
      </c>
      <c r="B117" s="253"/>
      <c r="C117" s="242"/>
      <c r="D117" s="102">
        <v>0</v>
      </c>
      <c r="E117" s="102">
        <v>0</v>
      </c>
      <c r="F117" s="102">
        <v>0</v>
      </c>
      <c r="G117" s="102">
        <v>75.826999999999998</v>
      </c>
      <c r="H117" s="102">
        <v>40.768999999999998</v>
      </c>
      <c r="I117" s="102">
        <v>0</v>
      </c>
      <c r="J117" s="102">
        <v>0.15808</v>
      </c>
      <c r="K117" s="102">
        <v>30</v>
      </c>
      <c r="L117" s="102">
        <v>0</v>
      </c>
      <c r="M117" s="102">
        <v>78.309479999999994</v>
      </c>
      <c r="N117" s="102">
        <v>0</v>
      </c>
      <c r="O117" s="102">
        <v>0</v>
      </c>
      <c r="P117" s="103">
        <f>SUM(D117,E117,F117,G117,H117,I117,J117,K117,L117,M117,N117,O117)</f>
        <v>225.06356</v>
      </c>
      <c r="Q117" s="102">
        <v>146.14400000000001</v>
      </c>
      <c r="R117" s="102">
        <v>156.82499999999999</v>
      </c>
      <c r="S117" s="253"/>
      <c r="T117" s="242"/>
    </row>
    <row r="118" spans="1:20" ht="15.75" x14ac:dyDescent="0.25">
      <c r="A118" s="104" t="s">
        <v>123</v>
      </c>
      <c r="B118" s="254"/>
      <c r="C118" s="242"/>
      <c r="D118" s="105">
        <v>0</v>
      </c>
      <c r="E118" s="105">
        <v>0</v>
      </c>
      <c r="F118" s="105">
        <v>0</v>
      </c>
      <c r="G118" s="105">
        <v>0</v>
      </c>
      <c r="H118" s="105">
        <v>0</v>
      </c>
      <c r="I118" s="105">
        <v>0</v>
      </c>
      <c r="J118" s="105">
        <v>0</v>
      </c>
      <c r="K118" s="105">
        <v>0</v>
      </c>
      <c r="L118" s="105">
        <v>0</v>
      </c>
      <c r="M118" s="105">
        <v>0.184</v>
      </c>
      <c r="N118" s="105">
        <v>0</v>
      </c>
      <c r="O118" s="105">
        <v>0</v>
      </c>
      <c r="P118" s="106">
        <f>SUM(D118,E118,F118,G118,H118,I118,J118,K118,L118,M118,N118,O118)</f>
        <v>0.184</v>
      </c>
      <c r="Q118" s="105">
        <v>0</v>
      </c>
      <c r="R118" s="105">
        <v>0</v>
      </c>
    </row>
    <row r="119" spans="1:20" ht="15.75" x14ac:dyDescent="0.25">
      <c r="A119" s="107" t="s">
        <v>12</v>
      </c>
      <c r="B119" s="255"/>
      <c r="C119" s="242"/>
      <c r="D119" s="108">
        <f t="shared" ref="D119:R119" si="16">SUM(D117,D118)</f>
        <v>0</v>
      </c>
      <c r="E119" s="108">
        <f t="shared" si="16"/>
        <v>0</v>
      </c>
      <c r="F119" s="108">
        <f t="shared" si="16"/>
        <v>0</v>
      </c>
      <c r="G119" s="108">
        <f t="shared" si="16"/>
        <v>75.826999999999998</v>
      </c>
      <c r="H119" s="108">
        <f t="shared" si="16"/>
        <v>40.768999999999998</v>
      </c>
      <c r="I119" s="108">
        <f t="shared" si="16"/>
        <v>0</v>
      </c>
      <c r="J119" s="108">
        <f t="shared" si="16"/>
        <v>0.15808</v>
      </c>
      <c r="K119" s="108">
        <f t="shared" si="16"/>
        <v>30</v>
      </c>
      <c r="L119" s="108">
        <f t="shared" si="16"/>
        <v>0</v>
      </c>
      <c r="M119" s="108">
        <f t="shared" si="16"/>
        <v>78.493479999999991</v>
      </c>
      <c r="N119" s="108">
        <f t="shared" si="16"/>
        <v>0</v>
      </c>
      <c r="O119" s="108">
        <f t="shared" si="16"/>
        <v>0</v>
      </c>
      <c r="P119" s="109">
        <f t="shared" si="16"/>
        <v>225.24755999999999</v>
      </c>
      <c r="Q119" s="105">
        <f t="shared" si="16"/>
        <v>146.14400000000001</v>
      </c>
      <c r="R119" s="105">
        <f t="shared" si="16"/>
        <v>156.82499999999999</v>
      </c>
    </row>
    <row r="121" spans="1:20" ht="15.75" x14ac:dyDescent="0.25">
      <c r="A121" s="97" t="s">
        <v>44</v>
      </c>
      <c r="B121" s="252"/>
      <c r="C121" s="24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9"/>
      <c r="Q121" s="100"/>
      <c r="R121" s="100"/>
    </row>
    <row r="122" spans="1:20" ht="15.75" x14ac:dyDescent="0.25">
      <c r="A122" s="101" t="s">
        <v>124</v>
      </c>
      <c r="B122" s="253"/>
      <c r="C122" s="242"/>
      <c r="D122" s="102">
        <v>0</v>
      </c>
      <c r="E122" s="102">
        <v>0</v>
      </c>
      <c r="F122" s="102">
        <v>0</v>
      </c>
      <c r="G122" s="102">
        <v>0</v>
      </c>
      <c r="H122" s="102">
        <v>0</v>
      </c>
      <c r="I122" s="102">
        <v>0</v>
      </c>
      <c r="J122" s="102">
        <v>0</v>
      </c>
      <c r="K122" s="102">
        <v>0</v>
      </c>
      <c r="L122" s="102">
        <v>0</v>
      </c>
      <c r="M122" s="102">
        <v>0.34454000000000001</v>
      </c>
      <c r="N122" s="102">
        <v>0</v>
      </c>
      <c r="O122" s="102">
        <v>0</v>
      </c>
      <c r="P122" s="103">
        <f>SUM(D122,E122,F122,G122,H122,I122,J122,K122,L122,M122,N122,O122)</f>
        <v>0.34454000000000001</v>
      </c>
      <c r="Q122" s="102">
        <v>2.3439999999999999</v>
      </c>
      <c r="R122" s="102">
        <v>0.437</v>
      </c>
      <c r="S122" s="253"/>
      <c r="T122" s="242"/>
    </row>
    <row r="123" spans="1:20" ht="15.75" x14ac:dyDescent="0.25">
      <c r="A123" s="107" t="s">
        <v>12</v>
      </c>
      <c r="B123" s="255"/>
      <c r="C123" s="242"/>
      <c r="D123" s="108">
        <f t="shared" ref="D123:R123" si="17">D122</f>
        <v>0</v>
      </c>
      <c r="E123" s="108">
        <f t="shared" si="17"/>
        <v>0</v>
      </c>
      <c r="F123" s="108">
        <f t="shared" si="17"/>
        <v>0</v>
      </c>
      <c r="G123" s="108">
        <f t="shared" si="17"/>
        <v>0</v>
      </c>
      <c r="H123" s="108">
        <f t="shared" si="17"/>
        <v>0</v>
      </c>
      <c r="I123" s="108">
        <f t="shared" si="17"/>
        <v>0</v>
      </c>
      <c r="J123" s="108">
        <f t="shared" si="17"/>
        <v>0</v>
      </c>
      <c r="K123" s="108">
        <f t="shared" si="17"/>
        <v>0</v>
      </c>
      <c r="L123" s="108">
        <f t="shared" si="17"/>
        <v>0</v>
      </c>
      <c r="M123" s="108">
        <f t="shared" si="17"/>
        <v>0.34454000000000001</v>
      </c>
      <c r="N123" s="108">
        <f t="shared" si="17"/>
        <v>0</v>
      </c>
      <c r="O123" s="108">
        <f t="shared" si="17"/>
        <v>0</v>
      </c>
      <c r="P123" s="109">
        <f t="shared" si="17"/>
        <v>0.34454000000000001</v>
      </c>
      <c r="Q123" s="105">
        <f t="shared" si="17"/>
        <v>2.3439999999999999</v>
      </c>
      <c r="R123" s="105">
        <f t="shared" si="17"/>
        <v>0.437</v>
      </c>
    </row>
    <row r="125" spans="1:20" ht="33.950000000000003" customHeight="1" x14ac:dyDescent="0.25">
      <c r="A125" s="110" t="s">
        <v>125</v>
      </c>
      <c r="B125" s="256"/>
      <c r="C125" s="242"/>
      <c r="D125" s="111">
        <f t="shared" ref="D125:R125" si="18">SUM(D23,D34,D47,D52,D71,D88,D97,D102,D114,D119,D123)</f>
        <v>0</v>
      </c>
      <c r="E125" s="111">
        <f t="shared" si="18"/>
        <v>0</v>
      </c>
      <c r="F125" s="111">
        <f t="shared" si="18"/>
        <v>629.94871999999998</v>
      </c>
      <c r="G125" s="111">
        <f t="shared" si="18"/>
        <v>555.57600000000002</v>
      </c>
      <c r="H125" s="111">
        <f t="shared" si="18"/>
        <v>440.03499999999997</v>
      </c>
      <c r="I125" s="111">
        <f t="shared" si="18"/>
        <v>9.9632000000000005</v>
      </c>
      <c r="J125" s="111">
        <f t="shared" si="18"/>
        <v>0.15808</v>
      </c>
      <c r="K125" s="111">
        <f t="shared" si="18"/>
        <v>99.16</v>
      </c>
      <c r="L125" s="111">
        <f t="shared" si="18"/>
        <v>0</v>
      </c>
      <c r="M125" s="111">
        <f t="shared" si="18"/>
        <v>274.20783999999998</v>
      </c>
      <c r="N125" s="111">
        <f t="shared" si="18"/>
        <v>0</v>
      </c>
      <c r="O125" s="111">
        <f t="shared" si="18"/>
        <v>1.5510000000000002</v>
      </c>
      <c r="P125" s="111">
        <f t="shared" si="18"/>
        <v>2010.5998400000003</v>
      </c>
      <c r="Q125" s="111">
        <f t="shared" si="18"/>
        <v>1791.9197600000005</v>
      </c>
      <c r="R125" s="112">
        <f t="shared" si="18"/>
        <v>1564.4256899999996</v>
      </c>
    </row>
    <row r="127" spans="1:20" x14ac:dyDescent="0.25">
      <c r="A127" s="113" t="s">
        <v>126</v>
      </c>
      <c r="B127" s="257"/>
      <c r="C127" s="242"/>
      <c r="D127" s="114">
        <v>2.78152</v>
      </c>
      <c r="E127" s="114">
        <v>0</v>
      </c>
      <c r="F127" s="114">
        <v>578.62555999999995</v>
      </c>
      <c r="G127" s="114">
        <v>507.8</v>
      </c>
      <c r="H127" s="114">
        <v>482.93200000000002</v>
      </c>
      <c r="I127" s="114">
        <v>67.158000000000001</v>
      </c>
      <c r="J127" s="114">
        <v>0</v>
      </c>
      <c r="K127" s="114">
        <v>0</v>
      </c>
      <c r="L127" s="114">
        <v>0</v>
      </c>
      <c r="M127" s="114">
        <v>91.097679999999997</v>
      </c>
      <c r="N127" s="114">
        <v>0</v>
      </c>
      <c r="O127" s="114">
        <v>61.524999999999999</v>
      </c>
      <c r="Q127" s="115" t="s">
        <v>127</v>
      </c>
      <c r="R127" s="115" t="s">
        <v>127</v>
      </c>
    </row>
    <row r="128" spans="1:20" x14ac:dyDescent="0.25">
      <c r="A128" s="116" t="s">
        <v>128</v>
      </c>
      <c r="B128" s="258"/>
      <c r="C128" s="242"/>
      <c r="D128" s="117">
        <f t="shared" ref="D128:O128" si="19">IF(OR(D127=0,D127="-"),"-",IF(D125="-",(0-D127)/D127,(D125-D127)/D127))</f>
        <v>-1</v>
      </c>
      <c r="E128" s="117" t="str">
        <f t="shared" si="19"/>
        <v>-</v>
      </c>
      <c r="F128" s="117">
        <f t="shared" si="19"/>
        <v>8.8698397630412373E-2</v>
      </c>
      <c r="G128" s="117">
        <f t="shared" si="19"/>
        <v>9.4084285151634514E-2</v>
      </c>
      <c r="H128" s="117">
        <f t="shared" si="19"/>
        <v>-8.8826170144036945E-2</v>
      </c>
      <c r="I128" s="117">
        <f t="shared" si="19"/>
        <v>-0.85164537359659309</v>
      </c>
      <c r="J128" s="117" t="str">
        <f t="shared" si="19"/>
        <v>-</v>
      </c>
      <c r="K128" s="117" t="str">
        <f t="shared" si="19"/>
        <v>-</v>
      </c>
      <c r="L128" s="117" t="str">
        <f t="shared" si="19"/>
        <v>-</v>
      </c>
      <c r="M128" s="117">
        <f t="shared" si="19"/>
        <v>2.0100419681379371</v>
      </c>
      <c r="N128" s="117" t="str">
        <f t="shared" si="19"/>
        <v>-</v>
      </c>
      <c r="O128" s="117">
        <f t="shared" si="19"/>
        <v>-0.9747907354733848</v>
      </c>
      <c r="Q128" s="118" t="s">
        <v>129</v>
      </c>
      <c r="R128" s="118" t="s">
        <v>130</v>
      </c>
    </row>
    <row r="129" spans="1:18" x14ac:dyDescent="0.25">
      <c r="A129" s="113" t="s">
        <v>131</v>
      </c>
      <c r="B129" s="257"/>
      <c r="C129" s="242"/>
      <c r="D129" s="114">
        <v>0</v>
      </c>
      <c r="E129" s="114">
        <v>0</v>
      </c>
      <c r="F129" s="114">
        <v>488.16244</v>
      </c>
      <c r="G129" s="114">
        <v>499.82799999999997</v>
      </c>
      <c r="H129" s="114">
        <v>502.74124999999998</v>
      </c>
      <c r="I129" s="114">
        <v>0</v>
      </c>
      <c r="J129" s="114">
        <v>0</v>
      </c>
      <c r="K129" s="114">
        <v>0</v>
      </c>
      <c r="L129" s="114">
        <v>0</v>
      </c>
      <c r="M129" s="114">
        <v>52.811999999999998</v>
      </c>
      <c r="N129" s="114">
        <v>0</v>
      </c>
      <c r="O129" s="114">
        <v>20.882000000000001</v>
      </c>
      <c r="Q129" s="119">
        <f>IF(OR(Q125=0,Q125="-"),"-",IF(P125="-",(0-Q125)/Q125,(P125-Q125)/Q125))</f>
        <v>0.12203675905666658</v>
      </c>
      <c r="R129" s="119">
        <f>IF(OR(R125=0,R125="-"),"-",IF(Q125="-",(0-R125)/R125,(Q125-R125)/R125))</f>
        <v>0.14541698685605256</v>
      </c>
    </row>
    <row r="130" spans="1:18" x14ac:dyDescent="0.25">
      <c r="A130" s="120" t="s">
        <v>132</v>
      </c>
      <c r="B130" s="258"/>
      <c r="C130" s="242"/>
      <c r="D130" s="117" t="str">
        <f t="shared" ref="D130:O130" si="20">IF(OR(D129=0,D129="-"),"-",IF(D127="-",(0-D129)/D129,(D127-D129)/D129))</f>
        <v>-</v>
      </c>
      <c r="E130" s="117" t="str">
        <f t="shared" si="20"/>
        <v>-</v>
      </c>
      <c r="F130" s="117">
        <f t="shared" si="20"/>
        <v>0.18531356078931421</v>
      </c>
      <c r="G130" s="117">
        <f t="shared" si="20"/>
        <v>1.5949486623398523E-2</v>
      </c>
      <c r="H130" s="117">
        <f t="shared" si="20"/>
        <v>-3.9402475925737077E-2</v>
      </c>
      <c r="I130" s="117" t="str">
        <f t="shared" si="20"/>
        <v>-</v>
      </c>
      <c r="J130" s="117" t="str">
        <f t="shared" si="20"/>
        <v>-</v>
      </c>
      <c r="K130" s="117" t="str">
        <f t="shared" si="20"/>
        <v>-</v>
      </c>
      <c r="L130" s="117" t="str">
        <f t="shared" si="20"/>
        <v>-</v>
      </c>
      <c r="M130" s="117">
        <f t="shared" si="20"/>
        <v>0.72494281602666066</v>
      </c>
      <c r="N130" s="117" t="str">
        <f t="shared" si="20"/>
        <v>-</v>
      </c>
      <c r="O130" s="117">
        <f t="shared" si="20"/>
        <v>1.9463174025476486</v>
      </c>
    </row>
  </sheetData>
  <sheetProtection formatCells="0" formatColumns="0" formatRows="0" insertColumns="0" insertRows="0" insertHyperlinks="0" deleteColumns="0" deleteRows="0" sort="0" autoFilter="0" pivotTables="0"/>
  <mergeCells count="142">
    <mergeCell ref="B130:C130"/>
    <mergeCell ref="B123:C123"/>
    <mergeCell ref="B125:C125"/>
    <mergeCell ref="B127:C127"/>
    <mergeCell ref="B128:C128"/>
    <mergeCell ref="B129:C129"/>
    <mergeCell ref="B118:C118"/>
    <mergeCell ref="B119:C119"/>
    <mergeCell ref="B121:C121"/>
    <mergeCell ref="S122:T122"/>
    <mergeCell ref="B122:C122"/>
    <mergeCell ref="B113:C113"/>
    <mergeCell ref="B114:C114"/>
    <mergeCell ref="B116:C116"/>
    <mergeCell ref="S117:T117"/>
    <mergeCell ref="B117:C117"/>
    <mergeCell ref="B108:C108"/>
    <mergeCell ref="B109:C109"/>
    <mergeCell ref="B110:C110"/>
    <mergeCell ref="B111:C111"/>
    <mergeCell ref="B112:C112"/>
    <mergeCell ref="B104:C104"/>
    <mergeCell ref="S105:T105"/>
    <mergeCell ref="B105:C105"/>
    <mergeCell ref="B106:C106"/>
    <mergeCell ref="B107:C107"/>
    <mergeCell ref="B99:C99"/>
    <mergeCell ref="S100:T100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90:C90"/>
    <mergeCell ref="S91:T91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S74:T74"/>
    <mergeCell ref="B74:C74"/>
    <mergeCell ref="B75:C75"/>
    <mergeCell ref="B76:C76"/>
    <mergeCell ref="B77:C77"/>
    <mergeCell ref="B68:C68"/>
    <mergeCell ref="B69:C69"/>
    <mergeCell ref="B70:C70"/>
    <mergeCell ref="B71:C71"/>
    <mergeCell ref="B73:C73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4:C54"/>
    <mergeCell ref="S55:T55"/>
    <mergeCell ref="B55:C55"/>
    <mergeCell ref="B56:C56"/>
    <mergeCell ref="B57:C57"/>
    <mergeCell ref="B49:C49"/>
    <mergeCell ref="S50:T50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6:C36"/>
    <mergeCell ref="S37:T37"/>
    <mergeCell ref="B37:C37"/>
    <mergeCell ref="B28:C28"/>
    <mergeCell ref="B29:C29"/>
    <mergeCell ref="B30:C30"/>
    <mergeCell ref="B31:C31"/>
    <mergeCell ref="B32:C32"/>
    <mergeCell ref="B23:C23"/>
    <mergeCell ref="B25:C25"/>
    <mergeCell ref="S26:T26"/>
    <mergeCell ref="B26:C26"/>
    <mergeCell ref="B27:C2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S9:T9"/>
    <mergeCell ref="B9:C9"/>
    <mergeCell ref="B10:C10"/>
    <mergeCell ref="B11:C11"/>
    <mergeCell ref="B12:C12"/>
    <mergeCell ref="O5:O7"/>
    <mergeCell ref="P5:P6"/>
    <mergeCell ref="Q5:Q6"/>
    <mergeCell ref="R5:R6"/>
    <mergeCell ref="B8:C8"/>
    <mergeCell ref="A1:Q1"/>
    <mergeCell ref="A2:Q2"/>
    <mergeCell ref="A3:Q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workbookViewId="0"/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8.570312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570312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8.570312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7.42578125" customWidth="1"/>
  </cols>
  <sheetData>
    <row r="1" spans="1:33" ht="23.25" x14ac:dyDescent="0.25">
      <c r="A1" s="241" t="s">
        <v>153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121" t="s">
        <v>1</v>
      </c>
    </row>
    <row r="2" spans="1:33" ht="18" x14ac:dyDescent="0.25">
      <c r="A2" s="243" t="s">
        <v>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121"/>
    </row>
    <row r="3" spans="1:33" ht="18" x14ac:dyDescent="0.25">
      <c r="A3" s="243" t="s">
        <v>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121"/>
    </row>
    <row r="5" spans="1:33" ht="18.75" x14ac:dyDescent="0.25">
      <c r="A5" s="122"/>
      <c r="B5" s="122"/>
      <c r="C5" s="244" t="s">
        <v>4</v>
      </c>
      <c r="D5" s="242"/>
      <c r="E5" s="242"/>
      <c r="F5" s="242"/>
      <c r="G5" s="242"/>
      <c r="H5" s="242"/>
      <c r="I5" s="242"/>
      <c r="J5" s="122"/>
      <c r="K5" s="244" t="s">
        <v>5</v>
      </c>
      <c r="L5" s="242"/>
      <c r="M5" s="242"/>
      <c r="N5" s="242"/>
      <c r="O5" s="242"/>
      <c r="P5" s="242"/>
      <c r="Q5" s="242"/>
      <c r="R5" s="122"/>
      <c r="S5" s="244" t="s">
        <v>6</v>
      </c>
      <c r="T5" s="242"/>
      <c r="U5" s="242"/>
      <c r="V5" s="242"/>
      <c r="W5" s="242"/>
      <c r="X5" s="242"/>
      <c r="Y5" s="242"/>
      <c r="Z5" s="122"/>
      <c r="AA5" s="244" t="s">
        <v>7</v>
      </c>
      <c r="AB5" s="242"/>
      <c r="AC5" s="242"/>
      <c r="AD5" s="242"/>
      <c r="AE5" s="242"/>
      <c r="AF5" s="242"/>
      <c r="AG5" s="242"/>
    </row>
    <row r="6" spans="1:33" ht="33.950000000000003" customHeight="1" x14ac:dyDescent="0.25">
      <c r="A6" s="123" t="s">
        <v>8</v>
      </c>
      <c r="C6" s="245">
        <v>2012</v>
      </c>
      <c r="D6" s="246"/>
      <c r="E6" s="246">
        <v>2013</v>
      </c>
      <c r="F6" s="246"/>
      <c r="G6" s="247">
        <v>2014</v>
      </c>
      <c r="H6" s="246"/>
      <c r="I6" s="124" t="s">
        <v>9</v>
      </c>
      <c r="K6" s="245">
        <v>2012</v>
      </c>
      <c r="L6" s="246"/>
      <c r="M6" s="246">
        <v>2013</v>
      </c>
      <c r="N6" s="246"/>
      <c r="O6" s="247">
        <v>2014</v>
      </c>
      <c r="P6" s="246"/>
      <c r="Q6" s="124" t="s">
        <v>9</v>
      </c>
      <c r="S6" s="245">
        <v>2012</v>
      </c>
      <c r="T6" s="246"/>
      <c r="U6" s="246">
        <v>2013</v>
      </c>
      <c r="V6" s="246"/>
      <c r="W6" s="247">
        <v>2014</v>
      </c>
      <c r="X6" s="246"/>
      <c r="Y6" s="124" t="s">
        <v>9</v>
      </c>
      <c r="AA6" s="245">
        <v>2012</v>
      </c>
      <c r="AB6" s="246"/>
      <c r="AC6" s="246">
        <v>2013</v>
      </c>
      <c r="AD6" s="246"/>
      <c r="AE6" s="247">
        <v>2014</v>
      </c>
      <c r="AF6" s="246"/>
      <c r="AG6" s="124" t="s">
        <v>9</v>
      </c>
    </row>
    <row r="7" spans="1:33" x14ac:dyDescent="0.25">
      <c r="A7" s="248" t="s">
        <v>10</v>
      </c>
      <c r="B7" s="242"/>
      <c r="C7" s="125"/>
      <c r="D7" s="126"/>
      <c r="E7" s="125"/>
      <c r="F7" s="126"/>
      <c r="G7" s="127"/>
      <c r="H7" s="126"/>
      <c r="I7" s="128"/>
      <c r="K7" s="125"/>
      <c r="L7" s="126"/>
      <c r="M7" s="125"/>
      <c r="N7" s="126"/>
      <c r="O7" s="127"/>
      <c r="P7" s="126"/>
      <c r="Q7" s="128"/>
      <c r="S7" s="125"/>
      <c r="T7" s="126"/>
      <c r="U7" s="125"/>
      <c r="V7" s="126"/>
      <c r="W7" s="127"/>
      <c r="X7" s="126"/>
      <c r="Y7" s="128"/>
      <c r="AA7" s="125"/>
      <c r="AB7" s="126"/>
      <c r="AC7" s="125"/>
      <c r="AD7" s="126"/>
      <c r="AE7" s="127"/>
      <c r="AF7" s="126"/>
      <c r="AG7" s="128"/>
    </row>
    <row r="8" spans="1:33" x14ac:dyDescent="0.25">
      <c r="A8" s="129" t="s">
        <v>11</v>
      </c>
      <c r="B8" s="130"/>
      <c r="C8" s="131">
        <v>0</v>
      </c>
      <c r="D8" s="132"/>
      <c r="E8" s="131">
        <v>0</v>
      </c>
      <c r="F8" s="132"/>
      <c r="G8" s="133">
        <v>0</v>
      </c>
      <c r="H8" s="132"/>
      <c r="I8" s="134" t="str">
        <f>IF(OR(E8=0,E8="-"),"-",IF(G8="-",(0-E8)/E8,(G8-E8)/E8))</f>
        <v>-</v>
      </c>
      <c r="K8" s="131">
        <v>0</v>
      </c>
      <c r="L8" s="132"/>
      <c r="M8" s="131">
        <v>0</v>
      </c>
      <c r="N8" s="132"/>
      <c r="O8" s="133">
        <v>0</v>
      </c>
      <c r="P8" s="132"/>
      <c r="Q8" s="134" t="str">
        <f>IF(OR(M8=0,M8="-"),"-",IF(O8="-",(0-M8)/M8,(O8-M8)/M8))</f>
        <v>-</v>
      </c>
      <c r="S8" s="131">
        <v>0</v>
      </c>
      <c r="T8" s="132"/>
      <c r="U8" s="131">
        <v>0</v>
      </c>
      <c r="V8" s="132"/>
      <c r="W8" s="133">
        <v>0</v>
      </c>
      <c r="X8" s="132"/>
      <c r="Y8" s="134" t="str">
        <f>IF(OR(U8=0,U8="-"),"-",IF(W8="-",(0-U8)/U8,(W8-U8)/U8))</f>
        <v>-</v>
      </c>
      <c r="AA8" s="131">
        <v>0</v>
      </c>
      <c r="AB8" s="132"/>
      <c r="AC8" s="131">
        <v>0</v>
      </c>
      <c r="AD8" s="132"/>
      <c r="AE8" s="133">
        <v>0</v>
      </c>
      <c r="AF8" s="132"/>
      <c r="AG8" s="134" t="str">
        <f>IF(OR(AC8=0,AC8="-"),"-",IF(AE8="-",(0-AC8)/AC8,(AE8-AC8)/AC8))</f>
        <v>-</v>
      </c>
    </row>
    <row r="9" spans="1:33" x14ac:dyDescent="0.25">
      <c r="A9" s="135" t="s">
        <v>57</v>
      </c>
      <c r="B9" s="136"/>
      <c r="C9" s="137">
        <v>41.193460000000002</v>
      </c>
      <c r="D9" s="138"/>
      <c r="E9" s="137">
        <v>45.811399999999999</v>
      </c>
      <c r="F9" s="138"/>
      <c r="G9" s="139">
        <v>0</v>
      </c>
      <c r="H9" s="138"/>
      <c r="I9" s="140">
        <f>IF(OR(E9=0,E9="-"),"-",IF(G9="-",(0-E9)/E9,(G9-E9)/E9))</f>
        <v>-1</v>
      </c>
      <c r="K9" s="137">
        <v>41.876100000000001</v>
      </c>
      <c r="L9" s="138"/>
      <c r="M9" s="137">
        <v>41.47728</v>
      </c>
      <c r="N9" s="138"/>
      <c r="O9" s="139">
        <v>0</v>
      </c>
      <c r="P9" s="138"/>
      <c r="Q9" s="140">
        <f>IF(OR(M9=0,M9="-"),"-",IF(O9="-",(0-M9)/M9,(O9-M9)/M9))</f>
        <v>-1</v>
      </c>
      <c r="S9" s="137">
        <v>29.230699999999999</v>
      </c>
      <c r="T9" s="138"/>
      <c r="U9" s="137">
        <v>34.827979999999997</v>
      </c>
      <c r="V9" s="138"/>
      <c r="W9" s="139">
        <v>0</v>
      </c>
      <c r="X9" s="138"/>
      <c r="Y9" s="140">
        <f>IF(OR(U9=0,U9="-"),"-",IF(W9="-",(0-U9)/U9,(W9-U9)/U9))</f>
        <v>-1</v>
      </c>
      <c r="AA9" s="137">
        <v>12.6454</v>
      </c>
      <c r="AB9" s="138"/>
      <c r="AC9" s="137">
        <v>6.6493000000000002</v>
      </c>
      <c r="AD9" s="138"/>
      <c r="AE9" s="139">
        <v>0</v>
      </c>
      <c r="AF9" s="138"/>
      <c r="AG9" s="140">
        <f>IF(OR(AC9=0,AC9="-"),"-",IF(AE9="-",(0-AC9)/AC9,(AE9-AC9)/AC9))</f>
        <v>-1</v>
      </c>
    </row>
    <row r="10" spans="1:33" x14ac:dyDescent="0.25">
      <c r="A10" s="141" t="s">
        <v>12</v>
      </c>
      <c r="B10" s="142"/>
      <c r="C10" s="143">
        <f>C8+C9</f>
        <v>41.193460000000002</v>
      </c>
      <c r="D10" s="144"/>
      <c r="E10" s="143">
        <f>E8+E9</f>
        <v>45.811399999999999</v>
      </c>
      <c r="F10" s="144"/>
      <c r="G10" s="145">
        <f>G8+G9</f>
        <v>0</v>
      </c>
      <c r="H10" s="144"/>
      <c r="I10" s="146">
        <f>IF(E10*1=0,"-",(G10-E10)/E10)</f>
        <v>-1</v>
      </c>
      <c r="K10" s="143">
        <f>K8+K9</f>
        <v>41.876100000000001</v>
      </c>
      <c r="L10" s="144"/>
      <c r="M10" s="143">
        <f>M8+M9</f>
        <v>41.47728</v>
      </c>
      <c r="N10" s="144"/>
      <c r="O10" s="145">
        <f>O8+O9</f>
        <v>0</v>
      </c>
      <c r="P10" s="144"/>
      <c r="Q10" s="146">
        <f>IF(M10*1=0,"-",(O10-M10)/M10)</f>
        <v>-1</v>
      </c>
      <c r="S10" s="143">
        <f>S8+S9</f>
        <v>29.230699999999999</v>
      </c>
      <c r="T10" s="144"/>
      <c r="U10" s="143">
        <f>U8+U9</f>
        <v>34.827979999999997</v>
      </c>
      <c r="V10" s="144"/>
      <c r="W10" s="145">
        <f>W8+W9</f>
        <v>0</v>
      </c>
      <c r="X10" s="144"/>
      <c r="Y10" s="146">
        <f>IF(U10*1=0,"-",(W10-U10)/U10)</f>
        <v>-1</v>
      </c>
      <c r="AA10" s="143">
        <f>AA8+AA9</f>
        <v>12.6454</v>
      </c>
      <c r="AB10" s="144"/>
      <c r="AC10" s="143">
        <f>AC8+AC9</f>
        <v>6.6493000000000002</v>
      </c>
      <c r="AD10" s="144"/>
      <c r="AE10" s="145">
        <f>AE8+AE9</f>
        <v>0</v>
      </c>
      <c r="AF10" s="144"/>
      <c r="AG10" s="146">
        <f>IF(AC10*1=0,"-",(AE10-AC10)/AC10)</f>
        <v>-1</v>
      </c>
    </row>
    <row r="12" spans="1:33" x14ac:dyDescent="0.25">
      <c r="A12" s="248" t="s">
        <v>13</v>
      </c>
      <c r="B12" s="242"/>
      <c r="C12" s="125"/>
      <c r="D12" s="126"/>
      <c r="E12" s="125"/>
      <c r="F12" s="126"/>
      <c r="G12" s="127"/>
      <c r="H12" s="126"/>
      <c r="I12" s="128"/>
      <c r="K12" s="125"/>
      <c r="L12" s="126"/>
      <c r="M12" s="125"/>
      <c r="N12" s="126"/>
      <c r="O12" s="127"/>
      <c r="P12" s="126"/>
      <c r="Q12" s="128"/>
      <c r="S12" s="125"/>
      <c r="T12" s="126"/>
      <c r="U12" s="125"/>
      <c r="V12" s="126"/>
      <c r="W12" s="127"/>
      <c r="X12" s="126"/>
      <c r="Y12" s="128"/>
      <c r="AA12" s="125"/>
      <c r="AB12" s="126"/>
      <c r="AC12" s="125"/>
      <c r="AD12" s="126"/>
      <c r="AE12" s="127"/>
      <c r="AF12" s="126"/>
      <c r="AG12" s="128"/>
    </row>
    <row r="13" spans="1:33" x14ac:dyDescent="0.25">
      <c r="A13" s="129" t="s">
        <v>14</v>
      </c>
      <c r="B13" s="130"/>
      <c r="C13" s="131">
        <v>0.93</v>
      </c>
      <c r="D13" s="132"/>
      <c r="E13" s="131">
        <v>0</v>
      </c>
      <c r="F13" s="132"/>
      <c r="G13" s="133">
        <v>0</v>
      </c>
      <c r="H13" s="132"/>
      <c r="I13" s="134" t="str">
        <f>IF(OR(E13=0,E13="-"),"-",IF(G13="-",(0-E13)/E13,(G13-E13)/E13))</f>
        <v>-</v>
      </c>
      <c r="K13" s="131">
        <v>1.1000000000000001</v>
      </c>
      <c r="L13" s="132"/>
      <c r="M13" s="131">
        <v>0</v>
      </c>
      <c r="N13" s="132"/>
      <c r="O13" s="133">
        <v>0</v>
      </c>
      <c r="P13" s="132"/>
      <c r="Q13" s="134" t="str">
        <f>IF(OR(M13=0,M13="-"),"-",IF(O13="-",(0-M13)/M13,(O13-M13)/M13))</f>
        <v>-</v>
      </c>
      <c r="S13" s="131">
        <v>0</v>
      </c>
      <c r="T13" s="132"/>
      <c r="U13" s="131">
        <v>0</v>
      </c>
      <c r="V13" s="132"/>
      <c r="W13" s="133">
        <v>0</v>
      </c>
      <c r="X13" s="132"/>
      <c r="Y13" s="134" t="str">
        <f>IF(OR(U13=0,U13="-"),"-",IF(W13="-",(0-U13)/U13,(W13-U13)/U13))</f>
        <v>-</v>
      </c>
      <c r="AA13" s="131">
        <v>1.1000000000000001</v>
      </c>
      <c r="AB13" s="132"/>
      <c r="AC13" s="131">
        <v>0</v>
      </c>
      <c r="AD13" s="132"/>
      <c r="AE13" s="133">
        <v>0</v>
      </c>
      <c r="AF13" s="132"/>
      <c r="AG13" s="134" t="str">
        <f>IF(OR(AC13=0,AC13="-"),"-",IF(AE13="-",(0-AC13)/AC13,(AE13-AC13)/AC13))</f>
        <v>-</v>
      </c>
    </row>
    <row r="14" spans="1:33" x14ac:dyDescent="0.25">
      <c r="A14" s="141" t="s">
        <v>12</v>
      </c>
      <c r="B14" s="142"/>
      <c r="C14" s="143">
        <f>C13</f>
        <v>0.93</v>
      </c>
      <c r="D14" s="144"/>
      <c r="E14" s="143">
        <f>E13</f>
        <v>0</v>
      </c>
      <c r="F14" s="144"/>
      <c r="G14" s="145">
        <f>G13</f>
        <v>0</v>
      </c>
      <c r="H14" s="144"/>
      <c r="I14" s="146" t="str">
        <f>IF(E14*1=0,"-",(G14-E14)/E14)</f>
        <v>-</v>
      </c>
      <c r="K14" s="143">
        <f>K13</f>
        <v>1.1000000000000001</v>
      </c>
      <c r="L14" s="144"/>
      <c r="M14" s="143">
        <f>M13</f>
        <v>0</v>
      </c>
      <c r="N14" s="144"/>
      <c r="O14" s="145">
        <f>O13</f>
        <v>0</v>
      </c>
      <c r="P14" s="144"/>
      <c r="Q14" s="146" t="str">
        <f>IF(M14*1=0,"-",(O14-M14)/M14)</f>
        <v>-</v>
      </c>
      <c r="S14" s="143">
        <f>S13</f>
        <v>0</v>
      </c>
      <c r="T14" s="144"/>
      <c r="U14" s="143">
        <f>U13</f>
        <v>0</v>
      </c>
      <c r="V14" s="144"/>
      <c r="W14" s="145">
        <f>W13</f>
        <v>0</v>
      </c>
      <c r="X14" s="144"/>
      <c r="Y14" s="146" t="str">
        <f>IF(U14*1=0,"-",(W14-U14)/U14)</f>
        <v>-</v>
      </c>
      <c r="AA14" s="143">
        <f>AA13</f>
        <v>1.1000000000000001</v>
      </c>
      <c r="AB14" s="144"/>
      <c r="AC14" s="143">
        <f>AC13</f>
        <v>0</v>
      </c>
      <c r="AD14" s="144"/>
      <c r="AE14" s="145">
        <f>AE13</f>
        <v>0</v>
      </c>
      <c r="AF14" s="144"/>
      <c r="AG14" s="146" t="str">
        <f>IF(AC14*1=0,"-",(AE14-AC14)/AC14)</f>
        <v>-</v>
      </c>
    </row>
    <row r="16" spans="1:33" x14ac:dyDescent="0.25">
      <c r="A16" s="248" t="s">
        <v>15</v>
      </c>
      <c r="B16" s="242"/>
      <c r="C16" s="125"/>
      <c r="D16" s="126"/>
      <c r="E16" s="125"/>
      <c r="F16" s="126"/>
      <c r="G16" s="127"/>
      <c r="H16" s="126"/>
      <c r="I16" s="128"/>
      <c r="K16" s="125"/>
      <c r="L16" s="126"/>
      <c r="M16" s="125"/>
      <c r="N16" s="126"/>
      <c r="O16" s="127"/>
      <c r="P16" s="126"/>
      <c r="Q16" s="128"/>
      <c r="S16" s="125"/>
      <c r="T16" s="126"/>
      <c r="U16" s="125"/>
      <c r="V16" s="126"/>
      <c r="W16" s="127"/>
      <c r="X16" s="126"/>
      <c r="Y16" s="128"/>
      <c r="AA16" s="125"/>
      <c r="AB16" s="126"/>
      <c r="AC16" s="125"/>
      <c r="AD16" s="126"/>
      <c r="AE16" s="127"/>
      <c r="AF16" s="126"/>
      <c r="AG16" s="128"/>
    </row>
    <row r="17" spans="1:33" x14ac:dyDescent="0.25">
      <c r="A17" s="129" t="s">
        <v>16</v>
      </c>
      <c r="B17" s="130"/>
      <c r="C17" s="131">
        <v>173.21943999999999</v>
      </c>
      <c r="D17" s="132"/>
      <c r="E17" s="131">
        <v>172.35648</v>
      </c>
      <c r="F17" s="132"/>
      <c r="G17" s="133">
        <v>193.56891999999999</v>
      </c>
      <c r="H17" s="132"/>
      <c r="I17" s="134">
        <f>IF(OR(E17=0,E17="-"),"-",IF(G17="-",(0-E17)/E17,(G17-E17)/E17))</f>
        <v>0.12307306345546153</v>
      </c>
      <c r="K17" s="131">
        <v>201.75829999999999</v>
      </c>
      <c r="L17" s="132"/>
      <c r="M17" s="131">
        <v>173.89241999999999</v>
      </c>
      <c r="N17" s="132"/>
      <c r="O17" s="133">
        <v>188.93626</v>
      </c>
      <c r="P17" s="132"/>
      <c r="Q17" s="134">
        <f>IF(OR(M17=0,M17="-"),"-",IF(O17="-",(0-M17)/M17,(O17-M17)/M17))</f>
        <v>8.6512339065728208E-2</v>
      </c>
      <c r="S17" s="131">
        <v>6.9611799999999997</v>
      </c>
      <c r="T17" s="132"/>
      <c r="U17" s="131">
        <v>5.5669199999999996</v>
      </c>
      <c r="V17" s="132"/>
      <c r="W17" s="133">
        <v>8.7082599999999992</v>
      </c>
      <c r="X17" s="132"/>
      <c r="Y17" s="134">
        <f>IF(OR(U17=0,U17="-"),"-",IF(W17="-",(0-U17)/U17,(W17-U17)/U17))</f>
        <v>0.56428689472814408</v>
      </c>
      <c r="AA17" s="131">
        <v>194.79712000000001</v>
      </c>
      <c r="AB17" s="132"/>
      <c r="AC17" s="131">
        <v>168.32550000000001</v>
      </c>
      <c r="AD17" s="132"/>
      <c r="AE17" s="133">
        <v>180.22800000000001</v>
      </c>
      <c r="AF17" s="132"/>
      <c r="AG17" s="134">
        <f>IF(OR(AC17=0,AC17="-"),"-",IF(AE17="-",(0-AC17)/AC17,(AE17-AC17)/AC17))</f>
        <v>7.0711211313793834E-2</v>
      </c>
    </row>
    <row r="18" spans="1:33" x14ac:dyDescent="0.25">
      <c r="A18" s="135" t="s">
        <v>17</v>
      </c>
      <c r="B18" s="136"/>
      <c r="C18" s="137">
        <v>269.56362000000001</v>
      </c>
      <c r="D18" s="138"/>
      <c r="E18" s="137">
        <v>204.66040000000001</v>
      </c>
      <c r="F18" s="138"/>
      <c r="G18" s="139">
        <v>130.28103999999999</v>
      </c>
      <c r="H18" s="138"/>
      <c r="I18" s="140">
        <f>IF(OR(E18=0,E18="-"),"-",IF(G18="-",(0-E18)/E18,(G18-E18)/E18))</f>
        <v>-0.36342819617278194</v>
      </c>
      <c r="K18" s="137">
        <v>303.91602</v>
      </c>
      <c r="L18" s="138"/>
      <c r="M18" s="137">
        <v>220.69275999999999</v>
      </c>
      <c r="N18" s="138"/>
      <c r="O18" s="139">
        <v>147.76764</v>
      </c>
      <c r="P18" s="138"/>
      <c r="Q18" s="140">
        <f>IF(OR(M18=0,M18="-"),"-",IF(O18="-",(0-M18)/M18,(O18-M18)/M18))</f>
        <v>-0.3304373011602193</v>
      </c>
      <c r="S18" s="137">
        <v>4.7</v>
      </c>
      <c r="T18" s="138"/>
      <c r="U18" s="137">
        <v>4.1279000000000003</v>
      </c>
      <c r="V18" s="138"/>
      <c r="W18" s="139">
        <v>5.3</v>
      </c>
      <c r="X18" s="138"/>
      <c r="Y18" s="140">
        <f>IF(OR(U18=0,U18="-"),"-",IF(W18="-",(0-U18)/U18,(W18-U18)/U18))</f>
        <v>0.28394583202112439</v>
      </c>
      <c r="AA18" s="137">
        <v>299.21602000000001</v>
      </c>
      <c r="AB18" s="138"/>
      <c r="AC18" s="137">
        <v>216.56486000000001</v>
      </c>
      <c r="AD18" s="138"/>
      <c r="AE18" s="139">
        <v>142.46763999999999</v>
      </c>
      <c r="AF18" s="138"/>
      <c r="AG18" s="140">
        <f>IF(OR(AC18=0,AC18="-"),"-",IF(AE18="-",(0-AC18)/AC18,(AE18-AC18)/AC18))</f>
        <v>-0.34214793665047977</v>
      </c>
    </row>
    <row r="19" spans="1:33" x14ac:dyDescent="0.25">
      <c r="A19" s="141" t="s">
        <v>12</v>
      </c>
      <c r="B19" s="142"/>
      <c r="C19" s="143">
        <f>C17+C18</f>
        <v>442.78305999999998</v>
      </c>
      <c r="D19" s="144"/>
      <c r="E19" s="143">
        <f>E17+E18</f>
        <v>377.01688000000001</v>
      </c>
      <c r="F19" s="144"/>
      <c r="G19" s="145">
        <f>G17+G18</f>
        <v>323.84996000000001</v>
      </c>
      <c r="H19" s="144"/>
      <c r="I19" s="146">
        <f>IF(E19*1=0,"-",(G19-E19)/E19)</f>
        <v>-0.14101999889235731</v>
      </c>
      <c r="K19" s="143">
        <f>K17+K18</f>
        <v>505.67431999999997</v>
      </c>
      <c r="L19" s="144"/>
      <c r="M19" s="143">
        <f>M17+M18</f>
        <v>394.58517999999998</v>
      </c>
      <c r="N19" s="144"/>
      <c r="O19" s="145">
        <f>O17+O18</f>
        <v>336.70389999999998</v>
      </c>
      <c r="P19" s="144"/>
      <c r="Q19" s="146">
        <f>IF(M19*1=0,"-",(O19-M19)/M19)</f>
        <v>-0.14668893545368331</v>
      </c>
      <c r="S19" s="143">
        <f>S17+S18</f>
        <v>11.66118</v>
      </c>
      <c r="T19" s="144"/>
      <c r="U19" s="143">
        <f>U17+U18</f>
        <v>9.69482</v>
      </c>
      <c r="V19" s="144"/>
      <c r="W19" s="145">
        <f>W17+W18</f>
        <v>14.00826</v>
      </c>
      <c r="X19" s="144"/>
      <c r="Y19" s="146">
        <f>IF(U19*1=0,"-",(W19-U19)/U19)</f>
        <v>0.4449221336755092</v>
      </c>
      <c r="AA19" s="143">
        <f>AA17+AA18</f>
        <v>494.01314000000002</v>
      </c>
      <c r="AB19" s="144"/>
      <c r="AC19" s="143">
        <f>AC17+AC18</f>
        <v>384.89035999999999</v>
      </c>
      <c r="AD19" s="144"/>
      <c r="AE19" s="145">
        <f>AE17+AE18</f>
        <v>322.69564000000003</v>
      </c>
      <c r="AF19" s="144"/>
      <c r="AG19" s="146">
        <f>IF(AC19*1=0,"-",(AE19-AC19)/AC19)</f>
        <v>-0.16159074495916179</v>
      </c>
    </row>
    <row r="21" spans="1:33" x14ac:dyDescent="0.25">
      <c r="A21" s="248" t="s">
        <v>18</v>
      </c>
      <c r="B21" s="242"/>
      <c r="C21" s="125"/>
      <c r="D21" s="126"/>
      <c r="E21" s="125"/>
      <c r="F21" s="126"/>
      <c r="G21" s="127"/>
      <c r="H21" s="126"/>
      <c r="I21" s="128"/>
      <c r="K21" s="125"/>
      <c r="L21" s="126"/>
      <c r="M21" s="125"/>
      <c r="N21" s="126"/>
      <c r="O21" s="127"/>
      <c r="P21" s="126"/>
      <c r="Q21" s="128"/>
      <c r="S21" s="125"/>
      <c r="T21" s="126"/>
      <c r="U21" s="125"/>
      <c r="V21" s="126"/>
      <c r="W21" s="127"/>
      <c r="X21" s="126"/>
      <c r="Y21" s="128"/>
      <c r="AA21" s="125"/>
      <c r="AB21" s="126"/>
      <c r="AC21" s="125"/>
      <c r="AD21" s="126"/>
      <c r="AE21" s="127"/>
      <c r="AF21" s="126"/>
      <c r="AG21" s="128"/>
    </row>
    <row r="22" spans="1:33" x14ac:dyDescent="0.25">
      <c r="A22" s="129" t="s">
        <v>19</v>
      </c>
      <c r="B22" s="130"/>
      <c r="C22" s="131">
        <v>1396.8</v>
      </c>
      <c r="D22" s="132"/>
      <c r="E22" s="131">
        <v>1380.2</v>
      </c>
      <c r="F22" s="132"/>
      <c r="G22" s="133">
        <v>1071.4000000000001</v>
      </c>
      <c r="H22" s="132"/>
      <c r="I22" s="134">
        <f>IF(OR(E22=0,E22="-"),"-",IF(G22="-",(0-E22)/E22,(G22-E22)/E22))</f>
        <v>-0.22373569047964059</v>
      </c>
      <c r="K22" s="131">
        <v>1500.3230000000001</v>
      </c>
      <c r="L22" s="132"/>
      <c r="M22" s="131">
        <v>1401.556</v>
      </c>
      <c r="N22" s="132"/>
      <c r="O22" s="133">
        <v>1068.3510000000001</v>
      </c>
      <c r="P22" s="132"/>
      <c r="Q22" s="134">
        <f>IF(OR(M22=0,M22="-"),"-",IF(O22="-",(0-M22)/M22,(O22-M22)/M22))</f>
        <v>-0.23773934113228434</v>
      </c>
      <c r="S22" s="131">
        <v>677.1</v>
      </c>
      <c r="T22" s="132"/>
      <c r="U22" s="131">
        <v>696.1</v>
      </c>
      <c r="V22" s="132"/>
      <c r="W22" s="133">
        <v>554.47</v>
      </c>
      <c r="X22" s="132"/>
      <c r="Y22" s="134">
        <f>IF(OR(U22=0,U22="-"),"-",IF(W22="-",(0-U22)/U22,(W22-U22)/U22))</f>
        <v>-0.20346214624335582</v>
      </c>
      <c r="AA22" s="131">
        <v>823.22299999999996</v>
      </c>
      <c r="AB22" s="132"/>
      <c r="AC22" s="131">
        <v>705.45600000000002</v>
      </c>
      <c r="AD22" s="132"/>
      <c r="AE22" s="133">
        <v>513.88099999999997</v>
      </c>
      <c r="AF22" s="132"/>
      <c r="AG22" s="134">
        <f>IF(OR(AC22=0,AC22="-"),"-",IF(AE22="-",(0-AC22)/AC22,(AE22-AC22)/AC22))</f>
        <v>-0.27156194007847412</v>
      </c>
    </row>
    <row r="23" spans="1:33" x14ac:dyDescent="0.25">
      <c r="A23" s="141" t="s">
        <v>12</v>
      </c>
      <c r="B23" s="142"/>
      <c r="C23" s="143">
        <f>C22</f>
        <v>1396.8</v>
      </c>
      <c r="D23" s="144"/>
      <c r="E23" s="143">
        <f>E22</f>
        <v>1380.2</v>
      </c>
      <c r="F23" s="144"/>
      <c r="G23" s="145">
        <f>G22</f>
        <v>1071.4000000000001</v>
      </c>
      <c r="H23" s="144"/>
      <c r="I23" s="146">
        <f>IF(E23*1=0,"-",(G23-E23)/E23)</f>
        <v>-0.22373569047964059</v>
      </c>
      <c r="K23" s="143">
        <f>K22</f>
        <v>1500.3230000000001</v>
      </c>
      <c r="L23" s="144"/>
      <c r="M23" s="143">
        <f>M22</f>
        <v>1401.556</v>
      </c>
      <c r="N23" s="144"/>
      <c r="O23" s="145">
        <f>O22</f>
        <v>1068.3510000000001</v>
      </c>
      <c r="P23" s="144"/>
      <c r="Q23" s="146">
        <f>IF(M23*1=0,"-",(O23-M23)/M23)</f>
        <v>-0.23773934113228434</v>
      </c>
      <c r="S23" s="143">
        <f>S22</f>
        <v>677.1</v>
      </c>
      <c r="T23" s="144"/>
      <c r="U23" s="143">
        <f>U22</f>
        <v>696.1</v>
      </c>
      <c r="V23" s="144"/>
      <c r="W23" s="145">
        <f>W22</f>
        <v>554.47</v>
      </c>
      <c r="X23" s="144"/>
      <c r="Y23" s="146">
        <f>IF(U23*1=0,"-",(W23-U23)/U23)</f>
        <v>-0.20346214624335582</v>
      </c>
      <c r="AA23" s="143">
        <f>AA22</f>
        <v>823.22299999999996</v>
      </c>
      <c r="AB23" s="144"/>
      <c r="AC23" s="143">
        <f>AC22</f>
        <v>705.45600000000002</v>
      </c>
      <c r="AD23" s="144"/>
      <c r="AE23" s="145">
        <f>AE22</f>
        <v>513.88099999999997</v>
      </c>
      <c r="AF23" s="144"/>
      <c r="AG23" s="146">
        <f>IF(AC23*1=0,"-",(AE23-AC23)/AC23)</f>
        <v>-0.27156194007847412</v>
      </c>
    </row>
    <row r="25" spans="1:33" x14ac:dyDescent="0.25">
      <c r="A25" s="248" t="s">
        <v>20</v>
      </c>
      <c r="B25" s="242"/>
      <c r="C25" s="125"/>
      <c r="D25" s="126"/>
      <c r="E25" s="125"/>
      <c r="F25" s="126"/>
      <c r="G25" s="127"/>
      <c r="H25" s="126"/>
      <c r="I25" s="128"/>
      <c r="K25" s="125"/>
      <c r="L25" s="126"/>
      <c r="M25" s="125"/>
      <c r="N25" s="126"/>
      <c r="O25" s="127"/>
      <c r="P25" s="126"/>
      <c r="Q25" s="128"/>
      <c r="S25" s="125"/>
      <c r="T25" s="126"/>
      <c r="U25" s="125"/>
      <c r="V25" s="126"/>
      <c r="W25" s="127"/>
      <c r="X25" s="126"/>
      <c r="Y25" s="128"/>
      <c r="AA25" s="125"/>
      <c r="AB25" s="126"/>
      <c r="AC25" s="125"/>
      <c r="AD25" s="126"/>
      <c r="AE25" s="127"/>
      <c r="AF25" s="126"/>
      <c r="AG25" s="128"/>
    </row>
    <row r="26" spans="1:33" x14ac:dyDescent="0.25">
      <c r="A26" s="129" t="s">
        <v>21</v>
      </c>
      <c r="B26" s="130"/>
      <c r="C26" s="131">
        <v>0</v>
      </c>
      <c r="D26" s="132"/>
      <c r="E26" s="131">
        <v>0</v>
      </c>
      <c r="F26" s="132"/>
      <c r="G26" s="133">
        <v>0</v>
      </c>
      <c r="H26" s="132"/>
      <c r="I26" s="134" t="str">
        <f>IF(OR(E26=0,E26="-"),"-",IF(G26="-",(0-E26)/E26,(G26-E26)/E26))</f>
        <v>-</v>
      </c>
      <c r="K26" s="131">
        <v>0</v>
      </c>
      <c r="L26" s="132"/>
      <c r="M26" s="131">
        <v>0</v>
      </c>
      <c r="N26" s="132"/>
      <c r="O26" s="133">
        <v>0</v>
      </c>
      <c r="P26" s="132"/>
      <c r="Q26" s="134" t="str">
        <f>IF(OR(M26=0,M26="-"),"-",IF(O26="-",(0-M26)/M26,(O26-M26)/M26))</f>
        <v>-</v>
      </c>
      <c r="S26" s="131">
        <v>0</v>
      </c>
      <c r="T26" s="132"/>
      <c r="U26" s="131">
        <v>0</v>
      </c>
      <c r="V26" s="132"/>
      <c r="W26" s="133">
        <v>0</v>
      </c>
      <c r="X26" s="132"/>
      <c r="Y26" s="134" t="str">
        <f>IF(OR(U26=0,U26="-"),"-",IF(W26="-",(0-U26)/U26,(W26-U26)/U26))</f>
        <v>-</v>
      </c>
      <c r="AA26" s="131">
        <v>0</v>
      </c>
      <c r="AB26" s="132"/>
      <c r="AC26" s="131">
        <v>0</v>
      </c>
      <c r="AD26" s="132"/>
      <c r="AE26" s="133">
        <v>0</v>
      </c>
      <c r="AF26" s="132"/>
      <c r="AG26" s="134" t="str">
        <f>IF(OR(AC26=0,AC26="-"),"-",IF(AE26="-",(0-AC26)/AC26,(AE26-AC26)/AC26))</f>
        <v>-</v>
      </c>
    </row>
    <row r="27" spans="1:33" x14ac:dyDescent="0.25">
      <c r="A27" s="141" t="s">
        <v>12</v>
      </c>
      <c r="B27" s="142"/>
      <c r="C27" s="143">
        <f>C26</f>
        <v>0</v>
      </c>
      <c r="D27" s="144"/>
      <c r="E27" s="143">
        <f>E26</f>
        <v>0</v>
      </c>
      <c r="F27" s="144"/>
      <c r="G27" s="145">
        <f>G26</f>
        <v>0</v>
      </c>
      <c r="H27" s="144"/>
      <c r="I27" s="146" t="str">
        <f>IF(E27*1=0,"-",(G27-E27)/E27)</f>
        <v>-</v>
      </c>
      <c r="K27" s="143">
        <f>K26</f>
        <v>0</v>
      </c>
      <c r="L27" s="144"/>
      <c r="M27" s="143">
        <f>M26</f>
        <v>0</v>
      </c>
      <c r="N27" s="144"/>
      <c r="O27" s="145">
        <f>O26</f>
        <v>0</v>
      </c>
      <c r="P27" s="144"/>
      <c r="Q27" s="146" t="str">
        <f>IF(M27*1=0,"-",(O27-M27)/M27)</f>
        <v>-</v>
      </c>
      <c r="S27" s="143">
        <f>S26</f>
        <v>0</v>
      </c>
      <c r="T27" s="144"/>
      <c r="U27" s="143">
        <f>U26</f>
        <v>0</v>
      </c>
      <c r="V27" s="144"/>
      <c r="W27" s="145">
        <f>W26</f>
        <v>0</v>
      </c>
      <c r="X27" s="144"/>
      <c r="Y27" s="146" t="str">
        <f>IF(U27*1=0,"-",(W27-U27)/U27)</f>
        <v>-</v>
      </c>
      <c r="AA27" s="143">
        <f>AA26</f>
        <v>0</v>
      </c>
      <c r="AB27" s="144"/>
      <c r="AC27" s="143">
        <f>AC26</f>
        <v>0</v>
      </c>
      <c r="AD27" s="144"/>
      <c r="AE27" s="145">
        <f>AE26</f>
        <v>0</v>
      </c>
      <c r="AF27" s="144"/>
      <c r="AG27" s="146" t="str">
        <f>IF(AC27*1=0,"-",(AE27-AC27)/AC27)</f>
        <v>-</v>
      </c>
    </row>
    <row r="29" spans="1:33" x14ac:dyDescent="0.25">
      <c r="A29" s="248" t="s">
        <v>22</v>
      </c>
      <c r="B29" s="242"/>
      <c r="C29" s="125"/>
      <c r="D29" s="126"/>
      <c r="E29" s="125"/>
      <c r="F29" s="126"/>
      <c r="G29" s="127"/>
      <c r="H29" s="126"/>
      <c r="I29" s="128"/>
      <c r="K29" s="125"/>
      <c r="L29" s="126"/>
      <c r="M29" s="125"/>
      <c r="N29" s="126"/>
      <c r="O29" s="127"/>
      <c r="P29" s="126"/>
      <c r="Q29" s="128"/>
      <c r="S29" s="125"/>
      <c r="T29" s="126"/>
      <c r="U29" s="125"/>
      <c r="V29" s="126"/>
      <c r="W29" s="127"/>
      <c r="X29" s="126"/>
      <c r="Y29" s="128"/>
      <c r="AA29" s="125"/>
      <c r="AB29" s="126"/>
      <c r="AC29" s="125"/>
      <c r="AD29" s="126"/>
      <c r="AE29" s="127"/>
      <c r="AF29" s="126"/>
      <c r="AG29" s="128"/>
    </row>
    <row r="30" spans="1:33" x14ac:dyDescent="0.25">
      <c r="A30" s="129" t="s">
        <v>23</v>
      </c>
      <c r="B30" s="130"/>
      <c r="C30" s="131">
        <v>467.084</v>
      </c>
      <c r="D30" s="132"/>
      <c r="E30" s="131">
        <v>410.7</v>
      </c>
      <c r="F30" s="132"/>
      <c r="G30" s="133">
        <v>489</v>
      </c>
      <c r="H30" s="132"/>
      <c r="I30" s="134">
        <f>IF(OR(E30=0,E30="-"),"-",IF(G30="-",(0-E30)/E30,(G30-E30)/E30))</f>
        <v>0.19065010956902853</v>
      </c>
      <c r="K30" s="131">
        <v>484.75765999999999</v>
      </c>
      <c r="L30" s="132"/>
      <c r="M30" s="131">
        <v>426.53100000000001</v>
      </c>
      <c r="N30" s="132"/>
      <c r="O30" s="133">
        <v>479.89499999999998</v>
      </c>
      <c r="P30" s="132"/>
      <c r="Q30" s="134">
        <f>IF(OR(M30=0,M30="-"),"-",IF(O30="-",(0-M30)/M30,(O30-M30)/M30))</f>
        <v>0.12511165659705853</v>
      </c>
      <c r="S30" s="131">
        <v>65.274000000000001</v>
      </c>
      <c r="T30" s="132"/>
      <c r="U30" s="131">
        <v>81.215999999999994</v>
      </c>
      <c r="V30" s="132"/>
      <c r="W30" s="133">
        <v>74.98</v>
      </c>
      <c r="X30" s="132"/>
      <c r="Y30" s="134">
        <f>IF(OR(U30=0,U30="-"),"-",IF(W30="-",(0-U30)/U30,(W30-U30)/U30))</f>
        <v>-7.6782899921197675E-2</v>
      </c>
      <c r="AA30" s="131">
        <v>419.48365999999999</v>
      </c>
      <c r="AB30" s="132"/>
      <c r="AC30" s="131">
        <v>345.315</v>
      </c>
      <c r="AD30" s="132"/>
      <c r="AE30" s="133">
        <v>404.91500000000002</v>
      </c>
      <c r="AF30" s="132"/>
      <c r="AG30" s="134">
        <f>IF(OR(AC30=0,AC30="-"),"-",IF(AE30="-",(0-AC30)/AC30,(AE30-AC30)/AC30))</f>
        <v>0.17259603550381541</v>
      </c>
    </row>
    <row r="31" spans="1:33" x14ac:dyDescent="0.25">
      <c r="A31" s="135" t="s">
        <v>24</v>
      </c>
      <c r="B31" s="136"/>
      <c r="C31" s="137">
        <v>0</v>
      </c>
      <c r="D31" s="138"/>
      <c r="E31" s="137">
        <v>0</v>
      </c>
      <c r="F31" s="138"/>
      <c r="G31" s="139">
        <v>0</v>
      </c>
      <c r="H31" s="138"/>
      <c r="I31" s="140" t="str">
        <f>IF(OR(E31=0,E31="-"),"-",IF(G31="-",(0-E31)/E31,(G31-E31)/E31))</f>
        <v>-</v>
      </c>
      <c r="K31" s="137">
        <v>0</v>
      </c>
      <c r="L31" s="138"/>
      <c r="M31" s="137">
        <v>0</v>
      </c>
      <c r="N31" s="138"/>
      <c r="O31" s="139">
        <v>0</v>
      </c>
      <c r="P31" s="138"/>
      <c r="Q31" s="140" t="str">
        <f>IF(OR(M31=0,M31="-"),"-",IF(O31="-",(0-M31)/M31,(O31-M31)/M31))</f>
        <v>-</v>
      </c>
      <c r="S31" s="137">
        <v>0</v>
      </c>
      <c r="T31" s="138"/>
      <c r="U31" s="137">
        <v>0</v>
      </c>
      <c r="V31" s="138"/>
      <c r="W31" s="139">
        <v>0</v>
      </c>
      <c r="X31" s="138"/>
      <c r="Y31" s="140" t="str">
        <f>IF(OR(U31=0,U31="-"),"-",IF(W31="-",(0-U31)/U31,(W31-U31)/U31))</f>
        <v>-</v>
      </c>
      <c r="AA31" s="137">
        <v>0</v>
      </c>
      <c r="AB31" s="138"/>
      <c r="AC31" s="137">
        <v>0</v>
      </c>
      <c r="AD31" s="138"/>
      <c r="AE31" s="139">
        <v>0</v>
      </c>
      <c r="AF31" s="138"/>
      <c r="AG31" s="140" t="str">
        <f>IF(OR(AC31=0,AC31="-"),"-",IF(AE31="-",(0-AC31)/AC31,(AE31-AC31)/AC31))</f>
        <v>-</v>
      </c>
    </row>
    <row r="32" spans="1:33" x14ac:dyDescent="0.25">
      <c r="A32" s="129" t="s">
        <v>25</v>
      </c>
      <c r="B32" s="130"/>
      <c r="C32" s="131">
        <v>0</v>
      </c>
      <c r="D32" s="132"/>
      <c r="E32" s="131">
        <v>0</v>
      </c>
      <c r="F32" s="132"/>
      <c r="G32" s="133">
        <v>0</v>
      </c>
      <c r="H32" s="132"/>
      <c r="I32" s="134" t="str">
        <f>IF(OR(E32=0,E32="-"),"-",IF(G32="-",(0-E32)/E32,(G32-E32)/E32))</f>
        <v>-</v>
      </c>
      <c r="K32" s="131">
        <v>0</v>
      </c>
      <c r="L32" s="132"/>
      <c r="M32" s="131">
        <v>2.5030000000000001</v>
      </c>
      <c r="N32" s="132"/>
      <c r="O32" s="133">
        <v>0</v>
      </c>
      <c r="P32" s="132"/>
      <c r="Q32" s="134">
        <f>IF(OR(M32=0,M32="-"),"-",IF(O32="-",(0-M32)/M32,(O32-M32)/M32))</f>
        <v>-1</v>
      </c>
      <c r="S32" s="131">
        <v>0</v>
      </c>
      <c r="T32" s="132"/>
      <c r="U32" s="131">
        <v>1.2290000000000001</v>
      </c>
      <c r="V32" s="132"/>
      <c r="W32" s="133">
        <v>0</v>
      </c>
      <c r="X32" s="132"/>
      <c r="Y32" s="134">
        <f>IF(OR(U32=0,U32="-"),"-",IF(W32="-",(0-U32)/U32,(W32-U32)/U32))</f>
        <v>-1</v>
      </c>
      <c r="AA32" s="131">
        <v>0</v>
      </c>
      <c r="AB32" s="132"/>
      <c r="AC32" s="131">
        <v>1.274</v>
      </c>
      <c r="AD32" s="132"/>
      <c r="AE32" s="133">
        <v>0</v>
      </c>
      <c r="AF32" s="132"/>
      <c r="AG32" s="134">
        <f>IF(OR(AC32=0,AC32="-"),"-",IF(AE32="-",(0-AC32)/AC32,(AE32-AC32)/AC32))</f>
        <v>-1</v>
      </c>
    </row>
    <row r="33" spans="1:33" x14ac:dyDescent="0.25">
      <c r="A33" s="135" t="s">
        <v>26</v>
      </c>
      <c r="B33" s="136"/>
      <c r="C33" s="137">
        <v>122.36</v>
      </c>
      <c r="D33" s="138"/>
      <c r="E33" s="137">
        <v>120.06</v>
      </c>
      <c r="F33" s="138"/>
      <c r="G33" s="139">
        <v>104.42</v>
      </c>
      <c r="H33" s="138"/>
      <c r="I33" s="140">
        <f>IF(OR(E33=0,E33="-"),"-",IF(G33="-",(0-E33)/E33,(G33-E33)/E33))</f>
        <v>-0.13026819923371646</v>
      </c>
      <c r="K33" s="137">
        <v>131.75182000000001</v>
      </c>
      <c r="L33" s="138"/>
      <c r="M33" s="137">
        <v>131.93812</v>
      </c>
      <c r="N33" s="138"/>
      <c r="O33" s="139">
        <v>109.01218</v>
      </c>
      <c r="P33" s="138"/>
      <c r="Q33" s="140">
        <f>IF(OR(M33=0,M33="-"),"-",IF(O33="-",(0-M33)/M33,(O33-M33)/M33))</f>
        <v>-0.17376282154088596</v>
      </c>
      <c r="S33" s="137">
        <v>19.15992</v>
      </c>
      <c r="T33" s="138"/>
      <c r="U33" s="137">
        <v>11.636620000000001</v>
      </c>
      <c r="V33" s="138"/>
      <c r="W33" s="139">
        <v>10.17198</v>
      </c>
      <c r="X33" s="138"/>
      <c r="Y33" s="140">
        <f>IF(OR(U33=0,U33="-"),"-",IF(W33="-",(0-U33)/U33,(W33-U33)/U33))</f>
        <v>-0.12586472704273241</v>
      </c>
      <c r="AA33" s="137">
        <v>112.5919</v>
      </c>
      <c r="AB33" s="138"/>
      <c r="AC33" s="137">
        <v>120.3015</v>
      </c>
      <c r="AD33" s="138"/>
      <c r="AE33" s="139">
        <v>98.840199999999996</v>
      </c>
      <c r="AF33" s="138"/>
      <c r="AG33" s="140">
        <f>IF(OR(AC33=0,AC33="-"),"-",IF(AE33="-",(0-AC33)/AC33,(AE33-AC33)/AC33))</f>
        <v>-0.1783959468502056</v>
      </c>
    </row>
    <row r="34" spans="1:33" x14ac:dyDescent="0.25">
      <c r="A34" s="141" t="s">
        <v>12</v>
      </c>
      <c r="B34" s="142"/>
      <c r="C34" s="143">
        <f>C30+C31+C32+C33</f>
        <v>589.44399999999996</v>
      </c>
      <c r="D34" s="144"/>
      <c r="E34" s="143">
        <f>E30+E31+E32+E33</f>
        <v>530.76</v>
      </c>
      <c r="F34" s="144"/>
      <c r="G34" s="145">
        <f>G30+G31+G32+G33</f>
        <v>593.41999999999996</v>
      </c>
      <c r="H34" s="144"/>
      <c r="I34" s="146">
        <f>IF(E34*1=0,"-",(G34-E34)/E34)</f>
        <v>0.11805712563117034</v>
      </c>
      <c r="K34" s="143">
        <f>K30+K31+K32+K33</f>
        <v>616.50947999999994</v>
      </c>
      <c r="L34" s="144"/>
      <c r="M34" s="143">
        <f>M30+M31+M32+M33</f>
        <v>560.97212000000002</v>
      </c>
      <c r="N34" s="144"/>
      <c r="O34" s="145">
        <f>O30+O31+O32+O33</f>
        <v>588.90717999999993</v>
      </c>
      <c r="P34" s="144"/>
      <c r="Q34" s="146">
        <f>IF(M34*1=0,"-",(O34-M34)/M34)</f>
        <v>4.9797590653881174E-2</v>
      </c>
      <c r="S34" s="143">
        <f>S30+S31+S32+S33</f>
        <v>84.433920000000001</v>
      </c>
      <c r="T34" s="144"/>
      <c r="U34" s="143">
        <f>U30+U31+U32+U33</f>
        <v>94.081619999999987</v>
      </c>
      <c r="V34" s="144"/>
      <c r="W34" s="145">
        <f>W30+W31+W32+W33</f>
        <v>85.151980000000009</v>
      </c>
      <c r="X34" s="144"/>
      <c r="Y34" s="146">
        <f>IF(U34*1=0,"-",(W34-U34)/U34)</f>
        <v>-9.491375679968074E-2</v>
      </c>
      <c r="AA34" s="143">
        <f>AA30+AA31+AA32+AA33</f>
        <v>532.07556</v>
      </c>
      <c r="AB34" s="144"/>
      <c r="AC34" s="143">
        <f>AC30+AC31+AC32+AC33</f>
        <v>466.89049999999997</v>
      </c>
      <c r="AD34" s="144"/>
      <c r="AE34" s="145">
        <f>AE30+AE31+AE32+AE33</f>
        <v>503.7552</v>
      </c>
      <c r="AF34" s="144"/>
      <c r="AG34" s="146">
        <f>IF(AC34*1=0,"-",(AE34-AC34)/AC34)</f>
        <v>7.8957914114765729E-2</v>
      </c>
    </row>
    <row r="36" spans="1:33" x14ac:dyDescent="0.25">
      <c r="A36" s="248" t="s">
        <v>27</v>
      </c>
      <c r="B36" s="242"/>
      <c r="C36" s="125"/>
      <c r="D36" s="126"/>
      <c r="E36" s="125"/>
      <c r="F36" s="126"/>
      <c r="G36" s="127"/>
      <c r="H36" s="126"/>
      <c r="I36" s="128"/>
      <c r="K36" s="125"/>
      <c r="L36" s="126"/>
      <c r="M36" s="125"/>
      <c r="N36" s="126"/>
      <c r="O36" s="127"/>
      <c r="P36" s="126"/>
      <c r="Q36" s="128"/>
      <c r="S36" s="125"/>
      <c r="T36" s="126"/>
      <c r="U36" s="125"/>
      <c r="V36" s="126"/>
      <c r="W36" s="127"/>
      <c r="X36" s="126"/>
      <c r="Y36" s="128"/>
      <c r="AA36" s="125"/>
      <c r="AB36" s="126"/>
      <c r="AC36" s="125"/>
      <c r="AD36" s="126"/>
      <c r="AE36" s="127"/>
      <c r="AF36" s="126"/>
      <c r="AG36" s="128"/>
    </row>
    <row r="37" spans="1:33" x14ac:dyDescent="0.25">
      <c r="A37" s="129" t="s">
        <v>28</v>
      </c>
      <c r="B37" s="130"/>
      <c r="C37" s="131">
        <v>0</v>
      </c>
      <c r="D37" s="132"/>
      <c r="E37" s="131">
        <v>0</v>
      </c>
      <c r="F37" s="132"/>
      <c r="G37" s="133">
        <v>0</v>
      </c>
      <c r="H37" s="132"/>
      <c r="I37" s="134" t="str">
        <f>IF(OR(E37=0,E37="-"),"-",IF(G37="-",(0-E37)/E37,(G37-E37)/E37))</f>
        <v>-</v>
      </c>
      <c r="K37" s="131">
        <v>0</v>
      </c>
      <c r="L37" s="132"/>
      <c r="M37" s="131">
        <v>0</v>
      </c>
      <c r="N37" s="132"/>
      <c r="O37" s="133">
        <v>0</v>
      </c>
      <c r="P37" s="132"/>
      <c r="Q37" s="134" t="str">
        <f>IF(OR(M37=0,M37="-"),"-",IF(O37="-",(0-M37)/M37,(O37-M37)/M37))</f>
        <v>-</v>
      </c>
      <c r="S37" s="131">
        <v>0</v>
      </c>
      <c r="T37" s="132"/>
      <c r="U37" s="131">
        <v>0</v>
      </c>
      <c r="V37" s="132"/>
      <c r="W37" s="133">
        <v>0</v>
      </c>
      <c r="X37" s="132"/>
      <c r="Y37" s="134" t="str">
        <f>IF(OR(U37=0,U37="-"),"-",IF(W37="-",(0-U37)/U37,(W37-U37)/U37))</f>
        <v>-</v>
      </c>
      <c r="AA37" s="131">
        <v>0</v>
      </c>
      <c r="AB37" s="132"/>
      <c r="AC37" s="131">
        <v>0</v>
      </c>
      <c r="AD37" s="132"/>
      <c r="AE37" s="133">
        <v>0</v>
      </c>
      <c r="AF37" s="132"/>
      <c r="AG37" s="134" t="str">
        <f>IF(OR(AC37=0,AC37="-"),"-",IF(AE37="-",(0-AC37)/AC37,(AE37-AC37)/AC37))</f>
        <v>-</v>
      </c>
    </row>
    <row r="38" spans="1:33" x14ac:dyDescent="0.25">
      <c r="A38" s="135" t="s">
        <v>29</v>
      </c>
      <c r="B38" s="136"/>
      <c r="C38" s="137">
        <v>122.82338</v>
      </c>
      <c r="D38" s="138"/>
      <c r="E38" s="137">
        <v>90.513999999999996</v>
      </c>
      <c r="F38" s="138"/>
      <c r="G38" s="139">
        <v>148.08063999999999</v>
      </c>
      <c r="H38" s="138"/>
      <c r="I38" s="140">
        <f>IF(OR(E38=0,E38="-"),"-",IF(G38="-",(0-E38)/E38,(G38-E38)/E38))</f>
        <v>0.63599708332412663</v>
      </c>
      <c r="K38" s="137">
        <v>126.34399999999999</v>
      </c>
      <c r="L38" s="138"/>
      <c r="M38" s="137">
        <v>90.183880000000002</v>
      </c>
      <c r="N38" s="138"/>
      <c r="O38" s="139">
        <v>162.47948</v>
      </c>
      <c r="P38" s="138"/>
      <c r="Q38" s="140">
        <f>IF(OR(M38=0,M38="-"),"-",IF(O38="-",(0-M38)/M38,(O38-M38)/M38))</f>
        <v>0.80164659138639849</v>
      </c>
      <c r="S38" s="137">
        <v>3.36</v>
      </c>
      <c r="T38" s="138"/>
      <c r="U38" s="137">
        <v>0.34200000000000003</v>
      </c>
      <c r="V38" s="138"/>
      <c r="W38" s="139">
        <v>0.20780000000000001</v>
      </c>
      <c r="X38" s="138"/>
      <c r="Y38" s="140">
        <f>IF(OR(U38=0,U38="-"),"-",IF(W38="-",(0-U38)/U38,(W38-U38)/U38))</f>
        <v>-0.39239766081871347</v>
      </c>
      <c r="AA38" s="137">
        <v>122.98399999999999</v>
      </c>
      <c r="AB38" s="138"/>
      <c r="AC38" s="137">
        <v>89.841880000000003</v>
      </c>
      <c r="AD38" s="138"/>
      <c r="AE38" s="139">
        <v>162.27168</v>
      </c>
      <c r="AF38" s="138"/>
      <c r="AG38" s="140">
        <f>IF(OR(AC38=0,AC38="-"),"-",IF(AE38="-",(0-AC38)/AC38,(AE38-AC38)/AC38))</f>
        <v>0.80619194522643556</v>
      </c>
    </row>
    <row r="39" spans="1:33" x14ac:dyDescent="0.25">
      <c r="A39" s="129" t="s">
        <v>30</v>
      </c>
      <c r="B39" s="130"/>
      <c r="C39" s="131">
        <v>352.97388000000001</v>
      </c>
      <c r="D39" s="132"/>
      <c r="E39" s="131">
        <v>415.14816000000002</v>
      </c>
      <c r="F39" s="132"/>
      <c r="G39" s="133">
        <v>474.27800000000002</v>
      </c>
      <c r="H39" s="132"/>
      <c r="I39" s="134">
        <f>IF(OR(E39=0,E39="-"),"-",IF(G39="-",(0-E39)/E39,(G39-E39)/E39))</f>
        <v>0.14243069269535003</v>
      </c>
      <c r="K39" s="131">
        <v>352.87078000000002</v>
      </c>
      <c r="L39" s="132"/>
      <c r="M39" s="131">
        <v>446.96589999999998</v>
      </c>
      <c r="N39" s="132"/>
      <c r="O39" s="133">
        <v>510.27499999999998</v>
      </c>
      <c r="P39" s="132"/>
      <c r="Q39" s="134">
        <f>IF(OR(M39=0,M39="-"),"-",IF(O39="-",(0-M39)/M39,(O39-M39)/M39))</f>
        <v>0.14164190154103479</v>
      </c>
      <c r="S39" s="131">
        <v>81.599739999999997</v>
      </c>
      <c r="T39" s="132"/>
      <c r="U39" s="131">
        <v>36.232819999999997</v>
      </c>
      <c r="V39" s="132"/>
      <c r="W39" s="133">
        <v>79.61</v>
      </c>
      <c r="X39" s="132"/>
      <c r="Y39" s="134">
        <f>IF(OR(U39=0,U39="-"),"-",IF(W39="-",(0-U39)/U39,(W39-U39)/U39))</f>
        <v>1.1971792424658088</v>
      </c>
      <c r="AA39" s="131">
        <v>271.27104000000003</v>
      </c>
      <c r="AB39" s="132"/>
      <c r="AC39" s="131">
        <v>410.73307999999997</v>
      </c>
      <c r="AD39" s="132"/>
      <c r="AE39" s="133">
        <v>430.66500000000002</v>
      </c>
      <c r="AF39" s="132"/>
      <c r="AG39" s="134">
        <f>IF(OR(AC39=0,AC39="-"),"-",IF(AE39="-",(0-AC39)/AC39,(AE39-AC39)/AC39))</f>
        <v>4.8527671547663145E-2</v>
      </c>
    </row>
    <row r="40" spans="1:33" x14ac:dyDescent="0.25">
      <c r="A40" s="135" t="s">
        <v>31</v>
      </c>
      <c r="B40" s="136"/>
      <c r="C40" s="137">
        <v>57.824869999999997</v>
      </c>
      <c r="D40" s="138"/>
      <c r="E40" s="137">
        <v>54.200600000000001</v>
      </c>
      <c r="F40" s="138"/>
      <c r="G40" s="139">
        <v>72.500389999999996</v>
      </c>
      <c r="H40" s="138"/>
      <c r="I40" s="140">
        <f>IF(OR(E40=0,E40="-"),"-",IF(G40="-",(0-E40)/E40,(G40-E40)/E40))</f>
        <v>0.33763076423508215</v>
      </c>
      <c r="K40" s="137">
        <v>57.270769999999999</v>
      </c>
      <c r="L40" s="138"/>
      <c r="M40" s="137">
        <v>53.274279999999997</v>
      </c>
      <c r="N40" s="138"/>
      <c r="O40" s="139">
        <v>63.657319999999999</v>
      </c>
      <c r="P40" s="138"/>
      <c r="Q40" s="140">
        <f>IF(OR(M40=0,M40="-"),"-",IF(O40="-",(0-M40)/M40,(O40-M40)/M40))</f>
        <v>0.19489780058970299</v>
      </c>
      <c r="S40" s="137">
        <v>29.441970000000001</v>
      </c>
      <c r="T40" s="138"/>
      <c r="U40" s="137">
        <v>31.952279999999998</v>
      </c>
      <c r="V40" s="138"/>
      <c r="W40" s="139">
        <v>27.944369999999999</v>
      </c>
      <c r="X40" s="138"/>
      <c r="Y40" s="140">
        <f>IF(OR(U40=0,U40="-"),"-",IF(W40="-",(0-U40)/U40,(W40-U40)/U40))</f>
        <v>-0.12543424131235703</v>
      </c>
      <c r="AA40" s="137">
        <v>27.828800000000001</v>
      </c>
      <c r="AB40" s="138"/>
      <c r="AC40" s="137">
        <v>21.321999999999999</v>
      </c>
      <c r="AD40" s="138"/>
      <c r="AE40" s="139">
        <v>35.712949999999999</v>
      </c>
      <c r="AF40" s="138"/>
      <c r="AG40" s="140">
        <f>IF(OR(AC40=0,AC40="-"),"-",IF(AE40="-",(0-AC40)/AC40,(AE40-AC40)/AC40))</f>
        <v>0.67493434011818787</v>
      </c>
    </row>
    <row r="41" spans="1:33" x14ac:dyDescent="0.25">
      <c r="A41" s="141" t="s">
        <v>12</v>
      </c>
      <c r="B41" s="142"/>
      <c r="C41" s="143">
        <f>C37+C38+C39+C40</f>
        <v>533.62212999999997</v>
      </c>
      <c r="D41" s="144"/>
      <c r="E41" s="143">
        <f>E37+E38+E39+E40</f>
        <v>559.86275999999998</v>
      </c>
      <c r="F41" s="144"/>
      <c r="G41" s="145">
        <f>G37+G38+G39+G40</f>
        <v>694.85903000000008</v>
      </c>
      <c r="H41" s="144"/>
      <c r="I41" s="146">
        <f>IF(E41*1=0,"-",(G41-E41)/E41)</f>
        <v>0.24112386042608031</v>
      </c>
      <c r="K41" s="143">
        <f>K37+K38+K39+K40</f>
        <v>536.48554999999999</v>
      </c>
      <c r="L41" s="144"/>
      <c r="M41" s="143">
        <f>M37+M38+M39+M40</f>
        <v>590.42405999999994</v>
      </c>
      <c r="N41" s="144"/>
      <c r="O41" s="145">
        <f>O37+O38+O39+O40</f>
        <v>736.41179999999997</v>
      </c>
      <c r="P41" s="144"/>
      <c r="Q41" s="146">
        <f>IF(M41*1=0,"-",(O41-M41)/M41)</f>
        <v>0.24725913100492558</v>
      </c>
      <c r="S41" s="143">
        <f>S37+S38+S39+S40</f>
        <v>114.40170999999999</v>
      </c>
      <c r="T41" s="144"/>
      <c r="U41" s="143">
        <f>U37+U38+U39+U40</f>
        <v>68.52709999999999</v>
      </c>
      <c r="V41" s="144"/>
      <c r="W41" s="145">
        <f>W37+W38+W39+W40</f>
        <v>107.76217</v>
      </c>
      <c r="X41" s="144"/>
      <c r="Y41" s="146">
        <f>IF(U41*1=0,"-",(W41-U41)/U41)</f>
        <v>0.57254823274295885</v>
      </c>
      <c r="AA41" s="143">
        <f>AA37+AA38+AA39+AA40</f>
        <v>422.08384000000001</v>
      </c>
      <c r="AB41" s="144"/>
      <c r="AC41" s="143">
        <f>AC37+AC38+AC39+AC40</f>
        <v>521.89695999999992</v>
      </c>
      <c r="AD41" s="144"/>
      <c r="AE41" s="145">
        <f>AE37+AE38+AE39+AE40</f>
        <v>628.64963</v>
      </c>
      <c r="AF41" s="144"/>
      <c r="AG41" s="146">
        <f>IF(AC41*1=0,"-",(AE41-AC41)/AC41)</f>
        <v>0.20454740721233575</v>
      </c>
    </row>
    <row r="43" spans="1:33" x14ac:dyDescent="0.25">
      <c r="A43" s="248" t="s">
        <v>32</v>
      </c>
      <c r="B43" s="242"/>
      <c r="C43" s="125"/>
      <c r="D43" s="126"/>
      <c r="E43" s="125"/>
      <c r="F43" s="126"/>
      <c r="G43" s="127"/>
      <c r="H43" s="126"/>
      <c r="I43" s="128"/>
      <c r="K43" s="125"/>
      <c r="L43" s="126"/>
      <c r="M43" s="125"/>
      <c r="N43" s="126"/>
      <c r="O43" s="127"/>
      <c r="P43" s="126"/>
      <c r="Q43" s="128"/>
      <c r="S43" s="125"/>
      <c r="T43" s="126"/>
      <c r="U43" s="125"/>
      <c r="V43" s="126"/>
      <c r="W43" s="127"/>
      <c r="X43" s="126"/>
      <c r="Y43" s="128"/>
      <c r="AA43" s="125"/>
      <c r="AB43" s="126"/>
      <c r="AC43" s="125"/>
      <c r="AD43" s="126"/>
      <c r="AE43" s="127"/>
      <c r="AF43" s="126"/>
      <c r="AG43" s="128"/>
    </row>
    <row r="44" spans="1:33" x14ac:dyDescent="0.25">
      <c r="A44" s="129" t="s">
        <v>33</v>
      </c>
      <c r="B44" s="130"/>
      <c r="C44" s="131">
        <v>2895.24</v>
      </c>
      <c r="D44" s="132"/>
      <c r="E44" s="131">
        <v>3482.2</v>
      </c>
      <c r="F44" s="132"/>
      <c r="G44" s="133">
        <v>3346.96</v>
      </c>
      <c r="H44" s="132"/>
      <c r="I44" s="134">
        <f>IF(OR(E44=0,E44="-"),"-",IF(G44="-",(0-E44)/E44,(G44-E44)/E44))</f>
        <v>-3.8837516512549478E-2</v>
      </c>
      <c r="K44" s="131">
        <v>2895.24</v>
      </c>
      <c r="L44" s="132"/>
      <c r="M44" s="131">
        <v>3482.2</v>
      </c>
      <c r="N44" s="132"/>
      <c r="O44" s="133">
        <v>3346.96</v>
      </c>
      <c r="P44" s="132"/>
      <c r="Q44" s="134">
        <f>IF(OR(M44=0,M44="-"),"-",IF(O44="-",(0-M44)/M44,(O44-M44)/M44))</f>
        <v>-3.8837516512549478E-2</v>
      </c>
      <c r="S44" s="131">
        <v>2771.114</v>
      </c>
      <c r="T44" s="132"/>
      <c r="U44" s="131">
        <v>3244.0864799999999</v>
      </c>
      <c r="V44" s="132"/>
      <c r="W44" s="133">
        <v>2761.6329999999998</v>
      </c>
      <c r="X44" s="132"/>
      <c r="Y44" s="134">
        <f>IF(OR(U44=0,U44="-"),"-",IF(W44="-",(0-U44)/U44,(W44-U44)/U44))</f>
        <v>-0.14871782333003655</v>
      </c>
      <c r="AA44" s="131">
        <v>124.126</v>
      </c>
      <c r="AB44" s="132" t="s">
        <v>35</v>
      </c>
      <c r="AC44" s="131">
        <v>238.11351999999999</v>
      </c>
      <c r="AD44" s="132" t="s">
        <v>35</v>
      </c>
      <c r="AE44" s="133">
        <v>585.327</v>
      </c>
      <c r="AF44" s="132" t="s">
        <v>35</v>
      </c>
      <c r="AG44" s="134">
        <f>IF(OR(AC44=0,AC44="-"),"-",IF(AE44="-",(0-AC44)/AC44,(AE44-AC44)/AC44))</f>
        <v>1.4581846507497769</v>
      </c>
    </row>
    <row r="45" spans="1:33" x14ac:dyDescent="0.25">
      <c r="A45" s="135" t="s">
        <v>36</v>
      </c>
      <c r="B45" s="136"/>
      <c r="C45" s="137">
        <v>0.59299999999999997</v>
      </c>
      <c r="D45" s="138"/>
      <c r="E45" s="137">
        <v>3.3330000000000002</v>
      </c>
      <c r="F45" s="138"/>
      <c r="G45" s="139">
        <v>3.3330000000000002</v>
      </c>
      <c r="H45" s="138"/>
      <c r="I45" s="140">
        <f>IF(OR(E45=0,E45="-"),"-",IF(G45="-",(0-E45)/E45,(G45-E45)/E45))</f>
        <v>0</v>
      </c>
      <c r="K45" s="137">
        <v>0.59299999999999997</v>
      </c>
      <c r="L45" s="138"/>
      <c r="M45" s="137">
        <v>3.3330000000000002</v>
      </c>
      <c r="N45" s="138"/>
      <c r="O45" s="139">
        <v>3.3330000000000002</v>
      </c>
      <c r="P45" s="138"/>
      <c r="Q45" s="140">
        <f>IF(OR(M45=0,M45="-"),"-",IF(O45="-",(0-M45)/M45,(O45-M45)/M45))</f>
        <v>0</v>
      </c>
      <c r="S45" s="137">
        <v>0.59299999999999997</v>
      </c>
      <c r="T45" s="138"/>
      <c r="U45" s="137">
        <v>0</v>
      </c>
      <c r="V45" s="138"/>
      <c r="W45" s="139">
        <v>0</v>
      </c>
      <c r="X45" s="138"/>
      <c r="Y45" s="140" t="str">
        <f>IF(OR(U45=0,U45="-"),"-",IF(W45="-",(0-U45)/U45,(W45-U45)/U45))</f>
        <v>-</v>
      </c>
      <c r="AA45" s="137">
        <v>0</v>
      </c>
      <c r="AB45" s="138"/>
      <c r="AC45" s="137">
        <v>3.3330000000000002</v>
      </c>
      <c r="AD45" s="138"/>
      <c r="AE45" s="139">
        <v>3.3330000000000002</v>
      </c>
      <c r="AF45" s="138"/>
      <c r="AG45" s="140">
        <f>IF(OR(AC45=0,AC45="-"),"-",IF(AE45="-",(0-AC45)/AC45,(AE45-AC45)/AC45))</f>
        <v>0</v>
      </c>
    </row>
    <row r="46" spans="1:33" x14ac:dyDescent="0.25">
      <c r="A46" s="129" t="s">
        <v>37</v>
      </c>
      <c r="B46" s="130"/>
      <c r="C46" s="131">
        <v>8.6229999999999993</v>
      </c>
      <c r="D46" s="132"/>
      <c r="E46" s="131">
        <v>4.6870000000000003</v>
      </c>
      <c r="F46" s="132"/>
      <c r="G46" s="133">
        <v>0</v>
      </c>
      <c r="H46" s="132"/>
      <c r="I46" s="134">
        <f>IF(OR(E46=0,E46="-"),"-",IF(G46="-",(0-E46)/E46,(G46-E46)/E46))</f>
        <v>-1</v>
      </c>
      <c r="K46" s="131">
        <v>9.5670000000000002</v>
      </c>
      <c r="L46" s="132"/>
      <c r="M46" s="131">
        <v>9.5790000000000006</v>
      </c>
      <c r="N46" s="132"/>
      <c r="O46" s="133">
        <v>0</v>
      </c>
      <c r="P46" s="132"/>
      <c r="Q46" s="134">
        <f>IF(OR(M46=0,M46="-"),"-",IF(O46="-",(0-M46)/M46,(O46-M46)/M46))</f>
        <v>-1</v>
      </c>
      <c r="S46" s="131">
        <v>1.4670000000000001</v>
      </c>
      <c r="T46" s="132"/>
      <c r="U46" s="131">
        <v>1.5289999999999999</v>
      </c>
      <c r="V46" s="132"/>
      <c r="W46" s="133">
        <v>0</v>
      </c>
      <c r="X46" s="132"/>
      <c r="Y46" s="134">
        <f>IF(OR(U46=0,U46="-"),"-",IF(W46="-",(0-U46)/U46,(W46-U46)/U46))</f>
        <v>-1</v>
      </c>
      <c r="AA46" s="131">
        <v>8.1</v>
      </c>
      <c r="AB46" s="132"/>
      <c r="AC46" s="131">
        <v>8.0500000000000007</v>
      </c>
      <c r="AD46" s="132"/>
      <c r="AE46" s="133">
        <v>0</v>
      </c>
      <c r="AF46" s="132"/>
      <c r="AG46" s="134">
        <f>IF(OR(AC46=0,AC46="-"),"-",IF(AE46="-",(0-AC46)/AC46,(AE46-AC46)/AC46))</f>
        <v>-1</v>
      </c>
    </row>
    <row r="47" spans="1:33" x14ac:dyDescent="0.25">
      <c r="A47" s="141" t="s">
        <v>12</v>
      </c>
      <c r="B47" s="142"/>
      <c r="C47" s="143">
        <f>C44+C45+C46</f>
        <v>2904.4559999999997</v>
      </c>
      <c r="D47" s="144"/>
      <c r="E47" s="143">
        <f>E44+E45+E46</f>
        <v>3490.22</v>
      </c>
      <c r="F47" s="144"/>
      <c r="G47" s="145">
        <f>G44+G45+G46</f>
        <v>3350.2930000000001</v>
      </c>
      <c r="H47" s="144"/>
      <c r="I47" s="146">
        <f>IF(E47*1=0,"-",(G47-E47)/E47)</f>
        <v>-4.0091169038054819E-2</v>
      </c>
      <c r="K47" s="143">
        <f>K44+K45+K46</f>
        <v>2905.3999999999996</v>
      </c>
      <c r="L47" s="144"/>
      <c r="M47" s="143">
        <f>M44+M45+M46</f>
        <v>3495.1120000000001</v>
      </c>
      <c r="N47" s="144"/>
      <c r="O47" s="145">
        <f>O44+O45+O46</f>
        <v>3350.2930000000001</v>
      </c>
      <c r="P47" s="144"/>
      <c r="Q47" s="146">
        <f>IF(M47*1=0,"-",(O47-M47)/M47)</f>
        <v>-4.1434723694119088E-2</v>
      </c>
      <c r="S47" s="143">
        <f>S44+S45+S46</f>
        <v>2773.174</v>
      </c>
      <c r="T47" s="144"/>
      <c r="U47" s="143">
        <f>U44+U45+U46</f>
        <v>3245.6154799999999</v>
      </c>
      <c r="V47" s="144"/>
      <c r="W47" s="145">
        <f>W44+W45+W46</f>
        <v>2761.6329999999998</v>
      </c>
      <c r="X47" s="144"/>
      <c r="Y47" s="146">
        <f>IF(U47*1=0,"-",(W47-U47)/U47)</f>
        <v>-0.14911885988416598</v>
      </c>
      <c r="AA47" s="143">
        <f>AA44+AA45+AA46</f>
        <v>132.226</v>
      </c>
      <c r="AB47" s="144"/>
      <c r="AC47" s="143">
        <f>AC44+AC45+AC46</f>
        <v>249.49652</v>
      </c>
      <c r="AD47" s="144"/>
      <c r="AE47" s="145">
        <f>AE44+AE45+AE46</f>
        <v>588.66</v>
      </c>
      <c r="AF47" s="144"/>
      <c r="AG47" s="146">
        <f>IF(AC47*1=0,"-",(AE47-AC47)/AC47)</f>
        <v>1.3593916259834002</v>
      </c>
    </row>
    <row r="49" spans="1:33" x14ac:dyDescent="0.25">
      <c r="A49" s="248" t="s">
        <v>38</v>
      </c>
      <c r="B49" s="242"/>
      <c r="C49" s="125"/>
      <c r="D49" s="126"/>
      <c r="E49" s="125"/>
      <c r="F49" s="126"/>
      <c r="G49" s="127"/>
      <c r="H49" s="126"/>
      <c r="I49" s="128"/>
      <c r="K49" s="125"/>
      <c r="L49" s="126"/>
      <c r="M49" s="125"/>
      <c r="N49" s="126"/>
      <c r="O49" s="127"/>
      <c r="P49" s="126"/>
      <c r="Q49" s="128"/>
      <c r="S49" s="125"/>
      <c r="T49" s="126"/>
      <c r="U49" s="125"/>
      <c r="V49" s="126"/>
      <c r="W49" s="127"/>
      <c r="X49" s="126"/>
      <c r="Y49" s="128"/>
      <c r="AA49" s="125"/>
      <c r="AB49" s="126"/>
      <c r="AC49" s="125"/>
      <c r="AD49" s="126"/>
      <c r="AE49" s="127"/>
      <c r="AF49" s="126"/>
      <c r="AG49" s="128"/>
    </row>
    <row r="50" spans="1:33" x14ac:dyDescent="0.25">
      <c r="A50" s="129" t="s">
        <v>39</v>
      </c>
      <c r="B50" s="130"/>
      <c r="C50" s="131">
        <v>138.297</v>
      </c>
      <c r="D50" s="132"/>
      <c r="E50" s="131">
        <v>136.67699999999999</v>
      </c>
      <c r="F50" s="132"/>
      <c r="G50" s="133">
        <v>101.61814</v>
      </c>
      <c r="H50" s="132"/>
      <c r="I50" s="134">
        <f>IF(OR(E50=0,E50="-"),"-",IF(G50="-",(0-E50)/E50,(G50-E50)/E50))</f>
        <v>-0.25650884933090423</v>
      </c>
      <c r="K50" s="131">
        <v>155.53399999999999</v>
      </c>
      <c r="L50" s="132"/>
      <c r="M50" s="131">
        <v>129.26499999999999</v>
      </c>
      <c r="N50" s="132"/>
      <c r="O50" s="133">
        <v>86.709540000000004</v>
      </c>
      <c r="P50" s="132"/>
      <c r="Q50" s="134">
        <f>IF(OR(M50=0,M50="-"),"-",IF(O50="-",(0-M50)/M50,(O50-M50)/M50))</f>
        <v>-0.32921100065756381</v>
      </c>
      <c r="S50" s="131">
        <v>87.915000000000006</v>
      </c>
      <c r="T50" s="132"/>
      <c r="U50" s="131">
        <v>56.268999999999998</v>
      </c>
      <c r="V50" s="132"/>
      <c r="W50" s="133">
        <v>86.709540000000004</v>
      </c>
      <c r="X50" s="132"/>
      <c r="Y50" s="134">
        <f>IF(OR(U50=0,U50="-"),"-",IF(W50="-",(0-U50)/U50,(W50-U50)/U50))</f>
        <v>0.54098242371465655</v>
      </c>
      <c r="AA50" s="131">
        <v>67.619</v>
      </c>
      <c r="AB50" s="132"/>
      <c r="AC50" s="131">
        <v>72.995999999999995</v>
      </c>
      <c r="AD50" s="132"/>
      <c r="AE50" s="133">
        <v>0</v>
      </c>
      <c r="AF50" s="132"/>
      <c r="AG50" s="134">
        <f>IF(OR(AC50=0,AC50="-"),"-",IF(AE50="-",(0-AC50)/AC50,(AE50-AC50)/AC50))</f>
        <v>-1</v>
      </c>
    </row>
    <row r="51" spans="1:33" x14ac:dyDescent="0.25">
      <c r="A51" s="141" t="s">
        <v>12</v>
      </c>
      <c r="B51" s="142"/>
      <c r="C51" s="143">
        <f>C50</f>
        <v>138.297</v>
      </c>
      <c r="D51" s="144"/>
      <c r="E51" s="143">
        <f>E50</f>
        <v>136.67699999999999</v>
      </c>
      <c r="F51" s="144"/>
      <c r="G51" s="145">
        <f>G50</f>
        <v>101.61814</v>
      </c>
      <c r="H51" s="144"/>
      <c r="I51" s="146">
        <f>IF(E51*1=0,"-",(G51-E51)/E51)</f>
        <v>-0.25650884933090423</v>
      </c>
      <c r="K51" s="143">
        <f>K50</f>
        <v>155.53399999999999</v>
      </c>
      <c r="L51" s="144"/>
      <c r="M51" s="143">
        <f>M50</f>
        <v>129.26499999999999</v>
      </c>
      <c r="N51" s="144"/>
      <c r="O51" s="145">
        <f>O50</f>
        <v>86.709540000000004</v>
      </c>
      <c r="P51" s="144"/>
      <c r="Q51" s="146">
        <f>IF(M51*1=0,"-",(O51-M51)/M51)</f>
        <v>-0.32921100065756381</v>
      </c>
      <c r="S51" s="143">
        <f>S50</f>
        <v>87.915000000000006</v>
      </c>
      <c r="T51" s="144"/>
      <c r="U51" s="143">
        <f>U50</f>
        <v>56.268999999999998</v>
      </c>
      <c r="V51" s="144"/>
      <c r="W51" s="145">
        <f>W50</f>
        <v>86.709540000000004</v>
      </c>
      <c r="X51" s="144"/>
      <c r="Y51" s="146">
        <f>IF(U51*1=0,"-",(W51-U51)/U51)</f>
        <v>0.54098242371465655</v>
      </c>
      <c r="AA51" s="143">
        <f>AA50</f>
        <v>67.619</v>
      </c>
      <c r="AB51" s="144"/>
      <c r="AC51" s="143">
        <f>AC50</f>
        <v>72.995999999999995</v>
      </c>
      <c r="AD51" s="144"/>
      <c r="AE51" s="145">
        <f>AE50</f>
        <v>0</v>
      </c>
      <c r="AF51" s="144"/>
      <c r="AG51" s="146">
        <f>IF(AC51*1=0,"-",(AE51-AC51)/AC51)</f>
        <v>-1</v>
      </c>
    </row>
    <row r="53" spans="1:33" ht="18" x14ac:dyDescent="0.25">
      <c r="A53" s="147" t="s">
        <v>40</v>
      </c>
      <c r="B53" s="148"/>
      <c r="C53" s="149">
        <f>C10+C14+C19+C23+C27+C34+C41+C47+C51</f>
        <v>6047.5256499999987</v>
      </c>
      <c r="D53" s="150"/>
      <c r="E53" s="149">
        <f>E10+E14+E19+E23+E27+E34+E41+E47+E51</f>
        <v>6520.5480399999997</v>
      </c>
      <c r="F53" s="150"/>
      <c r="G53" s="151">
        <f>G10+G14+G19+G23+G27+G34+G41+G47+G51</f>
        <v>6135.44013</v>
      </c>
      <c r="H53" s="150"/>
      <c r="I53" s="152">
        <f>IF(E53*1=0,"-",(G53-E53)/E53)</f>
        <v>-5.9060666011134813E-2</v>
      </c>
      <c r="K53" s="149">
        <f>K10+K14+K19+K23+K27+K34+K41+K47+K51</f>
        <v>6262.9024499999996</v>
      </c>
      <c r="L53" s="150"/>
      <c r="M53" s="149">
        <f>M10+M14+M19+M23+M27+M34+M41+M47+M51</f>
        <v>6613.3916400000007</v>
      </c>
      <c r="N53" s="150"/>
      <c r="O53" s="151">
        <f>O10+O14+O19+O23+O27+O34+O41+O47+O51</f>
        <v>6167.3764200000005</v>
      </c>
      <c r="P53" s="150"/>
      <c r="Q53" s="152">
        <f>IF(M53*1=0,"-",(O53-M53)/M53)</f>
        <v>-6.7441222942605017E-2</v>
      </c>
      <c r="S53" s="149">
        <f>S10+S14+S19+S23+S27+S34+S41+S47+S51</f>
        <v>3777.91651</v>
      </c>
      <c r="T53" s="150"/>
      <c r="U53" s="149">
        <f>U10+U14+U19+U23+U27+U34+U41+U47+U51</f>
        <v>4205.116</v>
      </c>
      <c r="V53" s="150"/>
      <c r="W53" s="151">
        <f>W10+W14+W19+W23+W27+W34+W41+W47+W51</f>
        <v>3609.7349499999996</v>
      </c>
      <c r="X53" s="150"/>
      <c r="Y53" s="152">
        <f>IF(U53*1=0,"-",(W53-U53)/U53)</f>
        <v>-0.14158492892942798</v>
      </c>
      <c r="AA53" s="149">
        <f>AA10+AA14+AA19+AA23+AA27+AA34+AA41+AA47+AA51</f>
        <v>2484.9859400000005</v>
      </c>
      <c r="AB53" s="150"/>
      <c r="AC53" s="149">
        <f>AC10+AC14+AC19+AC23+AC27+AC34+AC41+AC47+AC51</f>
        <v>2408.2756400000003</v>
      </c>
      <c r="AD53" s="150"/>
      <c r="AE53" s="151">
        <f>AE10+AE14+AE19+AE23+AE27+AE34+AE41+AE47+AE51</f>
        <v>2557.64147</v>
      </c>
      <c r="AF53" s="150"/>
      <c r="AG53" s="152">
        <f>IF(AC53*1=0,"-",(AE53-AC53)/AC53)</f>
        <v>6.2021899619430484E-2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9:B49"/>
    <mergeCell ref="A21:B21"/>
    <mergeCell ref="A25:B25"/>
    <mergeCell ref="A29:B29"/>
    <mergeCell ref="A36:B36"/>
    <mergeCell ref="A43:B43"/>
    <mergeCell ref="AC6:AD6"/>
    <mergeCell ref="AE6:AF6"/>
    <mergeCell ref="A7:B7"/>
    <mergeCell ref="A12:B12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"/>
  <sheetViews>
    <sheetView workbookViewId="0"/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8" width="8.140625" customWidth="1"/>
    <col min="19" max="20" width="9.140625" customWidth="1"/>
  </cols>
  <sheetData>
    <row r="1" spans="1:20" ht="23.25" x14ac:dyDescent="0.25">
      <c r="A1" s="241" t="s">
        <v>154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153" t="s">
        <v>1</v>
      </c>
    </row>
    <row r="2" spans="1:20" ht="18" x14ac:dyDescent="0.25">
      <c r="A2" s="243" t="s">
        <v>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153"/>
    </row>
    <row r="3" spans="1:20" ht="18" x14ac:dyDescent="0.25">
      <c r="A3" s="243" t="s">
        <v>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153"/>
    </row>
    <row r="5" spans="1:20" ht="51" customHeight="1" x14ac:dyDescent="0.25">
      <c r="A5" s="154" t="s">
        <v>8</v>
      </c>
      <c r="B5" s="249" t="s">
        <v>42</v>
      </c>
      <c r="C5" s="249" t="s">
        <v>43</v>
      </c>
      <c r="D5" s="250" t="s">
        <v>57</v>
      </c>
      <c r="E5" s="250" t="s">
        <v>16</v>
      </c>
      <c r="F5" s="250" t="s">
        <v>17</v>
      </c>
      <c r="G5" s="250" t="s">
        <v>19</v>
      </c>
      <c r="H5" s="250" t="s">
        <v>23</v>
      </c>
      <c r="I5" s="250" t="s">
        <v>26</v>
      </c>
      <c r="J5" s="250" t="s">
        <v>29</v>
      </c>
      <c r="K5" s="250" t="s">
        <v>30</v>
      </c>
      <c r="L5" s="250" t="s">
        <v>31</v>
      </c>
      <c r="M5" s="250" t="s">
        <v>33</v>
      </c>
      <c r="N5" s="250" t="s">
        <v>39</v>
      </c>
      <c r="O5" s="250" t="s">
        <v>44</v>
      </c>
      <c r="P5" s="251" t="s">
        <v>45</v>
      </c>
      <c r="Q5" s="251" t="s">
        <v>45</v>
      </c>
      <c r="R5" s="251" t="s">
        <v>45</v>
      </c>
    </row>
    <row r="6" spans="1:20" x14ac:dyDescent="0.25">
      <c r="A6" s="156" t="s">
        <v>46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</row>
    <row r="7" spans="1:20" ht="15.75" x14ac:dyDescent="0.25">
      <c r="A7" s="156" t="s">
        <v>47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155">
        <v>2014</v>
      </c>
      <c r="Q7" s="155">
        <v>2013</v>
      </c>
      <c r="R7" s="155">
        <v>2012</v>
      </c>
    </row>
    <row r="8" spans="1:20" ht="15.75" x14ac:dyDescent="0.25">
      <c r="A8" s="157" t="s">
        <v>10</v>
      </c>
      <c r="B8" s="252"/>
      <c r="C8" s="242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9"/>
      <c r="Q8" s="160"/>
      <c r="R8" s="160"/>
    </row>
    <row r="9" spans="1:20" ht="15.75" x14ac:dyDescent="0.25">
      <c r="A9" s="161" t="s">
        <v>135</v>
      </c>
      <c r="B9" s="253"/>
      <c r="C9" s="242"/>
      <c r="D9" s="162">
        <v>0</v>
      </c>
      <c r="E9" s="162">
        <v>9.9360000000000004E-2</v>
      </c>
      <c r="F9" s="162">
        <v>0.50185999999999997</v>
      </c>
      <c r="G9" s="162">
        <v>0</v>
      </c>
      <c r="H9" s="162">
        <v>0</v>
      </c>
      <c r="I9" s="162">
        <v>0</v>
      </c>
      <c r="J9" s="162">
        <v>0</v>
      </c>
      <c r="K9" s="162">
        <v>0</v>
      </c>
      <c r="L9" s="162">
        <v>0</v>
      </c>
      <c r="M9" s="162">
        <v>0</v>
      </c>
      <c r="N9" s="162">
        <v>0</v>
      </c>
      <c r="O9" s="162">
        <v>0</v>
      </c>
      <c r="P9" s="163">
        <f t="shared" ref="P9:P22" si="0">SUM(D9,E9,F9,G9,H9,I9,J9,K9,L9,M9,N9,O9)</f>
        <v>0.60121999999999998</v>
      </c>
      <c r="Q9" s="162">
        <v>0</v>
      </c>
      <c r="R9" s="162">
        <v>4.3414799999999998</v>
      </c>
      <c r="S9" s="253"/>
      <c r="T9" s="242"/>
    </row>
    <row r="10" spans="1:20" ht="15.75" x14ac:dyDescent="0.25">
      <c r="A10" s="164" t="s">
        <v>48</v>
      </c>
      <c r="B10" s="254"/>
      <c r="C10" s="242"/>
      <c r="D10" s="165">
        <v>0</v>
      </c>
      <c r="E10" s="165">
        <v>0</v>
      </c>
      <c r="F10" s="165">
        <v>5.8793600000000001</v>
      </c>
      <c r="G10" s="165">
        <v>0</v>
      </c>
      <c r="H10" s="165">
        <v>0</v>
      </c>
      <c r="I10" s="165">
        <v>0</v>
      </c>
      <c r="J10" s="165">
        <v>0</v>
      </c>
      <c r="K10" s="165">
        <v>0</v>
      </c>
      <c r="L10" s="165">
        <v>0</v>
      </c>
      <c r="M10" s="165">
        <v>0</v>
      </c>
      <c r="N10" s="165">
        <v>0</v>
      </c>
      <c r="O10" s="165">
        <v>0</v>
      </c>
      <c r="P10" s="166">
        <f t="shared" si="0"/>
        <v>5.8793600000000001</v>
      </c>
      <c r="Q10" s="165">
        <v>40.184699999999999</v>
      </c>
      <c r="R10" s="165">
        <v>58.20364</v>
      </c>
    </row>
    <row r="11" spans="1:20" ht="15.75" x14ac:dyDescent="0.25">
      <c r="A11" s="161" t="s">
        <v>49</v>
      </c>
      <c r="B11" s="253"/>
      <c r="C11" s="242"/>
      <c r="D11" s="162">
        <v>0</v>
      </c>
      <c r="E11" s="162">
        <v>0</v>
      </c>
      <c r="F11" s="162">
        <v>0</v>
      </c>
      <c r="G11" s="162">
        <v>0</v>
      </c>
      <c r="H11" s="162">
        <v>0</v>
      </c>
      <c r="I11" s="162">
        <v>0</v>
      </c>
      <c r="J11" s="162">
        <v>0</v>
      </c>
      <c r="K11" s="162">
        <v>0</v>
      </c>
      <c r="L11" s="162">
        <v>0</v>
      </c>
      <c r="M11" s="162">
        <v>0</v>
      </c>
      <c r="N11" s="162">
        <v>0</v>
      </c>
      <c r="O11" s="162">
        <v>0</v>
      </c>
      <c r="P11" s="163">
        <f t="shared" si="0"/>
        <v>0</v>
      </c>
      <c r="Q11" s="162">
        <v>1.1499999999999999</v>
      </c>
      <c r="R11" s="162">
        <v>0</v>
      </c>
    </row>
    <row r="12" spans="1:20" ht="15.75" x14ac:dyDescent="0.25">
      <c r="A12" s="164" t="s">
        <v>50</v>
      </c>
      <c r="B12" s="254"/>
      <c r="C12" s="242"/>
      <c r="D12" s="165">
        <v>0</v>
      </c>
      <c r="E12" s="165">
        <v>12.75948</v>
      </c>
      <c r="F12" s="165">
        <v>9.4865200000000005</v>
      </c>
      <c r="G12" s="165">
        <v>0</v>
      </c>
      <c r="H12" s="165">
        <v>52.304000000000002</v>
      </c>
      <c r="I12" s="165">
        <v>15.312480000000001</v>
      </c>
      <c r="J12" s="165">
        <v>0</v>
      </c>
      <c r="K12" s="165">
        <v>0</v>
      </c>
      <c r="L12" s="165">
        <v>0</v>
      </c>
      <c r="M12" s="165">
        <v>0</v>
      </c>
      <c r="N12" s="165">
        <v>0</v>
      </c>
      <c r="O12" s="165">
        <v>0</v>
      </c>
      <c r="P12" s="166">
        <f t="shared" si="0"/>
        <v>89.862480000000005</v>
      </c>
      <c r="Q12" s="165">
        <v>92.104740000000007</v>
      </c>
      <c r="R12" s="165">
        <v>68.410560000000004</v>
      </c>
    </row>
    <row r="13" spans="1:20" ht="15.75" x14ac:dyDescent="0.25">
      <c r="A13" s="161" t="s">
        <v>51</v>
      </c>
      <c r="B13" s="253"/>
      <c r="C13" s="242"/>
      <c r="D13" s="162">
        <v>0</v>
      </c>
      <c r="E13" s="162">
        <v>55.216560000000001</v>
      </c>
      <c r="F13" s="162">
        <v>2.4572600000000002</v>
      </c>
      <c r="G13" s="162">
        <v>0</v>
      </c>
      <c r="H13" s="162">
        <v>1.9279999999999999</v>
      </c>
      <c r="I13" s="162">
        <v>0</v>
      </c>
      <c r="J13" s="162">
        <v>0</v>
      </c>
      <c r="K13" s="162">
        <v>0</v>
      </c>
      <c r="L13" s="162">
        <v>0</v>
      </c>
      <c r="M13" s="162">
        <v>0</v>
      </c>
      <c r="N13" s="162">
        <v>0</v>
      </c>
      <c r="O13" s="162">
        <v>0</v>
      </c>
      <c r="P13" s="163">
        <f t="shared" si="0"/>
        <v>59.601819999999996</v>
      </c>
      <c r="Q13" s="162">
        <v>86.311840000000004</v>
      </c>
      <c r="R13" s="162">
        <v>51.686700000000002</v>
      </c>
    </row>
    <row r="14" spans="1:20" ht="15.75" x14ac:dyDescent="0.25">
      <c r="A14" s="164" t="s">
        <v>52</v>
      </c>
      <c r="B14" s="254"/>
      <c r="C14" s="242"/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I14" s="165">
        <v>0</v>
      </c>
      <c r="J14" s="165">
        <v>0</v>
      </c>
      <c r="K14" s="165">
        <v>0</v>
      </c>
      <c r="L14" s="165">
        <v>0</v>
      </c>
      <c r="M14" s="165">
        <v>0</v>
      </c>
      <c r="N14" s="165">
        <v>0</v>
      </c>
      <c r="O14" s="165">
        <v>0</v>
      </c>
      <c r="P14" s="166">
        <f t="shared" si="0"/>
        <v>0</v>
      </c>
      <c r="Q14" s="165">
        <v>2.5819999999999999</v>
      </c>
      <c r="R14" s="165">
        <v>1.33308</v>
      </c>
    </row>
    <row r="15" spans="1:20" ht="15.75" x14ac:dyDescent="0.25">
      <c r="A15" s="161" t="s">
        <v>155</v>
      </c>
      <c r="B15" s="253"/>
      <c r="C15" s="242"/>
      <c r="D15" s="162">
        <v>0</v>
      </c>
      <c r="E15" s="162">
        <v>21.61402</v>
      </c>
      <c r="F15" s="162">
        <v>5.5</v>
      </c>
      <c r="G15" s="162">
        <v>0</v>
      </c>
      <c r="H15" s="162">
        <v>7.742</v>
      </c>
      <c r="I15" s="162">
        <v>3.76234</v>
      </c>
      <c r="J15" s="162">
        <v>5.0599999999999996</v>
      </c>
      <c r="K15" s="162">
        <v>0</v>
      </c>
      <c r="L15" s="162">
        <v>0</v>
      </c>
      <c r="M15" s="162">
        <v>0</v>
      </c>
      <c r="N15" s="162">
        <v>0</v>
      </c>
      <c r="O15" s="162">
        <v>0</v>
      </c>
      <c r="P15" s="163">
        <f t="shared" si="0"/>
        <v>43.678360000000005</v>
      </c>
      <c r="Q15" s="162">
        <v>46.11506</v>
      </c>
      <c r="R15" s="162">
        <v>22.821840000000002</v>
      </c>
    </row>
    <row r="16" spans="1:20" ht="15.75" x14ac:dyDescent="0.25">
      <c r="A16" s="164" t="s">
        <v>53</v>
      </c>
      <c r="B16" s="254"/>
      <c r="C16" s="242"/>
      <c r="D16" s="165">
        <v>0</v>
      </c>
      <c r="E16" s="165">
        <v>0</v>
      </c>
      <c r="F16" s="165">
        <v>0</v>
      </c>
      <c r="G16" s="165">
        <v>0</v>
      </c>
      <c r="H16" s="165">
        <v>29.719000000000001</v>
      </c>
      <c r="I16" s="165">
        <v>24.834479999999999</v>
      </c>
      <c r="J16" s="165">
        <v>0</v>
      </c>
      <c r="K16" s="165">
        <v>0</v>
      </c>
      <c r="L16" s="165">
        <v>6.4390000000000001</v>
      </c>
      <c r="M16" s="165">
        <v>4.5999999999999999E-2</v>
      </c>
      <c r="N16" s="165">
        <v>0</v>
      </c>
      <c r="O16" s="165">
        <v>0</v>
      </c>
      <c r="P16" s="166">
        <f t="shared" si="0"/>
        <v>61.03848</v>
      </c>
      <c r="Q16" s="165">
        <v>44.337000000000003</v>
      </c>
      <c r="R16" s="165">
        <v>64.857879999999994</v>
      </c>
    </row>
    <row r="17" spans="1:20" ht="15.75" x14ac:dyDescent="0.25">
      <c r="A17" s="161" t="s">
        <v>156</v>
      </c>
      <c r="B17" s="253"/>
      <c r="C17" s="242"/>
      <c r="D17" s="162">
        <v>0</v>
      </c>
      <c r="E17" s="162">
        <v>0.11132</v>
      </c>
      <c r="F17" s="162">
        <v>0.1472</v>
      </c>
      <c r="G17" s="162">
        <v>0</v>
      </c>
      <c r="H17" s="162">
        <v>0</v>
      </c>
      <c r="I17" s="162">
        <v>0</v>
      </c>
      <c r="J17" s="162">
        <v>0</v>
      </c>
      <c r="K17" s="162">
        <v>0</v>
      </c>
      <c r="L17" s="162">
        <v>0</v>
      </c>
      <c r="M17" s="162">
        <v>0</v>
      </c>
      <c r="N17" s="162">
        <v>0</v>
      </c>
      <c r="O17" s="162">
        <v>0</v>
      </c>
      <c r="P17" s="163">
        <f t="shared" si="0"/>
        <v>0.25851999999999997</v>
      </c>
      <c r="Q17" s="162">
        <v>0</v>
      </c>
      <c r="R17" s="162">
        <v>0</v>
      </c>
    </row>
    <row r="18" spans="1:20" ht="15.75" x14ac:dyDescent="0.25">
      <c r="A18" s="164" t="s">
        <v>54</v>
      </c>
      <c r="B18" s="254"/>
      <c r="C18" s="242"/>
      <c r="D18" s="165">
        <v>0</v>
      </c>
      <c r="E18" s="165">
        <v>15.966139999999999</v>
      </c>
      <c r="F18" s="165">
        <v>3.40768</v>
      </c>
      <c r="G18" s="165">
        <v>0</v>
      </c>
      <c r="H18" s="165">
        <v>14.859</v>
      </c>
      <c r="I18" s="165">
        <v>0</v>
      </c>
      <c r="J18" s="165">
        <v>0</v>
      </c>
      <c r="K18" s="165">
        <v>0</v>
      </c>
      <c r="L18" s="165">
        <v>0</v>
      </c>
      <c r="M18" s="165">
        <v>0</v>
      </c>
      <c r="N18" s="165">
        <v>0</v>
      </c>
      <c r="O18" s="165">
        <v>0</v>
      </c>
      <c r="P18" s="166">
        <f t="shared" si="0"/>
        <v>34.232819999999997</v>
      </c>
      <c r="Q18" s="165">
        <v>38.865400000000001</v>
      </c>
      <c r="R18" s="165">
        <v>19.200399999999998</v>
      </c>
    </row>
    <row r="19" spans="1:20" ht="15.75" x14ac:dyDescent="0.25">
      <c r="A19" s="161" t="s">
        <v>56</v>
      </c>
      <c r="B19" s="253"/>
      <c r="C19" s="242"/>
      <c r="D19" s="162">
        <v>0</v>
      </c>
      <c r="E19" s="162">
        <v>0</v>
      </c>
      <c r="F19" s="162">
        <v>0</v>
      </c>
      <c r="G19" s="162">
        <v>0</v>
      </c>
      <c r="H19" s="162">
        <v>4.827</v>
      </c>
      <c r="I19" s="162">
        <v>0</v>
      </c>
      <c r="J19" s="162">
        <v>0</v>
      </c>
      <c r="K19" s="162">
        <v>0</v>
      </c>
      <c r="L19" s="162">
        <v>0</v>
      </c>
      <c r="M19" s="162">
        <v>0</v>
      </c>
      <c r="N19" s="162">
        <v>0</v>
      </c>
      <c r="O19" s="162">
        <v>0</v>
      </c>
      <c r="P19" s="163">
        <f t="shared" si="0"/>
        <v>4.827</v>
      </c>
      <c r="Q19" s="162">
        <v>4.8837999999999999</v>
      </c>
      <c r="R19" s="162">
        <v>7.3498799999999997</v>
      </c>
    </row>
    <row r="20" spans="1:20" ht="15.75" x14ac:dyDescent="0.25">
      <c r="A20" s="164" t="s">
        <v>57</v>
      </c>
      <c r="B20" s="254"/>
      <c r="C20" s="242"/>
      <c r="D20" s="165">
        <v>0</v>
      </c>
      <c r="E20" s="165">
        <v>0.55659999999999998</v>
      </c>
      <c r="F20" s="165">
        <v>1.4</v>
      </c>
      <c r="G20" s="165">
        <v>0</v>
      </c>
      <c r="H20" s="165">
        <v>42.701999999999998</v>
      </c>
      <c r="I20" s="165">
        <v>2.024</v>
      </c>
      <c r="J20" s="165">
        <v>0</v>
      </c>
      <c r="K20" s="165">
        <v>0</v>
      </c>
      <c r="L20" s="165">
        <v>2.585</v>
      </c>
      <c r="M20" s="165">
        <v>0</v>
      </c>
      <c r="N20" s="165">
        <v>0</v>
      </c>
      <c r="O20" s="165">
        <v>0</v>
      </c>
      <c r="P20" s="166">
        <f t="shared" si="0"/>
        <v>49.267600000000002</v>
      </c>
      <c r="Q20" s="165">
        <v>13.191000000000001</v>
      </c>
      <c r="R20" s="165">
        <v>11.44434</v>
      </c>
    </row>
    <row r="21" spans="1:20" ht="15.75" x14ac:dyDescent="0.25">
      <c r="A21" s="161" t="s">
        <v>136</v>
      </c>
      <c r="B21" s="253"/>
      <c r="C21" s="242"/>
      <c r="D21" s="162">
        <v>0</v>
      </c>
      <c r="E21" s="162">
        <v>0</v>
      </c>
      <c r="F21" s="162">
        <v>0</v>
      </c>
      <c r="G21" s="162">
        <v>0</v>
      </c>
      <c r="H21" s="162">
        <v>0</v>
      </c>
      <c r="I21" s="162">
        <v>0</v>
      </c>
      <c r="J21" s="162">
        <v>0</v>
      </c>
      <c r="K21" s="162">
        <v>0</v>
      </c>
      <c r="L21" s="162">
        <v>0</v>
      </c>
      <c r="M21" s="162">
        <v>0</v>
      </c>
      <c r="N21" s="162">
        <v>0</v>
      </c>
      <c r="O21" s="162">
        <v>0</v>
      </c>
      <c r="P21" s="163">
        <f t="shared" si="0"/>
        <v>0</v>
      </c>
      <c r="Q21" s="162">
        <v>0.46689999999999998</v>
      </c>
      <c r="R21" s="162">
        <v>8.3623399999999997</v>
      </c>
    </row>
    <row r="22" spans="1:20" ht="15.75" x14ac:dyDescent="0.25">
      <c r="A22" s="164" t="s">
        <v>59</v>
      </c>
      <c r="B22" s="254"/>
      <c r="C22" s="242"/>
      <c r="D22" s="165">
        <v>0</v>
      </c>
      <c r="E22" s="165">
        <v>17.56372</v>
      </c>
      <c r="F22" s="165">
        <v>1.9</v>
      </c>
      <c r="G22" s="165">
        <v>0</v>
      </c>
      <c r="H22" s="165">
        <v>14.71</v>
      </c>
      <c r="I22" s="165">
        <v>0</v>
      </c>
      <c r="J22" s="165">
        <v>0</v>
      </c>
      <c r="K22" s="165">
        <v>0</v>
      </c>
      <c r="L22" s="165">
        <v>0</v>
      </c>
      <c r="M22" s="165">
        <v>0</v>
      </c>
      <c r="N22" s="165">
        <v>0</v>
      </c>
      <c r="O22" s="165">
        <v>0</v>
      </c>
      <c r="P22" s="166">
        <f t="shared" si="0"/>
        <v>34.173720000000003</v>
      </c>
      <c r="Q22" s="165">
        <v>35.472580000000001</v>
      </c>
      <c r="R22" s="165">
        <v>10.29288</v>
      </c>
    </row>
    <row r="23" spans="1:20" ht="15.75" x14ac:dyDescent="0.25">
      <c r="A23" s="167" t="s">
        <v>12</v>
      </c>
      <c r="B23" s="255"/>
      <c r="C23" s="242"/>
      <c r="D23" s="168">
        <f t="shared" ref="D23:R23" si="1">SUM(D9,D10,D11,D12,D13,D14,D15,D16,D17,D18,D19,D20,D21,D22)</f>
        <v>0</v>
      </c>
      <c r="E23" s="168">
        <f t="shared" si="1"/>
        <v>123.88720000000001</v>
      </c>
      <c r="F23" s="168">
        <f t="shared" si="1"/>
        <v>30.679880000000001</v>
      </c>
      <c r="G23" s="168">
        <f t="shared" si="1"/>
        <v>0</v>
      </c>
      <c r="H23" s="168">
        <f t="shared" si="1"/>
        <v>168.791</v>
      </c>
      <c r="I23" s="168">
        <f t="shared" si="1"/>
        <v>45.933300000000003</v>
      </c>
      <c r="J23" s="168">
        <f t="shared" si="1"/>
        <v>5.0599999999999996</v>
      </c>
      <c r="K23" s="168">
        <f t="shared" si="1"/>
        <v>0</v>
      </c>
      <c r="L23" s="168">
        <f t="shared" si="1"/>
        <v>9.0240000000000009</v>
      </c>
      <c r="M23" s="168">
        <f t="shared" si="1"/>
        <v>4.5999999999999999E-2</v>
      </c>
      <c r="N23" s="168">
        <f t="shared" si="1"/>
        <v>0</v>
      </c>
      <c r="O23" s="168">
        <f t="shared" si="1"/>
        <v>0</v>
      </c>
      <c r="P23" s="169">
        <f t="shared" si="1"/>
        <v>383.42138</v>
      </c>
      <c r="Q23" s="165">
        <f t="shared" si="1"/>
        <v>405.66502000000003</v>
      </c>
      <c r="R23" s="165">
        <f t="shared" si="1"/>
        <v>328.30502000000001</v>
      </c>
    </row>
    <row r="25" spans="1:20" ht="15.75" x14ac:dyDescent="0.25">
      <c r="A25" s="157" t="s">
        <v>13</v>
      </c>
      <c r="B25" s="252"/>
      <c r="C25" s="242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9"/>
      <c r="Q25" s="160"/>
      <c r="R25" s="160"/>
    </row>
    <row r="26" spans="1:20" ht="15.75" x14ac:dyDescent="0.25">
      <c r="A26" s="161" t="s">
        <v>157</v>
      </c>
      <c r="B26" s="253"/>
      <c r="C26" s="242"/>
      <c r="D26" s="162">
        <v>0</v>
      </c>
      <c r="E26" s="162">
        <v>0</v>
      </c>
      <c r="F26" s="162">
        <v>0</v>
      </c>
      <c r="G26" s="162">
        <v>0</v>
      </c>
      <c r="H26" s="162">
        <v>0</v>
      </c>
      <c r="I26" s="162">
        <v>1.0580000000000001</v>
      </c>
      <c r="J26" s="162">
        <v>0</v>
      </c>
      <c r="K26" s="162">
        <v>0</v>
      </c>
      <c r="L26" s="162">
        <v>0</v>
      </c>
      <c r="M26" s="162">
        <v>0</v>
      </c>
      <c r="N26" s="162">
        <v>0</v>
      </c>
      <c r="O26" s="162">
        <v>0</v>
      </c>
      <c r="P26" s="163">
        <f t="shared" ref="P26:P35" si="2">SUM(D26,E26,F26,G26,H26,I26,J26,K26,L26,M26,N26,O26)</f>
        <v>1.0580000000000001</v>
      </c>
      <c r="Q26" s="162">
        <v>1.84</v>
      </c>
      <c r="R26" s="162">
        <v>0.50600000000000001</v>
      </c>
      <c r="S26" s="253"/>
      <c r="T26" s="242"/>
    </row>
    <row r="27" spans="1:20" ht="15.75" x14ac:dyDescent="0.25">
      <c r="A27" s="164" t="s">
        <v>14</v>
      </c>
      <c r="B27" s="254"/>
      <c r="C27" s="242"/>
      <c r="D27" s="165">
        <v>0</v>
      </c>
      <c r="E27" s="165">
        <v>0</v>
      </c>
      <c r="F27" s="165">
        <v>0</v>
      </c>
      <c r="G27" s="165">
        <v>0</v>
      </c>
      <c r="H27" s="165">
        <v>0</v>
      </c>
      <c r="I27" s="165">
        <v>0</v>
      </c>
      <c r="J27" s="165">
        <v>17.594999999999999</v>
      </c>
      <c r="K27" s="165">
        <v>0</v>
      </c>
      <c r="L27" s="165">
        <v>0.98699999999999999</v>
      </c>
      <c r="M27" s="165">
        <v>0</v>
      </c>
      <c r="N27" s="165">
        <v>0</v>
      </c>
      <c r="O27" s="165">
        <v>0</v>
      </c>
      <c r="P27" s="166">
        <f t="shared" si="2"/>
        <v>18.581999999999997</v>
      </c>
      <c r="Q27" s="165">
        <v>21.2</v>
      </c>
      <c r="R27" s="165">
        <v>14.602</v>
      </c>
    </row>
    <row r="28" spans="1:20" ht="15.75" x14ac:dyDescent="0.25">
      <c r="A28" s="161" t="s">
        <v>60</v>
      </c>
      <c r="B28" s="253"/>
      <c r="C28" s="242"/>
      <c r="D28" s="162">
        <v>0</v>
      </c>
      <c r="E28" s="162">
        <v>0</v>
      </c>
      <c r="F28" s="162">
        <v>0</v>
      </c>
      <c r="G28" s="162">
        <v>0</v>
      </c>
      <c r="H28" s="162">
        <v>0</v>
      </c>
      <c r="I28" s="162">
        <v>0</v>
      </c>
      <c r="J28" s="162">
        <v>0</v>
      </c>
      <c r="K28" s="162">
        <v>0</v>
      </c>
      <c r="L28" s="162">
        <v>2.5685500000000001</v>
      </c>
      <c r="M28" s="162">
        <v>0</v>
      </c>
      <c r="N28" s="162">
        <v>0</v>
      </c>
      <c r="O28" s="162">
        <v>0</v>
      </c>
      <c r="P28" s="163">
        <f t="shared" si="2"/>
        <v>2.5685500000000001</v>
      </c>
      <c r="Q28" s="162">
        <v>2.319</v>
      </c>
      <c r="R28" s="162">
        <v>8.7829999999999995</v>
      </c>
    </row>
    <row r="29" spans="1:20" ht="15.75" x14ac:dyDescent="0.25">
      <c r="A29" s="164" t="s">
        <v>137</v>
      </c>
      <c r="B29" s="254"/>
      <c r="C29" s="242"/>
      <c r="D29" s="165">
        <v>0</v>
      </c>
      <c r="E29" s="165">
        <v>2.4177599999999999</v>
      </c>
      <c r="F29" s="165">
        <v>0</v>
      </c>
      <c r="G29" s="165">
        <v>0</v>
      </c>
      <c r="H29" s="165">
        <v>0</v>
      </c>
      <c r="I29" s="165">
        <v>0</v>
      </c>
      <c r="J29" s="165">
        <v>0</v>
      </c>
      <c r="K29" s="165">
        <v>0</v>
      </c>
      <c r="L29" s="165">
        <v>0</v>
      </c>
      <c r="M29" s="165">
        <v>0</v>
      </c>
      <c r="N29" s="165">
        <v>0</v>
      </c>
      <c r="O29" s="165">
        <v>0</v>
      </c>
      <c r="P29" s="166">
        <f t="shared" si="2"/>
        <v>2.4177599999999999</v>
      </c>
      <c r="Q29" s="165">
        <v>2.2958599999999998</v>
      </c>
      <c r="R29" s="165">
        <v>0</v>
      </c>
    </row>
    <row r="30" spans="1:20" ht="15.75" x14ac:dyDescent="0.25">
      <c r="A30" s="161" t="s">
        <v>138</v>
      </c>
      <c r="B30" s="253"/>
      <c r="C30" s="242"/>
      <c r="D30" s="162">
        <v>0</v>
      </c>
      <c r="E30" s="162">
        <v>3.0801599999999998</v>
      </c>
      <c r="F30" s="162">
        <v>0.5</v>
      </c>
      <c r="G30" s="162">
        <v>0</v>
      </c>
      <c r="H30" s="162">
        <v>0</v>
      </c>
      <c r="I30" s="162">
        <v>0</v>
      </c>
      <c r="J30" s="162">
        <v>0</v>
      </c>
      <c r="K30" s="162">
        <v>0</v>
      </c>
      <c r="L30" s="162">
        <v>0</v>
      </c>
      <c r="M30" s="162">
        <v>0</v>
      </c>
      <c r="N30" s="162">
        <v>0</v>
      </c>
      <c r="O30" s="162">
        <v>0</v>
      </c>
      <c r="P30" s="163">
        <f t="shared" si="2"/>
        <v>3.5801599999999998</v>
      </c>
      <c r="Q30" s="162">
        <v>5.3665399999999996</v>
      </c>
      <c r="R30" s="162">
        <v>5.34382</v>
      </c>
    </row>
    <row r="31" spans="1:20" ht="15.75" x14ac:dyDescent="0.25">
      <c r="A31" s="164" t="s">
        <v>61</v>
      </c>
      <c r="B31" s="254"/>
      <c r="C31" s="242"/>
      <c r="D31" s="165">
        <v>0</v>
      </c>
      <c r="E31" s="165">
        <v>12.31926</v>
      </c>
      <c r="F31" s="165">
        <v>0</v>
      </c>
      <c r="G31" s="165">
        <v>0</v>
      </c>
      <c r="H31" s="165">
        <v>0</v>
      </c>
      <c r="I31" s="165">
        <v>0</v>
      </c>
      <c r="J31" s="165">
        <v>0</v>
      </c>
      <c r="K31" s="165">
        <v>0</v>
      </c>
      <c r="L31" s="165">
        <v>0</v>
      </c>
      <c r="M31" s="165">
        <v>0</v>
      </c>
      <c r="N31" s="165">
        <v>0</v>
      </c>
      <c r="O31" s="165">
        <v>0</v>
      </c>
      <c r="P31" s="166">
        <f t="shared" si="2"/>
        <v>12.31926</v>
      </c>
      <c r="Q31" s="165">
        <v>12.02736</v>
      </c>
      <c r="R31" s="165">
        <v>3.5162399999999998</v>
      </c>
    </row>
    <row r="32" spans="1:20" ht="15.75" x14ac:dyDescent="0.25">
      <c r="A32" s="161" t="s">
        <v>62</v>
      </c>
      <c r="B32" s="253"/>
      <c r="C32" s="242"/>
      <c r="D32" s="162">
        <v>0</v>
      </c>
      <c r="E32" s="162">
        <v>0.54188000000000003</v>
      </c>
      <c r="F32" s="162">
        <v>0.17388000000000001</v>
      </c>
      <c r="G32" s="162">
        <v>0</v>
      </c>
      <c r="H32" s="162">
        <v>14.366</v>
      </c>
      <c r="I32" s="162">
        <v>3.7927</v>
      </c>
      <c r="J32" s="162">
        <v>4.5999999999999996</v>
      </c>
      <c r="K32" s="162">
        <v>0</v>
      </c>
      <c r="L32" s="162">
        <v>21.488399999999999</v>
      </c>
      <c r="M32" s="162">
        <v>0</v>
      </c>
      <c r="N32" s="162">
        <v>0</v>
      </c>
      <c r="O32" s="162">
        <v>0</v>
      </c>
      <c r="P32" s="163">
        <f t="shared" si="2"/>
        <v>44.962859999999999</v>
      </c>
      <c r="Q32" s="162">
        <v>30.358799999999999</v>
      </c>
      <c r="R32" s="162">
        <v>25.061779999999999</v>
      </c>
    </row>
    <row r="33" spans="1:20" ht="15.75" x14ac:dyDescent="0.25">
      <c r="A33" s="164" t="s">
        <v>63</v>
      </c>
      <c r="B33" s="254"/>
      <c r="C33" s="242"/>
      <c r="D33" s="165">
        <v>0</v>
      </c>
      <c r="E33" s="165">
        <v>0</v>
      </c>
      <c r="F33" s="165">
        <v>0</v>
      </c>
      <c r="G33" s="165">
        <v>0</v>
      </c>
      <c r="H33" s="165">
        <v>0</v>
      </c>
      <c r="I33" s="165">
        <v>0</v>
      </c>
      <c r="J33" s="165">
        <v>0</v>
      </c>
      <c r="K33" s="165">
        <v>0</v>
      </c>
      <c r="L33" s="165">
        <v>0</v>
      </c>
      <c r="M33" s="165">
        <v>0</v>
      </c>
      <c r="N33" s="165">
        <v>0</v>
      </c>
      <c r="O33" s="165">
        <v>0</v>
      </c>
      <c r="P33" s="166">
        <f t="shared" si="2"/>
        <v>0</v>
      </c>
      <c r="Q33" s="165">
        <v>0</v>
      </c>
      <c r="R33" s="165">
        <v>1.1000000000000001</v>
      </c>
    </row>
    <row r="34" spans="1:20" ht="15.75" x14ac:dyDescent="0.25">
      <c r="A34" s="161" t="s">
        <v>139</v>
      </c>
      <c r="B34" s="253"/>
      <c r="C34" s="242"/>
      <c r="D34" s="162">
        <v>0</v>
      </c>
      <c r="E34" s="162">
        <v>1.75536</v>
      </c>
      <c r="F34" s="162">
        <v>0</v>
      </c>
      <c r="G34" s="162">
        <v>0</v>
      </c>
      <c r="H34" s="162">
        <v>0</v>
      </c>
      <c r="I34" s="162">
        <v>0</v>
      </c>
      <c r="J34" s="162">
        <v>0</v>
      </c>
      <c r="K34" s="162">
        <v>0</v>
      </c>
      <c r="L34" s="162">
        <v>0</v>
      </c>
      <c r="M34" s="162">
        <v>0</v>
      </c>
      <c r="N34" s="162">
        <v>0</v>
      </c>
      <c r="O34" s="162">
        <v>0</v>
      </c>
      <c r="P34" s="163">
        <f t="shared" si="2"/>
        <v>1.75536</v>
      </c>
      <c r="Q34" s="162">
        <v>1.92096</v>
      </c>
      <c r="R34" s="162">
        <v>1.6228800000000001</v>
      </c>
    </row>
    <row r="35" spans="1:20" ht="15.75" x14ac:dyDescent="0.25">
      <c r="A35" s="164" t="s">
        <v>64</v>
      </c>
      <c r="B35" s="254"/>
      <c r="C35" s="242"/>
      <c r="D35" s="165">
        <v>0</v>
      </c>
      <c r="E35" s="165">
        <v>0</v>
      </c>
      <c r="F35" s="165">
        <v>0</v>
      </c>
      <c r="G35" s="165">
        <v>0</v>
      </c>
      <c r="H35" s="165">
        <v>0</v>
      </c>
      <c r="I35" s="165">
        <v>0</v>
      </c>
      <c r="J35" s="165">
        <v>0</v>
      </c>
      <c r="K35" s="165">
        <v>0</v>
      </c>
      <c r="L35" s="165">
        <v>1.645</v>
      </c>
      <c r="M35" s="165">
        <v>0</v>
      </c>
      <c r="N35" s="165">
        <v>0</v>
      </c>
      <c r="O35" s="165">
        <v>0</v>
      </c>
      <c r="P35" s="166">
        <f t="shared" si="2"/>
        <v>1.645</v>
      </c>
      <c r="Q35" s="165">
        <v>1.58412</v>
      </c>
      <c r="R35" s="165">
        <v>2.585</v>
      </c>
    </row>
    <row r="36" spans="1:20" ht="15.75" x14ac:dyDescent="0.25">
      <c r="A36" s="167" t="s">
        <v>12</v>
      </c>
      <c r="B36" s="255"/>
      <c r="C36" s="242"/>
      <c r="D36" s="168">
        <f t="shared" ref="D36:R36" si="3">SUM(D26,D27,D28,D29,D30,D31,D32,D33,D34,D35)</f>
        <v>0</v>
      </c>
      <c r="E36" s="168">
        <f t="shared" si="3"/>
        <v>20.114419999999999</v>
      </c>
      <c r="F36" s="168">
        <f t="shared" si="3"/>
        <v>0.67388000000000003</v>
      </c>
      <c r="G36" s="168">
        <f t="shared" si="3"/>
        <v>0</v>
      </c>
      <c r="H36" s="168">
        <f t="shared" si="3"/>
        <v>14.366</v>
      </c>
      <c r="I36" s="168">
        <f t="shared" si="3"/>
        <v>4.8506999999999998</v>
      </c>
      <c r="J36" s="168">
        <f t="shared" si="3"/>
        <v>22.195</v>
      </c>
      <c r="K36" s="168">
        <f t="shared" si="3"/>
        <v>0</v>
      </c>
      <c r="L36" s="168">
        <f t="shared" si="3"/>
        <v>26.688949999999998</v>
      </c>
      <c r="M36" s="168">
        <f t="shared" si="3"/>
        <v>0</v>
      </c>
      <c r="N36" s="168">
        <f t="shared" si="3"/>
        <v>0</v>
      </c>
      <c r="O36" s="168">
        <f t="shared" si="3"/>
        <v>0</v>
      </c>
      <c r="P36" s="169">
        <f t="shared" si="3"/>
        <v>88.88894999999998</v>
      </c>
      <c r="Q36" s="165">
        <f t="shared" si="3"/>
        <v>78.912639999999996</v>
      </c>
      <c r="R36" s="165">
        <f t="shared" si="3"/>
        <v>63.120719999999999</v>
      </c>
    </row>
    <row r="38" spans="1:20" ht="15.75" x14ac:dyDescent="0.25">
      <c r="A38" s="157" t="s">
        <v>15</v>
      </c>
      <c r="B38" s="252"/>
      <c r="C38" s="242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9"/>
      <c r="Q38" s="160"/>
      <c r="R38" s="160"/>
    </row>
    <row r="39" spans="1:20" ht="15.75" x14ac:dyDescent="0.25">
      <c r="A39" s="161" t="s">
        <v>141</v>
      </c>
      <c r="B39" s="253"/>
      <c r="C39" s="242"/>
      <c r="D39" s="162">
        <v>0</v>
      </c>
      <c r="E39" s="162">
        <v>0</v>
      </c>
      <c r="F39" s="162">
        <v>8.5359999999999996</v>
      </c>
      <c r="G39" s="162">
        <v>0</v>
      </c>
      <c r="H39" s="162">
        <v>0</v>
      </c>
      <c r="I39" s="162">
        <v>0</v>
      </c>
      <c r="J39" s="162">
        <v>0</v>
      </c>
      <c r="K39" s="162">
        <v>0</v>
      </c>
      <c r="L39" s="162">
        <v>0</v>
      </c>
      <c r="M39" s="162">
        <v>0</v>
      </c>
      <c r="N39" s="162">
        <v>0</v>
      </c>
      <c r="O39" s="162">
        <v>0</v>
      </c>
      <c r="P39" s="163">
        <f t="shared" ref="P39:P44" si="4">SUM(D39,E39,F39,G39,H39,I39,J39,K39,L39,M39,N39,O39)</f>
        <v>8.5359999999999996</v>
      </c>
      <c r="Q39" s="162">
        <v>0.3</v>
      </c>
      <c r="R39" s="162">
        <v>0</v>
      </c>
      <c r="S39" s="253"/>
      <c r="T39" s="242"/>
    </row>
    <row r="40" spans="1:20" ht="15.75" x14ac:dyDescent="0.25">
      <c r="A40" s="164" t="s">
        <v>65</v>
      </c>
      <c r="B40" s="254"/>
      <c r="C40" s="242"/>
      <c r="D40" s="165">
        <v>0</v>
      </c>
      <c r="E40" s="165">
        <v>3.3119999999999997E-2</v>
      </c>
      <c r="F40" s="165">
        <v>0.17985999999999999</v>
      </c>
      <c r="G40" s="165">
        <v>0</v>
      </c>
      <c r="H40" s="165">
        <v>0</v>
      </c>
      <c r="I40" s="165">
        <v>0</v>
      </c>
      <c r="J40" s="165">
        <v>0</v>
      </c>
      <c r="K40" s="165">
        <v>0</v>
      </c>
      <c r="L40" s="165">
        <v>0</v>
      </c>
      <c r="M40" s="165">
        <v>0</v>
      </c>
      <c r="N40" s="165">
        <v>0</v>
      </c>
      <c r="O40" s="165">
        <v>0</v>
      </c>
      <c r="P40" s="166">
        <f t="shared" si="4"/>
        <v>0.21298</v>
      </c>
      <c r="Q40" s="165">
        <v>0</v>
      </c>
      <c r="R40" s="165">
        <v>1.1039999999999999E-2</v>
      </c>
    </row>
    <row r="41" spans="1:20" ht="15.75" x14ac:dyDescent="0.25">
      <c r="A41" s="161" t="s">
        <v>143</v>
      </c>
      <c r="B41" s="253"/>
      <c r="C41" s="242"/>
      <c r="D41" s="162">
        <v>0</v>
      </c>
      <c r="E41" s="162">
        <v>4.3700000000000003E-2</v>
      </c>
      <c r="F41" s="162">
        <v>0</v>
      </c>
      <c r="G41" s="162">
        <v>0</v>
      </c>
      <c r="H41" s="162">
        <v>0</v>
      </c>
      <c r="I41" s="162">
        <v>0</v>
      </c>
      <c r="J41" s="162">
        <v>0</v>
      </c>
      <c r="K41" s="162">
        <v>0</v>
      </c>
      <c r="L41" s="162">
        <v>0</v>
      </c>
      <c r="M41" s="162">
        <v>0</v>
      </c>
      <c r="N41" s="162">
        <v>0</v>
      </c>
      <c r="O41" s="162">
        <v>0</v>
      </c>
      <c r="P41" s="163">
        <f t="shared" si="4"/>
        <v>4.3700000000000003E-2</v>
      </c>
      <c r="Q41" s="162">
        <v>2.852E-2</v>
      </c>
      <c r="R41" s="162">
        <v>0</v>
      </c>
    </row>
    <row r="42" spans="1:20" ht="15.75" x14ac:dyDescent="0.25">
      <c r="A42" s="164" t="s">
        <v>16</v>
      </c>
      <c r="B42" s="254"/>
      <c r="C42" s="242"/>
      <c r="D42" s="165">
        <v>0</v>
      </c>
      <c r="E42" s="165">
        <v>0</v>
      </c>
      <c r="F42" s="165">
        <v>3.3</v>
      </c>
      <c r="G42" s="165">
        <v>0</v>
      </c>
      <c r="H42" s="165">
        <v>0</v>
      </c>
      <c r="I42" s="165">
        <v>0</v>
      </c>
      <c r="J42" s="165">
        <v>0</v>
      </c>
      <c r="K42" s="165">
        <v>0</v>
      </c>
      <c r="L42" s="165">
        <v>0</v>
      </c>
      <c r="M42" s="165">
        <v>0</v>
      </c>
      <c r="N42" s="165">
        <v>0</v>
      </c>
      <c r="O42" s="165">
        <v>0</v>
      </c>
      <c r="P42" s="166">
        <f t="shared" si="4"/>
        <v>3.3</v>
      </c>
      <c r="Q42" s="165">
        <v>1.008</v>
      </c>
      <c r="R42" s="165">
        <v>1.218</v>
      </c>
    </row>
    <row r="43" spans="1:20" ht="15.75" x14ac:dyDescent="0.25">
      <c r="A43" s="161" t="s">
        <v>17</v>
      </c>
      <c r="B43" s="253"/>
      <c r="C43" s="242"/>
      <c r="D43" s="162">
        <v>0</v>
      </c>
      <c r="E43" s="162">
        <v>2.2158199999999999</v>
      </c>
      <c r="F43" s="162">
        <v>0</v>
      </c>
      <c r="G43" s="162">
        <v>0</v>
      </c>
      <c r="H43" s="162">
        <v>0</v>
      </c>
      <c r="I43" s="162">
        <v>0</v>
      </c>
      <c r="J43" s="162">
        <v>0</v>
      </c>
      <c r="K43" s="162">
        <v>0</v>
      </c>
      <c r="L43" s="162">
        <v>0</v>
      </c>
      <c r="M43" s="162">
        <v>0</v>
      </c>
      <c r="N43" s="162">
        <v>0</v>
      </c>
      <c r="O43" s="162">
        <v>0</v>
      </c>
      <c r="P43" s="163">
        <f t="shared" si="4"/>
        <v>2.2158199999999999</v>
      </c>
      <c r="Q43" s="162">
        <v>2.6270600000000002</v>
      </c>
      <c r="R43" s="162">
        <v>2.8795999999999999</v>
      </c>
    </row>
    <row r="44" spans="1:20" ht="15.75" x14ac:dyDescent="0.25">
      <c r="A44" s="164" t="s">
        <v>68</v>
      </c>
      <c r="B44" s="254"/>
      <c r="C44" s="242"/>
      <c r="D44" s="165">
        <v>0</v>
      </c>
      <c r="E44" s="165">
        <v>0</v>
      </c>
      <c r="F44" s="165">
        <v>8.5099999999999995E-2</v>
      </c>
      <c r="G44" s="165">
        <v>0</v>
      </c>
      <c r="H44" s="165">
        <v>0</v>
      </c>
      <c r="I44" s="165">
        <v>0</v>
      </c>
      <c r="J44" s="165">
        <v>0</v>
      </c>
      <c r="K44" s="165">
        <v>0</v>
      </c>
      <c r="L44" s="165">
        <v>0</v>
      </c>
      <c r="M44" s="165">
        <v>0</v>
      </c>
      <c r="N44" s="165">
        <v>0</v>
      </c>
      <c r="O44" s="165">
        <v>0</v>
      </c>
      <c r="P44" s="166">
        <f t="shared" si="4"/>
        <v>8.5099999999999995E-2</v>
      </c>
      <c r="Q44" s="165">
        <v>0.12834000000000001</v>
      </c>
      <c r="R44" s="165">
        <v>0</v>
      </c>
    </row>
    <row r="45" spans="1:20" ht="15.75" x14ac:dyDescent="0.25">
      <c r="A45" s="167" t="s">
        <v>12</v>
      </c>
      <c r="B45" s="255"/>
      <c r="C45" s="242"/>
      <c r="D45" s="168">
        <f t="shared" ref="D45:R45" si="5">SUM(D39,D40,D41,D42,D43,D44)</f>
        <v>0</v>
      </c>
      <c r="E45" s="168">
        <f t="shared" si="5"/>
        <v>2.29264</v>
      </c>
      <c r="F45" s="168">
        <f t="shared" si="5"/>
        <v>12.100960000000001</v>
      </c>
      <c r="G45" s="168">
        <f t="shared" si="5"/>
        <v>0</v>
      </c>
      <c r="H45" s="168">
        <f t="shared" si="5"/>
        <v>0</v>
      </c>
      <c r="I45" s="168">
        <f t="shared" si="5"/>
        <v>0</v>
      </c>
      <c r="J45" s="168">
        <f t="shared" si="5"/>
        <v>0</v>
      </c>
      <c r="K45" s="168">
        <f t="shared" si="5"/>
        <v>0</v>
      </c>
      <c r="L45" s="168">
        <f t="shared" si="5"/>
        <v>0</v>
      </c>
      <c r="M45" s="168">
        <f t="shared" si="5"/>
        <v>0</v>
      </c>
      <c r="N45" s="168">
        <f t="shared" si="5"/>
        <v>0</v>
      </c>
      <c r="O45" s="168">
        <f t="shared" si="5"/>
        <v>0</v>
      </c>
      <c r="P45" s="169">
        <f t="shared" si="5"/>
        <v>14.393599999999999</v>
      </c>
      <c r="Q45" s="165">
        <f t="shared" si="5"/>
        <v>4.09192</v>
      </c>
      <c r="R45" s="165">
        <f t="shared" si="5"/>
        <v>4.1086399999999994</v>
      </c>
    </row>
    <row r="47" spans="1:20" ht="15.75" x14ac:dyDescent="0.25">
      <c r="A47" s="157" t="s">
        <v>18</v>
      </c>
      <c r="B47" s="252"/>
      <c r="C47" s="242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9"/>
      <c r="Q47" s="160"/>
      <c r="R47" s="160"/>
    </row>
    <row r="48" spans="1:20" ht="15.75" x14ac:dyDescent="0.25">
      <c r="A48" s="161" t="s">
        <v>69</v>
      </c>
      <c r="B48" s="253"/>
      <c r="C48" s="242"/>
      <c r="D48" s="162">
        <v>0</v>
      </c>
      <c r="E48" s="162">
        <v>0</v>
      </c>
      <c r="F48" s="162">
        <v>2.4058000000000002</v>
      </c>
      <c r="G48" s="162">
        <v>16.5</v>
      </c>
      <c r="H48" s="162">
        <v>0</v>
      </c>
      <c r="I48" s="162">
        <v>0</v>
      </c>
      <c r="J48" s="162">
        <v>0</v>
      </c>
      <c r="K48" s="162">
        <v>0</v>
      </c>
      <c r="L48" s="162">
        <v>0</v>
      </c>
      <c r="M48" s="162">
        <v>0</v>
      </c>
      <c r="N48" s="162">
        <v>0</v>
      </c>
      <c r="O48" s="162">
        <v>0</v>
      </c>
      <c r="P48" s="163">
        <f>SUM(D48,E48,F48,G48,H48,I48,J48,K48,L48,M48,N48,O48)</f>
        <v>18.905799999999999</v>
      </c>
      <c r="Q48" s="162">
        <v>11.417999999999999</v>
      </c>
      <c r="R48" s="162">
        <v>13.052619999999999</v>
      </c>
      <c r="S48" s="253"/>
      <c r="T48" s="242"/>
    </row>
    <row r="49" spans="1:20" ht="15.75" x14ac:dyDescent="0.25">
      <c r="A49" s="164" t="s">
        <v>19</v>
      </c>
      <c r="B49" s="254"/>
      <c r="C49" s="242"/>
      <c r="D49" s="165">
        <v>0</v>
      </c>
      <c r="E49" s="165">
        <v>3.8041999999999998</v>
      </c>
      <c r="F49" s="165">
        <v>33.039059999999999</v>
      </c>
      <c r="G49" s="165">
        <v>0</v>
      </c>
      <c r="H49" s="165">
        <v>29.943999999999999</v>
      </c>
      <c r="I49" s="165">
        <v>0</v>
      </c>
      <c r="J49" s="165">
        <v>0</v>
      </c>
      <c r="K49" s="165">
        <v>0</v>
      </c>
      <c r="L49" s="165">
        <v>0</v>
      </c>
      <c r="M49" s="165">
        <v>7.0172999999999996</v>
      </c>
      <c r="N49" s="165">
        <v>0</v>
      </c>
      <c r="O49" s="165">
        <v>0</v>
      </c>
      <c r="P49" s="166">
        <f>SUM(D49,E49,F49,G49,H49,I49,J49,K49,L49,M49,N49,O49)</f>
        <v>73.804560000000009</v>
      </c>
      <c r="Q49" s="165">
        <v>67.804879999999997</v>
      </c>
      <c r="R49" s="165">
        <v>27.197040000000001</v>
      </c>
    </row>
    <row r="50" spans="1:20" ht="15.75" x14ac:dyDescent="0.25">
      <c r="A50" s="167" t="s">
        <v>12</v>
      </c>
      <c r="B50" s="255"/>
      <c r="C50" s="242"/>
      <c r="D50" s="168">
        <f t="shared" ref="D50:R50" si="6">SUM(D48,D49)</f>
        <v>0</v>
      </c>
      <c r="E50" s="168">
        <f t="shared" si="6"/>
        <v>3.8041999999999998</v>
      </c>
      <c r="F50" s="168">
        <f t="shared" si="6"/>
        <v>35.444859999999998</v>
      </c>
      <c r="G50" s="168">
        <f t="shared" si="6"/>
        <v>16.5</v>
      </c>
      <c r="H50" s="168">
        <f t="shared" si="6"/>
        <v>29.943999999999999</v>
      </c>
      <c r="I50" s="168">
        <f t="shared" si="6"/>
        <v>0</v>
      </c>
      <c r="J50" s="168">
        <f t="shared" si="6"/>
        <v>0</v>
      </c>
      <c r="K50" s="168">
        <f t="shared" si="6"/>
        <v>0</v>
      </c>
      <c r="L50" s="168">
        <f t="shared" si="6"/>
        <v>0</v>
      </c>
      <c r="M50" s="168">
        <f t="shared" si="6"/>
        <v>7.0172999999999996</v>
      </c>
      <c r="N50" s="168">
        <f t="shared" si="6"/>
        <v>0</v>
      </c>
      <c r="O50" s="168">
        <f t="shared" si="6"/>
        <v>0</v>
      </c>
      <c r="P50" s="169">
        <f t="shared" si="6"/>
        <v>92.710360000000009</v>
      </c>
      <c r="Q50" s="165">
        <f t="shared" si="6"/>
        <v>79.222880000000004</v>
      </c>
      <c r="R50" s="165">
        <f t="shared" si="6"/>
        <v>40.249659999999999</v>
      </c>
    </row>
    <row r="52" spans="1:20" ht="15.75" x14ac:dyDescent="0.25">
      <c r="A52" s="157" t="s">
        <v>20</v>
      </c>
      <c r="B52" s="252"/>
      <c r="C52" s="242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9"/>
      <c r="Q52" s="160"/>
      <c r="R52" s="160"/>
    </row>
    <row r="53" spans="1:20" ht="15.75" x14ac:dyDescent="0.25">
      <c r="A53" s="161" t="s">
        <v>70</v>
      </c>
      <c r="B53" s="253"/>
      <c r="C53" s="242"/>
      <c r="D53" s="162">
        <v>0</v>
      </c>
      <c r="E53" s="162">
        <v>7.36</v>
      </c>
      <c r="F53" s="162">
        <v>19.485939999999999</v>
      </c>
      <c r="G53" s="162">
        <v>43.948999999999998</v>
      </c>
      <c r="H53" s="162">
        <v>15.18</v>
      </c>
      <c r="I53" s="162">
        <v>0</v>
      </c>
      <c r="J53" s="162">
        <v>0</v>
      </c>
      <c r="K53" s="162">
        <v>7</v>
      </c>
      <c r="L53" s="162">
        <v>0</v>
      </c>
      <c r="M53" s="162">
        <v>8.74</v>
      </c>
      <c r="N53" s="162">
        <v>0</v>
      </c>
      <c r="O53" s="162">
        <v>0</v>
      </c>
      <c r="P53" s="163">
        <f t="shared" ref="P53:P78" si="7">SUM(D53,E53,F53,G53,H53,I53,J53,K53,L53,M53,N53,O53)</f>
        <v>101.71494</v>
      </c>
      <c r="Q53" s="162">
        <v>78.234999999999999</v>
      </c>
      <c r="R53" s="162">
        <v>90.835980000000006</v>
      </c>
      <c r="S53" s="253"/>
      <c r="T53" s="242"/>
    </row>
    <row r="54" spans="1:20" ht="15.75" x14ac:dyDescent="0.25">
      <c r="A54" s="164" t="s">
        <v>158</v>
      </c>
      <c r="B54" s="254"/>
      <c r="C54" s="242"/>
      <c r="D54" s="165">
        <v>0</v>
      </c>
      <c r="E54" s="165">
        <v>0</v>
      </c>
      <c r="F54" s="165">
        <v>0</v>
      </c>
      <c r="G54" s="165">
        <v>0</v>
      </c>
      <c r="H54" s="165">
        <v>0</v>
      </c>
      <c r="I54" s="165">
        <v>0</v>
      </c>
      <c r="J54" s="165">
        <v>0</v>
      </c>
      <c r="K54" s="165">
        <v>0</v>
      </c>
      <c r="L54" s="165">
        <v>0</v>
      </c>
      <c r="M54" s="165">
        <v>0</v>
      </c>
      <c r="N54" s="165">
        <v>0</v>
      </c>
      <c r="O54" s="165">
        <v>0</v>
      </c>
      <c r="P54" s="166">
        <f t="shared" si="7"/>
        <v>0</v>
      </c>
      <c r="Q54" s="165">
        <v>1.54</v>
      </c>
      <c r="R54" s="165">
        <v>1.3149999999999999</v>
      </c>
    </row>
    <row r="55" spans="1:20" ht="15.75" x14ac:dyDescent="0.25">
      <c r="A55" s="161" t="s">
        <v>159</v>
      </c>
      <c r="B55" s="253"/>
      <c r="C55" s="242"/>
      <c r="D55" s="162">
        <v>0</v>
      </c>
      <c r="E55" s="162">
        <v>0</v>
      </c>
      <c r="F55" s="162">
        <v>0</v>
      </c>
      <c r="G55" s="162">
        <v>0</v>
      </c>
      <c r="H55" s="162">
        <v>0</v>
      </c>
      <c r="I55" s="162">
        <v>0</v>
      </c>
      <c r="J55" s="162">
        <v>0</v>
      </c>
      <c r="K55" s="162">
        <v>0</v>
      </c>
      <c r="L55" s="162">
        <v>0</v>
      </c>
      <c r="M55" s="162">
        <v>0</v>
      </c>
      <c r="N55" s="162">
        <v>0</v>
      </c>
      <c r="O55" s="162">
        <v>0</v>
      </c>
      <c r="P55" s="163">
        <f t="shared" si="7"/>
        <v>0</v>
      </c>
      <c r="Q55" s="162">
        <v>0</v>
      </c>
      <c r="R55" s="162">
        <v>9.6600000000000005E-2</v>
      </c>
    </row>
    <row r="56" spans="1:20" ht="15.75" x14ac:dyDescent="0.25">
      <c r="A56" s="164" t="s">
        <v>21</v>
      </c>
      <c r="B56" s="254"/>
      <c r="C56" s="242"/>
      <c r="D56" s="165">
        <v>0</v>
      </c>
      <c r="E56" s="165">
        <v>0</v>
      </c>
      <c r="F56" s="165">
        <v>0.2</v>
      </c>
      <c r="G56" s="165">
        <v>107.491</v>
      </c>
      <c r="H56" s="165">
        <v>86.742000000000004</v>
      </c>
      <c r="I56" s="165">
        <v>0</v>
      </c>
      <c r="J56" s="165">
        <v>0</v>
      </c>
      <c r="K56" s="165">
        <v>0</v>
      </c>
      <c r="L56" s="165">
        <v>0</v>
      </c>
      <c r="M56" s="165">
        <v>0</v>
      </c>
      <c r="N56" s="165">
        <v>0</v>
      </c>
      <c r="O56" s="165">
        <v>0</v>
      </c>
      <c r="P56" s="166">
        <f t="shared" si="7"/>
        <v>194.43299999999999</v>
      </c>
      <c r="Q56" s="165">
        <v>196.10499999999999</v>
      </c>
      <c r="R56" s="165">
        <v>182.72922</v>
      </c>
    </row>
    <row r="57" spans="1:20" ht="15.75" x14ac:dyDescent="0.25">
      <c r="A57" s="161" t="s">
        <v>71</v>
      </c>
      <c r="B57" s="253"/>
      <c r="C57" s="242"/>
      <c r="D57" s="162">
        <v>0</v>
      </c>
      <c r="E57" s="162">
        <v>0</v>
      </c>
      <c r="F57" s="162">
        <v>0</v>
      </c>
      <c r="G57" s="162">
        <v>0</v>
      </c>
      <c r="H57" s="162">
        <v>0</v>
      </c>
      <c r="I57" s="162">
        <v>0</v>
      </c>
      <c r="J57" s="162">
        <v>0</v>
      </c>
      <c r="K57" s="162">
        <v>0</v>
      </c>
      <c r="L57" s="162">
        <v>0</v>
      </c>
      <c r="M57" s="162">
        <v>0</v>
      </c>
      <c r="N57" s="162">
        <v>0</v>
      </c>
      <c r="O57" s="162">
        <v>0</v>
      </c>
      <c r="P57" s="163">
        <f t="shared" si="7"/>
        <v>0</v>
      </c>
      <c r="Q57" s="162">
        <v>5.8159999999999998</v>
      </c>
      <c r="R57" s="162">
        <v>6.8463799999999999</v>
      </c>
    </row>
    <row r="58" spans="1:20" ht="15.75" x14ac:dyDescent="0.25">
      <c r="A58" s="164" t="s">
        <v>72</v>
      </c>
      <c r="B58" s="254"/>
      <c r="C58" s="242"/>
      <c r="D58" s="165">
        <v>0</v>
      </c>
      <c r="E58" s="165">
        <v>0</v>
      </c>
      <c r="F58" s="165">
        <v>0.1</v>
      </c>
      <c r="G58" s="165">
        <v>33.597000000000001</v>
      </c>
      <c r="H58" s="165">
        <v>0</v>
      </c>
      <c r="I58" s="165">
        <v>0</v>
      </c>
      <c r="J58" s="165">
        <v>0</v>
      </c>
      <c r="K58" s="165">
        <v>0</v>
      </c>
      <c r="L58" s="165">
        <v>0</v>
      </c>
      <c r="M58" s="165">
        <v>2.392E-2</v>
      </c>
      <c r="N58" s="165">
        <v>0</v>
      </c>
      <c r="O58" s="165">
        <v>0</v>
      </c>
      <c r="P58" s="166">
        <f t="shared" si="7"/>
        <v>33.72092</v>
      </c>
      <c r="Q58" s="165">
        <v>27.952000000000002</v>
      </c>
      <c r="R58" s="165">
        <v>29.655000000000001</v>
      </c>
    </row>
    <row r="59" spans="1:20" ht="15.75" x14ac:dyDescent="0.25">
      <c r="A59" s="161" t="s">
        <v>73</v>
      </c>
      <c r="B59" s="253"/>
      <c r="C59" s="242"/>
      <c r="D59" s="162">
        <v>0</v>
      </c>
      <c r="E59" s="162">
        <v>0</v>
      </c>
      <c r="F59" s="162">
        <v>0.2</v>
      </c>
      <c r="G59" s="162">
        <v>4.508</v>
      </c>
      <c r="H59" s="162">
        <v>0</v>
      </c>
      <c r="I59" s="162">
        <v>0</v>
      </c>
      <c r="J59" s="162">
        <v>0</v>
      </c>
      <c r="K59" s="162">
        <v>0</v>
      </c>
      <c r="L59" s="162">
        <v>0</v>
      </c>
      <c r="M59" s="162">
        <v>0</v>
      </c>
      <c r="N59" s="162">
        <v>0</v>
      </c>
      <c r="O59" s="162">
        <v>0</v>
      </c>
      <c r="P59" s="163">
        <f t="shared" si="7"/>
        <v>4.7080000000000002</v>
      </c>
      <c r="Q59" s="162">
        <v>9.5690000000000008</v>
      </c>
      <c r="R59" s="162">
        <v>7.2069999999999999</v>
      </c>
    </row>
    <row r="60" spans="1:20" ht="15.75" x14ac:dyDescent="0.25">
      <c r="A60" s="164" t="s">
        <v>74</v>
      </c>
      <c r="B60" s="254"/>
      <c r="C60" s="242"/>
      <c r="D60" s="165">
        <v>0</v>
      </c>
      <c r="E60" s="165">
        <v>0</v>
      </c>
      <c r="F60" s="165">
        <v>0</v>
      </c>
      <c r="G60" s="165">
        <v>0</v>
      </c>
      <c r="H60" s="165">
        <v>0</v>
      </c>
      <c r="I60" s="165">
        <v>0</v>
      </c>
      <c r="J60" s="165">
        <v>0</v>
      </c>
      <c r="K60" s="165">
        <v>0</v>
      </c>
      <c r="L60" s="165">
        <v>0</v>
      </c>
      <c r="M60" s="165">
        <v>0</v>
      </c>
      <c r="N60" s="165">
        <v>0</v>
      </c>
      <c r="O60" s="165">
        <v>0</v>
      </c>
      <c r="P60" s="166">
        <f t="shared" si="7"/>
        <v>0</v>
      </c>
      <c r="Q60" s="165">
        <v>0</v>
      </c>
      <c r="R60" s="165">
        <v>2.0562</v>
      </c>
    </row>
    <row r="61" spans="1:20" ht="15.75" x14ac:dyDescent="0.25">
      <c r="A61" s="161" t="s">
        <v>75</v>
      </c>
      <c r="B61" s="253"/>
      <c r="C61" s="242"/>
      <c r="D61" s="162">
        <v>0</v>
      </c>
      <c r="E61" s="162">
        <v>0</v>
      </c>
      <c r="F61" s="162">
        <v>0.3</v>
      </c>
      <c r="G61" s="162">
        <v>7.0529999999999999</v>
      </c>
      <c r="H61" s="162">
        <v>0</v>
      </c>
      <c r="I61" s="162">
        <v>0</v>
      </c>
      <c r="J61" s="162">
        <v>0</v>
      </c>
      <c r="K61" s="162">
        <v>0</v>
      </c>
      <c r="L61" s="162">
        <v>0</v>
      </c>
      <c r="M61" s="162">
        <v>0</v>
      </c>
      <c r="N61" s="162">
        <v>0</v>
      </c>
      <c r="O61" s="162">
        <v>0</v>
      </c>
      <c r="P61" s="163">
        <f t="shared" si="7"/>
        <v>7.3529999999999998</v>
      </c>
      <c r="Q61" s="162">
        <v>4.4359999999999999</v>
      </c>
      <c r="R61" s="162">
        <v>5.6340000000000003</v>
      </c>
    </row>
    <row r="62" spans="1:20" ht="15.75" x14ac:dyDescent="0.25">
      <c r="A62" s="164" t="s">
        <v>76</v>
      </c>
      <c r="B62" s="254"/>
      <c r="C62" s="242"/>
      <c r="D62" s="165">
        <v>0</v>
      </c>
      <c r="E62" s="165">
        <v>0</v>
      </c>
      <c r="F62" s="165">
        <v>3.2</v>
      </c>
      <c r="G62" s="165">
        <v>12.555</v>
      </c>
      <c r="H62" s="165">
        <v>0</v>
      </c>
      <c r="I62" s="165">
        <v>0</v>
      </c>
      <c r="J62" s="165">
        <v>0</v>
      </c>
      <c r="K62" s="165">
        <v>0</v>
      </c>
      <c r="L62" s="165">
        <v>0</v>
      </c>
      <c r="M62" s="165">
        <v>5.2978199999999998</v>
      </c>
      <c r="N62" s="165">
        <v>0</v>
      </c>
      <c r="O62" s="165">
        <v>0</v>
      </c>
      <c r="P62" s="166">
        <f t="shared" si="7"/>
        <v>21.052819999999997</v>
      </c>
      <c r="Q62" s="165">
        <v>14.063000000000001</v>
      </c>
      <c r="R62" s="165">
        <v>4.3471399999999996</v>
      </c>
    </row>
    <row r="63" spans="1:20" ht="15.75" x14ac:dyDescent="0.25">
      <c r="A63" s="161" t="s">
        <v>77</v>
      </c>
      <c r="B63" s="253"/>
      <c r="C63" s="242"/>
      <c r="D63" s="162">
        <v>0</v>
      </c>
      <c r="E63" s="162">
        <v>0</v>
      </c>
      <c r="F63" s="162">
        <v>0</v>
      </c>
      <c r="G63" s="162">
        <v>0</v>
      </c>
      <c r="H63" s="162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162">
        <v>0</v>
      </c>
      <c r="O63" s="162">
        <v>0</v>
      </c>
      <c r="P63" s="163">
        <f t="shared" si="7"/>
        <v>0</v>
      </c>
      <c r="Q63" s="162">
        <v>9.6609999999999996</v>
      </c>
      <c r="R63" s="162">
        <v>13.673999999999999</v>
      </c>
    </row>
    <row r="64" spans="1:20" ht="15.75" x14ac:dyDescent="0.25">
      <c r="A64" s="164" t="s">
        <v>160</v>
      </c>
      <c r="B64" s="254"/>
      <c r="C64" s="242"/>
      <c r="D64" s="165">
        <v>0</v>
      </c>
      <c r="E64" s="165">
        <v>0</v>
      </c>
      <c r="F64" s="165">
        <v>0</v>
      </c>
      <c r="G64" s="165">
        <v>0.38600000000000001</v>
      </c>
      <c r="H64" s="165">
        <v>0</v>
      </c>
      <c r="I64" s="165">
        <v>0</v>
      </c>
      <c r="J64" s="165">
        <v>0</v>
      </c>
      <c r="K64" s="165">
        <v>0</v>
      </c>
      <c r="L64" s="165">
        <v>0</v>
      </c>
      <c r="M64" s="165">
        <v>0</v>
      </c>
      <c r="N64" s="165">
        <v>0</v>
      </c>
      <c r="O64" s="165">
        <v>0</v>
      </c>
      <c r="P64" s="166">
        <f t="shared" si="7"/>
        <v>0.38600000000000001</v>
      </c>
      <c r="Q64" s="165">
        <v>0.39</v>
      </c>
      <c r="R64" s="165">
        <v>0.63700000000000001</v>
      </c>
    </row>
    <row r="65" spans="1:18" ht="15.75" x14ac:dyDescent="0.25">
      <c r="A65" s="161" t="s">
        <v>78</v>
      </c>
      <c r="B65" s="253"/>
      <c r="C65" s="242"/>
      <c r="D65" s="162">
        <v>0</v>
      </c>
      <c r="E65" s="162">
        <v>0</v>
      </c>
      <c r="F65" s="162">
        <v>0</v>
      </c>
      <c r="G65" s="162">
        <v>7.6120000000000001</v>
      </c>
      <c r="H65" s="162">
        <v>0</v>
      </c>
      <c r="I65" s="162">
        <v>0</v>
      </c>
      <c r="J65" s="162">
        <v>0</v>
      </c>
      <c r="K65" s="162">
        <v>0</v>
      </c>
      <c r="L65" s="162">
        <v>0</v>
      </c>
      <c r="M65" s="162">
        <v>7.4980000000000002</v>
      </c>
      <c r="N65" s="162">
        <v>0</v>
      </c>
      <c r="O65" s="162">
        <v>0</v>
      </c>
      <c r="P65" s="163">
        <f t="shared" si="7"/>
        <v>15.11</v>
      </c>
      <c r="Q65" s="162">
        <v>16.167000000000002</v>
      </c>
      <c r="R65" s="162">
        <v>34.57</v>
      </c>
    </row>
    <row r="66" spans="1:18" ht="15.75" x14ac:dyDescent="0.25">
      <c r="A66" s="164" t="s">
        <v>146</v>
      </c>
      <c r="B66" s="254"/>
      <c r="C66" s="242"/>
      <c r="D66" s="165">
        <v>0</v>
      </c>
      <c r="E66" s="165">
        <v>0</v>
      </c>
      <c r="F66" s="165">
        <v>0</v>
      </c>
      <c r="G66" s="165">
        <v>14.798</v>
      </c>
      <c r="H66" s="165">
        <v>0</v>
      </c>
      <c r="I66" s="165">
        <v>0</v>
      </c>
      <c r="J66" s="165">
        <v>0</v>
      </c>
      <c r="K66" s="165">
        <v>0</v>
      </c>
      <c r="L66" s="165">
        <v>0</v>
      </c>
      <c r="M66" s="165">
        <v>0</v>
      </c>
      <c r="N66" s="165">
        <v>0</v>
      </c>
      <c r="O66" s="165">
        <v>0</v>
      </c>
      <c r="P66" s="166">
        <f t="shared" si="7"/>
        <v>14.798</v>
      </c>
      <c r="Q66" s="165">
        <v>13.519</v>
      </c>
      <c r="R66" s="165">
        <v>10.585000000000001</v>
      </c>
    </row>
    <row r="67" spans="1:18" ht="15.75" x14ac:dyDescent="0.25">
      <c r="A67" s="161" t="s">
        <v>161</v>
      </c>
      <c r="B67" s="253"/>
      <c r="C67" s="242"/>
      <c r="D67" s="162">
        <v>0</v>
      </c>
      <c r="E67" s="162">
        <v>0</v>
      </c>
      <c r="F67" s="162">
        <v>0</v>
      </c>
      <c r="G67" s="162">
        <v>1.0109999999999999</v>
      </c>
      <c r="H67" s="162">
        <v>0</v>
      </c>
      <c r="I67" s="162">
        <v>0</v>
      </c>
      <c r="J67" s="162">
        <v>0</v>
      </c>
      <c r="K67" s="162">
        <v>0</v>
      </c>
      <c r="L67" s="162">
        <v>0</v>
      </c>
      <c r="M67" s="162">
        <v>0</v>
      </c>
      <c r="N67" s="162">
        <v>0</v>
      </c>
      <c r="O67" s="162">
        <v>0</v>
      </c>
      <c r="P67" s="163">
        <f t="shared" si="7"/>
        <v>1.0109999999999999</v>
      </c>
      <c r="Q67" s="162">
        <v>1.903</v>
      </c>
      <c r="R67" s="162">
        <v>1.7729999999999999</v>
      </c>
    </row>
    <row r="68" spans="1:18" ht="15.75" x14ac:dyDescent="0.25">
      <c r="A68" s="164" t="s">
        <v>162</v>
      </c>
      <c r="B68" s="254"/>
      <c r="C68" s="242"/>
      <c r="D68" s="165">
        <v>0</v>
      </c>
      <c r="E68" s="165">
        <v>0</v>
      </c>
      <c r="F68" s="165">
        <v>0</v>
      </c>
      <c r="G68" s="165">
        <v>0.45400000000000001</v>
      </c>
      <c r="H68" s="165">
        <v>0</v>
      </c>
      <c r="I68" s="165">
        <v>0</v>
      </c>
      <c r="J68" s="165">
        <v>0</v>
      </c>
      <c r="K68" s="165">
        <v>0</v>
      </c>
      <c r="L68" s="165">
        <v>0</v>
      </c>
      <c r="M68" s="165">
        <v>0</v>
      </c>
      <c r="N68" s="165">
        <v>0</v>
      </c>
      <c r="O68" s="165">
        <v>0</v>
      </c>
      <c r="P68" s="166">
        <f t="shared" si="7"/>
        <v>0.45400000000000001</v>
      </c>
      <c r="Q68" s="165">
        <v>0.438</v>
      </c>
      <c r="R68" s="165">
        <v>0.78783999999999998</v>
      </c>
    </row>
    <row r="69" spans="1:18" ht="15.75" x14ac:dyDescent="0.25">
      <c r="A69" s="161" t="s">
        <v>79</v>
      </c>
      <c r="B69" s="253"/>
      <c r="C69" s="242"/>
      <c r="D69" s="162">
        <v>0</v>
      </c>
      <c r="E69" s="162">
        <v>0</v>
      </c>
      <c r="F69" s="162">
        <v>0</v>
      </c>
      <c r="G69" s="162">
        <v>64.951999999999998</v>
      </c>
      <c r="H69" s="162">
        <v>0</v>
      </c>
      <c r="I69" s="162">
        <v>0</v>
      </c>
      <c r="J69" s="162">
        <v>0</v>
      </c>
      <c r="K69" s="162">
        <v>0</v>
      </c>
      <c r="L69" s="162">
        <v>0</v>
      </c>
      <c r="M69" s="162">
        <v>11.523</v>
      </c>
      <c r="N69" s="162">
        <v>0</v>
      </c>
      <c r="O69" s="162">
        <v>0</v>
      </c>
      <c r="P69" s="163">
        <f t="shared" si="7"/>
        <v>76.474999999999994</v>
      </c>
      <c r="Q69" s="162">
        <v>72.14</v>
      </c>
      <c r="R69" s="162">
        <v>61.307000000000002</v>
      </c>
    </row>
    <row r="70" spans="1:18" ht="15.75" x14ac:dyDescent="0.25">
      <c r="A70" s="164" t="s">
        <v>80</v>
      </c>
      <c r="B70" s="254"/>
      <c r="C70" s="242"/>
      <c r="D70" s="165">
        <v>0</v>
      </c>
      <c r="E70" s="165">
        <v>0</v>
      </c>
      <c r="F70" s="165">
        <v>0</v>
      </c>
      <c r="G70" s="165">
        <v>2.024</v>
      </c>
      <c r="H70" s="165">
        <v>0</v>
      </c>
      <c r="I70" s="165">
        <v>0</v>
      </c>
      <c r="J70" s="165">
        <v>0</v>
      </c>
      <c r="K70" s="165">
        <v>0</v>
      </c>
      <c r="L70" s="165">
        <v>0</v>
      </c>
      <c r="M70" s="165">
        <v>0</v>
      </c>
      <c r="N70" s="165">
        <v>0</v>
      </c>
      <c r="O70" s="165">
        <v>0</v>
      </c>
      <c r="P70" s="166">
        <f t="shared" si="7"/>
        <v>2.024</v>
      </c>
      <c r="Q70" s="165">
        <v>2.99</v>
      </c>
      <c r="R70" s="165">
        <v>6.6929999999999996</v>
      </c>
    </row>
    <row r="71" spans="1:18" ht="15.75" x14ac:dyDescent="0.25">
      <c r="A71" s="161" t="s">
        <v>81</v>
      </c>
      <c r="B71" s="253"/>
      <c r="C71" s="242"/>
      <c r="D71" s="162">
        <v>0</v>
      </c>
      <c r="E71" s="162">
        <v>0</v>
      </c>
      <c r="F71" s="162">
        <v>0.7</v>
      </c>
      <c r="G71" s="162">
        <v>3.2429999999999999</v>
      </c>
      <c r="H71" s="162">
        <v>0</v>
      </c>
      <c r="I71" s="162">
        <v>0</v>
      </c>
      <c r="J71" s="162">
        <v>0</v>
      </c>
      <c r="K71" s="162">
        <v>0</v>
      </c>
      <c r="L71" s="162">
        <v>0</v>
      </c>
      <c r="M71" s="162">
        <v>0</v>
      </c>
      <c r="N71" s="162">
        <v>0</v>
      </c>
      <c r="O71" s="162">
        <v>0</v>
      </c>
      <c r="P71" s="163">
        <f t="shared" si="7"/>
        <v>3.9429999999999996</v>
      </c>
      <c r="Q71" s="162">
        <v>0.30399999999999999</v>
      </c>
      <c r="R71" s="162">
        <v>4.4800000000000004</v>
      </c>
    </row>
    <row r="72" spans="1:18" ht="15.75" x14ac:dyDescent="0.25">
      <c r="A72" s="164" t="s">
        <v>82</v>
      </c>
      <c r="B72" s="254"/>
      <c r="C72" s="242"/>
      <c r="D72" s="165">
        <v>0</v>
      </c>
      <c r="E72" s="165">
        <v>0</v>
      </c>
      <c r="F72" s="165">
        <v>1.1000000000000001</v>
      </c>
      <c r="G72" s="165">
        <v>0</v>
      </c>
      <c r="H72" s="165">
        <v>0</v>
      </c>
      <c r="I72" s="165">
        <v>0</v>
      </c>
      <c r="J72" s="165">
        <v>0</v>
      </c>
      <c r="K72" s="165">
        <v>0</v>
      </c>
      <c r="L72" s="165">
        <v>0</v>
      </c>
      <c r="M72" s="165">
        <v>0</v>
      </c>
      <c r="N72" s="165">
        <v>0</v>
      </c>
      <c r="O72" s="165">
        <v>0</v>
      </c>
      <c r="P72" s="166">
        <f t="shared" si="7"/>
        <v>1.1000000000000001</v>
      </c>
      <c r="Q72" s="165">
        <v>3.73</v>
      </c>
      <c r="R72" s="165">
        <v>1.8195399999999999</v>
      </c>
    </row>
    <row r="73" spans="1:18" ht="15.75" x14ac:dyDescent="0.25">
      <c r="A73" s="161" t="s">
        <v>83</v>
      </c>
      <c r="B73" s="253"/>
      <c r="C73" s="242"/>
      <c r="D73" s="162">
        <v>0</v>
      </c>
      <c r="E73" s="162">
        <v>0</v>
      </c>
      <c r="F73" s="162">
        <v>0</v>
      </c>
      <c r="G73" s="162">
        <v>29.623999999999999</v>
      </c>
      <c r="H73" s="162">
        <v>0</v>
      </c>
      <c r="I73" s="162">
        <v>0</v>
      </c>
      <c r="J73" s="162">
        <v>0</v>
      </c>
      <c r="K73" s="162">
        <v>0</v>
      </c>
      <c r="L73" s="162">
        <v>0</v>
      </c>
      <c r="M73" s="162">
        <v>6.8540000000000004E-2</v>
      </c>
      <c r="N73" s="162">
        <v>0</v>
      </c>
      <c r="O73" s="162">
        <v>0</v>
      </c>
      <c r="P73" s="163">
        <f t="shared" si="7"/>
        <v>29.692539999999997</v>
      </c>
      <c r="Q73" s="162">
        <v>32.779000000000003</v>
      </c>
      <c r="R73" s="162">
        <v>34.902999999999999</v>
      </c>
    </row>
    <row r="74" spans="1:18" ht="15.75" x14ac:dyDescent="0.25">
      <c r="A74" s="164" t="s">
        <v>84</v>
      </c>
      <c r="B74" s="254"/>
      <c r="C74" s="242"/>
      <c r="D74" s="165">
        <v>0</v>
      </c>
      <c r="E74" s="165">
        <v>0</v>
      </c>
      <c r="F74" s="165">
        <v>0.2</v>
      </c>
      <c r="G74" s="165">
        <v>0</v>
      </c>
      <c r="H74" s="165">
        <v>0</v>
      </c>
      <c r="I74" s="165">
        <v>0</v>
      </c>
      <c r="J74" s="165">
        <v>0</v>
      </c>
      <c r="K74" s="165">
        <v>0</v>
      </c>
      <c r="L74" s="165">
        <v>0</v>
      </c>
      <c r="M74" s="165">
        <v>0</v>
      </c>
      <c r="N74" s="165">
        <v>0</v>
      </c>
      <c r="O74" s="165">
        <v>0</v>
      </c>
      <c r="P74" s="166">
        <f t="shared" si="7"/>
        <v>0.2</v>
      </c>
      <c r="Q74" s="165">
        <v>0.1265</v>
      </c>
      <c r="R74" s="165">
        <v>0</v>
      </c>
    </row>
    <row r="75" spans="1:18" ht="15.75" x14ac:dyDescent="0.25">
      <c r="A75" s="161" t="s">
        <v>163</v>
      </c>
      <c r="B75" s="253"/>
      <c r="C75" s="242"/>
      <c r="D75" s="162">
        <v>0</v>
      </c>
      <c r="E75" s="162">
        <v>0</v>
      </c>
      <c r="F75" s="162">
        <v>7.7280000000000001E-2</v>
      </c>
      <c r="G75" s="162">
        <v>0</v>
      </c>
      <c r="H75" s="162">
        <v>0</v>
      </c>
      <c r="I75" s="162">
        <v>0</v>
      </c>
      <c r="J75" s="162">
        <v>0</v>
      </c>
      <c r="K75" s="162">
        <v>0</v>
      </c>
      <c r="L75" s="162">
        <v>0</v>
      </c>
      <c r="M75" s="162">
        <v>0</v>
      </c>
      <c r="N75" s="162">
        <v>0</v>
      </c>
      <c r="O75" s="162">
        <v>0</v>
      </c>
      <c r="P75" s="163">
        <f t="shared" si="7"/>
        <v>7.7280000000000001E-2</v>
      </c>
      <c r="Q75" s="162">
        <v>0</v>
      </c>
      <c r="R75" s="162">
        <v>0</v>
      </c>
    </row>
    <row r="76" spans="1:18" ht="15.75" x14ac:dyDescent="0.25">
      <c r="A76" s="164" t="s">
        <v>86</v>
      </c>
      <c r="B76" s="254"/>
      <c r="C76" s="242"/>
      <c r="D76" s="165">
        <v>0</v>
      </c>
      <c r="E76" s="165">
        <v>5.0599999999999996</v>
      </c>
      <c r="F76" s="165">
        <v>6.3017799999999999</v>
      </c>
      <c r="G76" s="165">
        <v>0</v>
      </c>
      <c r="H76" s="165">
        <v>0</v>
      </c>
      <c r="I76" s="165">
        <v>0</v>
      </c>
      <c r="J76" s="165">
        <v>0</v>
      </c>
      <c r="K76" s="165">
        <v>0</v>
      </c>
      <c r="L76" s="165">
        <v>0</v>
      </c>
      <c r="M76" s="165">
        <v>0</v>
      </c>
      <c r="N76" s="165">
        <v>0</v>
      </c>
      <c r="O76" s="165">
        <v>0</v>
      </c>
      <c r="P76" s="166">
        <f t="shared" si="7"/>
        <v>11.36178</v>
      </c>
      <c r="Q76" s="165">
        <v>28.35</v>
      </c>
      <c r="R76" s="165">
        <v>19.01914</v>
      </c>
    </row>
    <row r="77" spans="1:18" ht="15.75" x14ac:dyDescent="0.25">
      <c r="A77" s="161" t="s">
        <v>87</v>
      </c>
      <c r="B77" s="253"/>
      <c r="C77" s="242"/>
      <c r="D77" s="162">
        <v>0</v>
      </c>
      <c r="E77" s="162">
        <v>0</v>
      </c>
      <c r="F77" s="162">
        <v>0</v>
      </c>
      <c r="G77" s="162">
        <v>4.5579999999999998</v>
      </c>
      <c r="H77" s="162">
        <v>0</v>
      </c>
      <c r="I77" s="162">
        <v>0</v>
      </c>
      <c r="J77" s="162">
        <v>0</v>
      </c>
      <c r="K77" s="162">
        <v>0</v>
      </c>
      <c r="L77" s="162">
        <v>0</v>
      </c>
      <c r="M77" s="162">
        <v>0</v>
      </c>
      <c r="N77" s="162">
        <v>0</v>
      </c>
      <c r="O77" s="162">
        <v>0</v>
      </c>
      <c r="P77" s="163">
        <f t="shared" si="7"/>
        <v>4.5579999999999998</v>
      </c>
      <c r="Q77" s="162">
        <v>10.119</v>
      </c>
      <c r="R77" s="162">
        <v>30.338000000000001</v>
      </c>
    </row>
    <row r="78" spans="1:18" ht="15.75" x14ac:dyDescent="0.25">
      <c r="A78" s="164" t="s">
        <v>44</v>
      </c>
      <c r="B78" s="254"/>
      <c r="C78" s="242"/>
      <c r="D78" s="165">
        <v>0</v>
      </c>
      <c r="E78" s="165">
        <v>0</v>
      </c>
      <c r="F78" s="165">
        <v>0</v>
      </c>
      <c r="G78" s="165">
        <v>1.012</v>
      </c>
      <c r="H78" s="165">
        <v>0</v>
      </c>
      <c r="I78" s="165">
        <v>0</v>
      </c>
      <c r="J78" s="165">
        <v>0</v>
      </c>
      <c r="K78" s="165">
        <v>0</v>
      </c>
      <c r="L78" s="165">
        <v>0</v>
      </c>
      <c r="M78" s="165">
        <v>0</v>
      </c>
      <c r="N78" s="165">
        <v>0</v>
      </c>
      <c r="O78" s="165">
        <v>0</v>
      </c>
      <c r="P78" s="166">
        <f t="shared" si="7"/>
        <v>1.012</v>
      </c>
      <c r="Q78" s="165">
        <v>2.3E-2</v>
      </c>
      <c r="R78" s="165">
        <v>5.2880000000000003</v>
      </c>
    </row>
    <row r="79" spans="1:18" ht="15.75" x14ac:dyDescent="0.25">
      <c r="A79" s="167" t="s">
        <v>12</v>
      </c>
      <c r="B79" s="255"/>
      <c r="C79" s="242"/>
      <c r="D79" s="168">
        <f t="shared" ref="D79:R79" si="8">SUM(D53,D54,D55,D56,D57,D58,D59,D60,D61,D62,D63,D64,D65,D66,D67,D68,D69,D70,D71,D72,D73,D74,D75,D76,D77,D78)</f>
        <v>0</v>
      </c>
      <c r="E79" s="168">
        <f t="shared" si="8"/>
        <v>12.42</v>
      </c>
      <c r="F79" s="168">
        <f t="shared" si="8"/>
        <v>31.864999999999998</v>
      </c>
      <c r="G79" s="168">
        <f t="shared" si="8"/>
        <v>338.827</v>
      </c>
      <c r="H79" s="168">
        <f t="shared" si="8"/>
        <v>101.922</v>
      </c>
      <c r="I79" s="168">
        <f t="shared" si="8"/>
        <v>0</v>
      </c>
      <c r="J79" s="168">
        <f t="shared" si="8"/>
        <v>0</v>
      </c>
      <c r="K79" s="168">
        <f t="shared" si="8"/>
        <v>7</v>
      </c>
      <c r="L79" s="168">
        <f t="shared" si="8"/>
        <v>0</v>
      </c>
      <c r="M79" s="168">
        <f t="shared" si="8"/>
        <v>33.15128</v>
      </c>
      <c r="N79" s="168">
        <f t="shared" si="8"/>
        <v>0</v>
      </c>
      <c r="O79" s="168">
        <f t="shared" si="8"/>
        <v>0</v>
      </c>
      <c r="P79" s="169">
        <f t="shared" si="8"/>
        <v>525.18528000000003</v>
      </c>
      <c r="Q79" s="165">
        <f t="shared" si="8"/>
        <v>530.35550000000001</v>
      </c>
      <c r="R79" s="165">
        <f t="shared" si="8"/>
        <v>556.59704000000011</v>
      </c>
    </row>
    <row r="81" spans="1:20" ht="15.75" x14ac:dyDescent="0.25">
      <c r="A81" s="157" t="s">
        <v>22</v>
      </c>
      <c r="B81" s="252"/>
      <c r="C81" s="242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9"/>
      <c r="Q81" s="160"/>
      <c r="R81" s="160"/>
    </row>
    <row r="82" spans="1:20" ht="15.75" x14ac:dyDescent="0.25">
      <c r="A82" s="161" t="s">
        <v>164</v>
      </c>
      <c r="B82" s="253"/>
      <c r="C82" s="242"/>
      <c r="D82" s="162">
        <v>0</v>
      </c>
      <c r="E82" s="162">
        <v>0</v>
      </c>
      <c r="F82" s="162">
        <v>0</v>
      </c>
      <c r="G82" s="162">
        <v>0</v>
      </c>
      <c r="H82" s="162">
        <v>0</v>
      </c>
      <c r="I82" s="162">
        <v>0</v>
      </c>
      <c r="J82" s="162">
        <v>0</v>
      </c>
      <c r="K82" s="162">
        <v>0</v>
      </c>
      <c r="L82" s="162">
        <v>0</v>
      </c>
      <c r="M82" s="162">
        <v>0.184</v>
      </c>
      <c r="N82" s="162">
        <v>0</v>
      </c>
      <c r="O82" s="162">
        <v>0</v>
      </c>
      <c r="P82" s="163">
        <f t="shared" ref="P82:P105" si="9">SUM(D82,E82,F82,G82,H82,I82,J82,K82,L82,M82,N82,O82)</f>
        <v>0.184</v>
      </c>
      <c r="Q82" s="162">
        <v>0</v>
      </c>
      <c r="R82" s="162">
        <v>0</v>
      </c>
      <c r="S82" s="253"/>
      <c r="T82" s="242"/>
    </row>
    <row r="83" spans="1:20" ht="15.75" x14ac:dyDescent="0.25">
      <c r="A83" s="164" t="s">
        <v>165</v>
      </c>
      <c r="B83" s="254"/>
      <c r="C83" s="242"/>
      <c r="D83" s="165">
        <v>0</v>
      </c>
      <c r="E83" s="165">
        <v>0</v>
      </c>
      <c r="F83" s="165">
        <v>0</v>
      </c>
      <c r="G83" s="165">
        <v>0</v>
      </c>
      <c r="H83" s="165">
        <v>0</v>
      </c>
      <c r="I83" s="165">
        <v>0</v>
      </c>
      <c r="J83" s="165">
        <v>0</v>
      </c>
      <c r="K83" s="165">
        <v>0</v>
      </c>
      <c r="L83" s="165">
        <v>0</v>
      </c>
      <c r="M83" s="165">
        <v>0</v>
      </c>
      <c r="N83" s="165">
        <v>0</v>
      </c>
      <c r="O83" s="165">
        <v>0</v>
      </c>
      <c r="P83" s="166">
        <f t="shared" si="9"/>
        <v>0</v>
      </c>
      <c r="Q83" s="165">
        <v>0</v>
      </c>
      <c r="R83" s="165">
        <v>4.9058999999999999</v>
      </c>
    </row>
    <row r="84" spans="1:20" ht="15.75" x14ac:dyDescent="0.25">
      <c r="A84" s="161" t="s">
        <v>89</v>
      </c>
      <c r="B84" s="253"/>
      <c r="C84" s="242"/>
      <c r="D84" s="162">
        <v>0</v>
      </c>
      <c r="E84" s="162">
        <v>0</v>
      </c>
      <c r="F84" s="162">
        <v>2.90306</v>
      </c>
      <c r="G84" s="162">
        <v>0</v>
      </c>
      <c r="H84" s="162">
        <v>4.5999999999999999E-2</v>
      </c>
      <c r="I84" s="162">
        <v>0</v>
      </c>
      <c r="J84" s="162">
        <v>0</v>
      </c>
      <c r="K84" s="162">
        <v>0</v>
      </c>
      <c r="L84" s="162">
        <v>0</v>
      </c>
      <c r="M84" s="162">
        <v>0</v>
      </c>
      <c r="N84" s="162">
        <v>0</v>
      </c>
      <c r="O84" s="162">
        <v>0</v>
      </c>
      <c r="P84" s="163">
        <f t="shared" si="9"/>
        <v>2.9490599999999998</v>
      </c>
      <c r="Q84" s="162">
        <v>1.518</v>
      </c>
      <c r="R84" s="162">
        <v>2.024</v>
      </c>
    </row>
    <row r="85" spans="1:20" ht="15.75" x14ac:dyDescent="0.25">
      <c r="A85" s="164" t="s">
        <v>147</v>
      </c>
      <c r="B85" s="254"/>
      <c r="C85" s="242"/>
      <c r="D85" s="165">
        <v>0</v>
      </c>
      <c r="E85" s="165">
        <v>0</v>
      </c>
      <c r="F85" s="165">
        <v>0</v>
      </c>
      <c r="G85" s="165">
        <v>0</v>
      </c>
      <c r="H85" s="165">
        <v>0</v>
      </c>
      <c r="I85" s="165">
        <v>0</v>
      </c>
      <c r="J85" s="165">
        <v>0</v>
      </c>
      <c r="K85" s="165">
        <v>0</v>
      </c>
      <c r="L85" s="165">
        <v>0</v>
      </c>
      <c r="M85" s="165">
        <v>0</v>
      </c>
      <c r="N85" s="165">
        <v>0</v>
      </c>
      <c r="O85" s="165">
        <v>0</v>
      </c>
      <c r="P85" s="166">
        <f t="shared" si="9"/>
        <v>0</v>
      </c>
      <c r="Q85" s="165">
        <v>0</v>
      </c>
      <c r="R85" s="165">
        <v>0.67803999999999998</v>
      </c>
    </row>
    <row r="86" spans="1:20" ht="15.75" x14ac:dyDescent="0.25">
      <c r="A86" s="161" t="s">
        <v>90</v>
      </c>
      <c r="B86" s="253"/>
      <c r="C86" s="242"/>
      <c r="D86" s="162">
        <v>0</v>
      </c>
      <c r="E86" s="162">
        <v>0</v>
      </c>
      <c r="F86" s="162">
        <v>2.5</v>
      </c>
      <c r="G86" s="162">
        <v>7.59</v>
      </c>
      <c r="H86" s="162">
        <v>4</v>
      </c>
      <c r="I86" s="162">
        <v>0</v>
      </c>
      <c r="J86" s="162">
        <v>0</v>
      </c>
      <c r="K86" s="162">
        <v>0</v>
      </c>
      <c r="L86" s="162">
        <v>0</v>
      </c>
      <c r="M86" s="162">
        <v>0</v>
      </c>
      <c r="N86" s="162">
        <v>0</v>
      </c>
      <c r="O86" s="162">
        <v>0</v>
      </c>
      <c r="P86" s="163">
        <f t="shared" si="9"/>
        <v>14.09</v>
      </c>
      <c r="Q86" s="162">
        <v>19.572600000000001</v>
      </c>
      <c r="R86" s="162">
        <v>9.2731399999999997</v>
      </c>
    </row>
    <row r="87" spans="1:20" ht="15.75" x14ac:dyDescent="0.25">
      <c r="A87" s="164" t="s">
        <v>148</v>
      </c>
      <c r="B87" s="254"/>
      <c r="C87" s="242"/>
      <c r="D87" s="165">
        <v>0</v>
      </c>
      <c r="E87" s="165">
        <v>0</v>
      </c>
      <c r="F87" s="165">
        <v>0</v>
      </c>
      <c r="G87" s="165">
        <v>0</v>
      </c>
      <c r="H87" s="165">
        <v>0</v>
      </c>
      <c r="I87" s="165">
        <v>0</v>
      </c>
      <c r="J87" s="165">
        <v>65.963999999999999</v>
      </c>
      <c r="K87" s="165">
        <v>23</v>
      </c>
      <c r="L87" s="165">
        <v>0</v>
      </c>
      <c r="M87" s="165">
        <v>0</v>
      </c>
      <c r="N87" s="165">
        <v>0</v>
      </c>
      <c r="O87" s="165">
        <v>0</v>
      </c>
      <c r="P87" s="166">
        <f t="shared" si="9"/>
        <v>88.963999999999999</v>
      </c>
      <c r="Q87" s="165">
        <v>68.497219999999999</v>
      </c>
      <c r="R87" s="165">
        <v>201.82615999999999</v>
      </c>
    </row>
    <row r="88" spans="1:20" ht="15.75" x14ac:dyDescent="0.25">
      <c r="A88" s="161" t="s">
        <v>166</v>
      </c>
      <c r="B88" s="253"/>
      <c r="C88" s="242"/>
      <c r="D88" s="162">
        <v>0</v>
      </c>
      <c r="E88" s="162">
        <v>0</v>
      </c>
      <c r="F88" s="162">
        <v>0</v>
      </c>
      <c r="G88" s="162">
        <v>0</v>
      </c>
      <c r="H88" s="162">
        <v>0</v>
      </c>
      <c r="I88" s="162">
        <v>0</v>
      </c>
      <c r="J88" s="162">
        <v>0</v>
      </c>
      <c r="K88" s="162">
        <v>0</v>
      </c>
      <c r="L88" s="162">
        <v>0</v>
      </c>
      <c r="M88" s="162">
        <v>0</v>
      </c>
      <c r="N88" s="162">
        <v>0</v>
      </c>
      <c r="O88" s="162">
        <v>0</v>
      </c>
      <c r="P88" s="163">
        <f t="shared" si="9"/>
        <v>0</v>
      </c>
      <c r="Q88" s="162">
        <v>0</v>
      </c>
      <c r="R88" s="162">
        <v>0.1265</v>
      </c>
    </row>
    <row r="89" spans="1:20" ht="15.75" x14ac:dyDescent="0.25">
      <c r="A89" s="164" t="s">
        <v>93</v>
      </c>
      <c r="B89" s="254"/>
      <c r="C89" s="242"/>
      <c r="D89" s="165">
        <v>0</v>
      </c>
      <c r="E89" s="165">
        <v>0</v>
      </c>
      <c r="F89" s="165">
        <v>0.2</v>
      </c>
      <c r="G89" s="165">
        <v>0</v>
      </c>
      <c r="H89" s="165">
        <v>0</v>
      </c>
      <c r="I89" s="165">
        <v>0</v>
      </c>
      <c r="J89" s="165">
        <v>0</v>
      </c>
      <c r="K89" s="165">
        <v>0</v>
      </c>
      <c r="L89" s="165">
        <v>0</v>
      </c>
      <c r="M89" s="165">
        <v>0</v>
      </c>
      <c r="N89" s="165">
        <v>0</v>
      </c>
      <c r="O89" s="165">
        <v>0</v>
      </c>
      <c r="P89" s="166">
        <f t="shared" si="9"/>
        <v>0.2</v>
      </c>
      <c r="Q89" s="165">
        <v>0.23100000000000001</v>
      </c>
      <c r="R89" s="165">
        <v>0.23091999999999999</v>
      </c>
    </row>
    <row r="90" spans="1:20" ht="15.75" x14ac:dyDescent="0.25">
      <c r="A90" s="161" t="s">
        <v>94</v>
      </c>
      <c r="B90" s="253"/>
      <c r="C90" s="242"/>
      <c r="D90" s="162">
        <v>0</v>
      </c>
      <c r="E90" s="162">
        <v>0</v>
      </c>
      <c r="F90" s="162">
        <v>0</v>
      </c>
      <c r="G90" s="162">
        <v>0</v>
      </c>
      <c r="H90" s="162">
        <v>0</v>
      </c>
      <c r="I90" s="162">
        <v>0</v>
      </c>
      <c r="J90" s="162">
        <v>0</v>
      </c>
      <c r="K90" s="162">
        <v>25.074999999999999</v>
      </c>
      <c r="L90" s="162">
        <v>0</v>
      </c>
      <c r="M90" s="162">
        <v>7.36</v>
      </c>
      <c r="N90" s="162">
        <v>0</v>
      </c>
      <c r="O90" s="162">
        <v>0</v>
      </c>
      <c r="P90" s="163">
        <f t="shared" si="9"/>
        <v>32.435000000000002</v>
      </c>
      <c r="Q90" s="162">
        <v>50.809699999999999</v>
      </c>
      <c r="R90" s="162">
        <v>15.564220000000001</v>
      </c>
    </row>
    <row r="91" spans="1:20" ht="15.75" x14ac:dyDescent="0.25">
      <c r="A91" s="164" t="s">
        <v>95</v>
      </c>
      <c r="B91" s="254"/>
      <c r="C91" s="242"/>
      <c r="D91" s="165">
        <v>0</v>
      </c>
      <c r="E91" s="165">
        <v>0</v>
      </c>
      <c r="F91" s="165">
        <v>0</v>
      </c>
      <c r="G91" s="165">
        <v>0</v>
      </c>
      <c r="H91" s="165">
        <v>0.46200000000000002</v>
      </c>
      <c r="I91" s="165">
        <v>11.154999999999999</v>
      </c>
      <c r="J91" s="165">
        <v>0</v>
      </c>
      <c r="K91" s="165">
        <v>0</v>
      </c>
      <c r="L91" s="165">
        <v>0</v>
      </c>
      <c r="M91" s="165">
        <v>0</v>
      </c>
      <c r="N91" s="165">
        <v>0</v>
      </c>
      <c r="O91" s="165">
        <v>0</v>
      </c>
      <c r="P91" s="166">
        <f t="shared" si="9"/>
        <v>11.616999999999999</v>
      </c>
      <c r="Q91" s="165">
        <v>16.332000000000001</v>
      </c>
      <c r="R91" s="165">
        <v>0</v>
      </c>
    </row>
    <row r="92" spans="1:20" ht="15.75" x14ac:dyDescent="0.25">
      <c r="A92" s="161" t="s">
        <v>96</v>
      </c>
      <c r="B92" s="253"/>
      <c r="C92" s="242"/>
      <c r="D92" s="162">
        <v>0</v>
      </c>
      <c r="E92" s="162">
        <v>0</v>
      </c>
      <c r="F92" s="162">
        <v>0</v>
      </c>
      <c r="G92" s="162">
        <v>0</v>
      </c>
      <c r="H92" s="162">
        <v>0</v>
      </c>
      <c r="I92" s="162">
        <v>0</v>
      </c>
      <c r="J92" s="162">
        <v>0</v>
      </c>
      <c r="K92" s="162">
        <v>0</v>
      </c>
      <c r="L92" s="162">
        <v>0</v>
      </c>
      <c r="M92" s="162">
        <v>0.23</v>
      </c>
      <c r="N92" s="162">
        <v>0</v>
      </c>
      <c r="O92" s="162">
        <v>0</v>
      </c>
      <c r="P92" s="163">
        <f t="shared" si="9"/>
        <v>0.23</v>
      </c>
      <c r="Q92" s="162">
        <v>0.115</v>
      </c>
      <c r="R92" s="162">
        <v>0</v>
      </c>
    </row>
    <row r="93" spans="1:20" ht="15.75" x14ac:dyDescent="0.25">
      <c r="A93" s="164" t="s">
        <v>167</v>
      </c>
      <c r="B93" s="254"/>
      <c r="C93" s="242"/>
      <c r="D93" s="165">
        <v>0</v>
      </c>
      <c r="E93" s="165">
        <v>0</v>
      </c>
      <c r="F93" s="165">
        <v>0</v>
      </c>
      <c r="G93" s="165">
        <v>0</v>
      </c>
      <c r="H93" s="165">
        <v>0</v>
      </c>
      <c r="I93" s="165">
        <v>0</v>
      </c>
      <c r="J93" s="165">
        <v>0</v>
      </c>
      <c r="K93" s="165">
        <v>0</v>
      </c>
      <c r="L93" s="165">
        <v>0</v>
      </c>
      <c r="M93" s="165">
        <v>0</v>
      </c>
      <c r="N93" s="165">
        <v>0</v>
      </c>
      <c r="O93" s="165">
        <v>0</v>
      </c>
      <c r="P93" s="166">
        <f t="shared" si="9"/>
        <v>0</v>
      </c>
      <c r="Q93" s="165">
        <v>7.1272399999999996</v>
      </c>
      <c r="R93" s="165">
        <v>6.8977000000000004</v>
      </c>
    </row>
    <row r="94" spans="1:20" ht="15.75" x14ac:dyDescent="0.25">
      <c r="A94" s="161" t="s">
        <v>168</v>
      </c>
      <c r="B94" s="253"/>
      <c r="C94" s="242"/>
      <c r="D94" s="162">
        <v>0</v>
      </c>
      <c r="E94" s="162">
        <v>0</v>
      </c>
      <c r="F94" s="162">
        <v>0</v>
      </c>
      <c r="G94" s="162">
        <v>0</v>
      </c>
      <c r="H94" s="162">
        <v>0</v>
      </c>
      <c r="I94" s="162">
        <v>0</v>
      </c>
      <c r="J94" s="162">
        <v>0</v>
      </c>
      <c r="K94" s="162">
        <v>0</v>
      </c>
      <c r="L94" s="162">
        <v>0</v>
      </c>
      <c r="M94" s="162">
        <v>0</v>
      </c>
      <c r="N94" s="162">
        <v>0</v>
      </c>
      <c r="O94" s="162">
        <v>0</v>
      </c>
      <c r="P94" s="163">
        <f t="shared" si="9"/>
        <v>0</v>
      </c>
      <c r="Q94" s="162">
        <v>2.5299999999999998</v>
      </c>
      <c r="R94" s="162">
        <v>0</v>
      </c>
    </row>
    <row r="95" spans="1:20" ht="15.75" x14ac:dyDescent="0.25">
      <c r="A95" s="164" t="s">
        <v>169</v>
      </c>
      <c r="B95" s="254"/>
      <c r="C95" s="242"/>
      <c r="D95" s="165">
        <v>0</v>
      </c>
      <c r="E95" s="165">
        <v>0</v>
      </c>
      <c r="F95" s="165">
        <v>0</v>
      </c>
      <c r="G95" s="165">
        <v>0</v>
      </c>
      <c r="H95" s="165">
        <v>0</v>
      </c>
      <c r="I95" s="165">
        <v>0</v>
      </c>
      <c r="J95" s="165">
        <v>0</v>
      </c>
      <c r="K95" s="165">
        <v>0</v>
      </c>
      <c r="L95" s="165">
        <v>0</v>
      </c>
      <c r="M95" s="165">
        <v>0</v>
      </c>
      <c r="N95" s="165">
        <v>0</v>
      </c>
      <c r="O95" s="165">
        <v>0</v>
      </c>
      <c r="P95" s="166">
        <f t="shared" si="9"/>
        <v>0</v>
      </c>
      <c r="Q95" s="165">
        <v>1.518</v>
      </c>
      <c r="R95" s="165">
        <v>0</v>
      </c>
    </row>
    <row r="96" spans="1:20" ht="15.75" x14ac:dyDescent="0.25">
      <c r="A96" s="161" t="s">
        <v>97</v>
      </c>
      <c r="B96" s="253"/>
      <c r="C96" s="242"/>
      <c r="D96" s="162">
        <v>0</v>
      </c>
      <c r="E96" s="162">
        <v>0</v>
      </c>
      <c r="F96" s="162">
        <v>0</v>
      </c>
      <c r="G96" s="162">
        <v>0</v>
      </c>
      <c r="H96" s="162">
        <v>0</v>
      </c>
      <c r="I96" s="162">
        <v>0</v>
      </c>
      <c r="J96" s="162">
        <v>0</v>
      </c>
      <c r="K96" s="162">
        <v>0</v>
      </c>
      <c r="L96" s="162">
        <v>0</v>
      </c>
      <c r="M96" s="162">
        <v>0.27600000000000002</v>
      </c>
      <c r="N96" s="162">
        <v>0</v>
      </c>
      <c r="O96" s="162">
        <v>0</v>
      </c>
      <c r="P96" s="163">
        <f t="shared" si="9"/>
        <v>0.27600000000000002</v>
      </c>
      <c r="Q96" s="162">
        <v>0.313</v>
      </c>
      <c r="R96" s="162">
        <v>0</v>
      </c>
    </row>
    <row r="97" spans="1:20" ht="15.75" x14ac:dyDescent="0.25">
      <c r="A97" s="164" t="s">
        <v>149</v>
      </c>
      <c r="B97" s="254"/>
      <c r="C97" s="242"/>
      <c r="D97" s="165">
        <v>0</v>
      </c>
      <c r="E97" s="165">
        <v>0</v>
      </c>
      <c r="F97" s="165">
        <v>0</v>
      </c>
      <c r="G97" s="165">
        <v>0</v>
      </c>
      <c r="H97" s="165">
        <v>0</v>
      </c>
      <c r="I97" s="165">
        <v>0</v>
      </c>
      <c r="J97" s="165">
        <v>0</v>
      </c>
      <c r="K97" s="165">
        <v>0</v>
      </c>
      <c r="L97" s="165">
        <v>0</v>
      </c>
      <c r="M97" s="165">
        <v>7.1861199999999998</v>
      </c>
      <c r="N97" s="165">
        <v>0</v>
      </c>
      <c r="O97" s="165">
        <v>0</v>
      </c>
      <c r="P97" s="166">
        <f t="shared" si="9"/>
        <v>7.1861199999999998</v>
      </c>
      <c r="Q97" s="165">
        <v>2.16046</v>
      </c>
      <c r="R97" s="165">
        <v>4.0383199999999997</v>
      </c>
    </row>
    <row r="98" spans="1:20" ht="15.75" x14ac:dyDescent="0.25">
      <c r="A98" s="161" t="s">
        <v>98</v>
      </c>
      <c r="B98" s="253"/>
      <c r="C98" s="242"/>
      <c r="D98" s="162">
        <v>0</v>
      </c>
      <c r="E98" s="162">
        <v>0</v>
      </c>
      <c r="F98" s="162">
        <v>0</v>
      </c>
      <c r="G98" s="162">
        <v>0</v>
      </c>
      <c r="H98" s="162">
        <v>0</v>
      </c>
      <c r="I98" s="162">
        <v>0</v>
      </c>
      <c r="J98" s="162">
        <v>0</v>
      </c>
      <c r="K98" s="162">
        <v>0</v>
      </c>
      <c r="L98" s="162">
        <v>0</v>
      </c>
      <c r="M98" s="162">
        <v>0</v>
      </c>
      <c r="N98" s="162">
        <v>0</v>
      </c>
      <c r="O98" s="162">
        <v>0</v>
      </c>
      <c r="P98" s="163">
        <f t="shared" si="9"/>
        <v>0</v>
      </c>
      <c r="Q98" s="162">
        <v>3.6190000000000002</v>
      </c>
      <c r="R98" s="162">
        <v>7.8131000000000004</v>
      </c>
    </row>
    <row r="99" spans="1:20" ht="15.75" x14ac:dyDescent="0.25">
      <c r="A99" s="164" t="s">
        <v>24</v>
      </c>
      <c r="B99" s="254"/>
      <c r="C99" s="242"/>
      <c r="D99" s="165">
        <v>0</v>
      </c>
      <c r="E99" s="165">
        <v>0</v>
      </c>
      <c r="F99" s="165">
        <v>1.2</v>
      </c>
      <c r="G99" s="165">
        <v>0</v>
      </c>
      <c r="H99" s="165">
        <v>16.698</v>
      </c>
      <c r="I99" s="165">
        <v>0</v>
      </c>
      <c r="J99" s="165">
        <v>0</v>
      </c>
      <c r="K99" s="165">
        <v>0</v>
      </c>
      <c r="L99" s="165">
        <v>0</v>
      </c>
      <c r="M99" s="165">
        <v>0</v>
      </c>
      <c r="N99" s="165">
        <v>0</v>
      </c>
      <c r="O99" s="165">
        <v>0</v>
      </c>
      <c r="P99" s="166">
        <f t="shared" si="9"/>
        <v>17.898</v>
      </c>
      <c r="Q99" s="165">
        <v>25.393180000000001</v>
      </c>
      <c r="R99" s="165">
        <v>0.55659999999999998</v>
      </c>
    </row>
    <row r="100" spans="1:20" ht="15.75" x14ac:dyDescent="0.25">
      <c r="A100" s="161" t="s">
        <v>170</v>
      </c>
      <c r="B100" s="253"/>
      <c r="C100" s="242"/>
      <c r="D100" s="162">
        <v>0</v>
      </c>
      <c r="E100" s="162">
        <v>0</v>
      </c>
      <c r="F100" s="162">
        <v>0</v>
      </c>
      <c r="G100" s="162">
        <v>0</v>
      </c>
      <c r="H100" s="162">
        <v>6.9000000000000006E-2</v>
      </c>
      <c r="I100" s="162">
        <v>0</v>
      </c>
      <c r="J100" s="162">
        <v>0</v>
      </c>
      <c r="K100" s="162">
        <v>0</v>
      </c>
      <c r="L100" s="162">
        <v>0</v>
      </c>
      <c r="M100" s="162">
        <v>0</v>
      </c>
      <c r="N100" s="162">
        <v>0</v>
      </c>
      <c r="O100" s="162">
        <v>0</v>
      </c>
      <c r="P100" s="163">
        <f t="shared" si="9"/>
        <v>6.9000000000000006E-2</v>
      </c>
      <c r="Q100" s="162">
        <v>0</v>
      </c>
      <c r="R100" s="162">
        <v>0</v>
      </c>
    </row>
    <row r="101" spans="1:20" ht="15.75" x14ac:dyDescent="0.25">
      <c r="A101" s="164" t="s">
        <v>25</v>
      </c>
      <c r="B101" s="254"/>
      <c r="C101" s="242"/>
      <c r="D101" s="165">
        <v>0</v>
      </c>
      <c r="E101" s="165">
        <v>0</v>
      </c>
      <c r="F101" s="165">
        <v>0</v>
      </c>
      <c r="G101" s="165">
        <v>0</v>
      </c>
      <c r="H101" s="165">
        <v>0</v>
      </c>
      <c r="I101" s="165">
        <v>0</v>
      </c>
      <c r="J101" s="165">
        <v>0</v>
      </c>
      <c r="K101" s="165">
        <v>2.5299999999999998</v>
      </c>
      <c r="L101" s="165">
        <v>0</v>
      </c>
      <c r="M101" s="165">
        <v>0</v>
      </c>
      <c r="N101" s="165">
        <v>0</v>
      </c>
      <c r="O101" s="165">
        <v>0</v>
      </c>
      <c r="P101" s="166">
        <f t="shared" si="9"/>
        <v>2.5299999999999998</v>
      </c>
      <c r="Q101" s="165">
        <v>1.84276</v>
      </c>
      <c r="R101" s="165">
        <v>15.141</v>
      </c>
    </row>
    <row r="102" spans="1:20" ht="15.75" x14ac:dyDescent="0.25">
      <c r="A102" s="161" t="s">
        <v>99</v>
      </c>
      <c r="B102" s="253"/>
      <c r="C102" s="242"/>
      <c r="D102" s="162">
        <v>0</v>
      </c>
      <c r="E102" s="162">
        <v>0</v>
      </c>
      <c r="F102" s="162">
        <v>0</v>
      </c>
      <c r="G102" s="162">
        <v>0</v>
      </c>
      <c r="H102" s="162">
        <v>9.2999999999999999E-2</v>
      </c>
      <c r="I102" s="162">
        <v>0</v>
      </c>
      <c r="J102" s="162">
        <v>0.39100000000000001</v>
      </c>
      <c r="K102" s="162">
        <v>0</v>
      </c>
      <c r="L102" s="162">
        <v>0</v>
      </c>
      <c r="M102" s="162">
        <v>0.50600000000000001</v>
      </c>
      <c r="N102" s="162">
        <v>0</v>
      </c>
      <c r="O102" s="162">
        <v>0</v>
      </c>
      <c r="P102" s="163">
        <f t="shared" si="9"/>
        <v>0.99</v>
      </c>
      <c r="Q102" s="162">
        <v>0.52900000000000003</v>
      </c>
      <c r="R102" s="162">
        <v>0</v>
      </c>
    </row>
    <row r="103" spans="1:20" ht="15.75" x14ac:dyDescent="0.25">
      <c r="A103" s="164" t="s">
        <v>100</v>
      </c>
      <c r="B103" s="254"/>
      <c r="C103" s="242"/>
      <c r="D103" s="165">
        <v>0</v>
      </c>
      <c r="E103" s="165">
        <v>0</v>
      </c>
      <c r="F103" s="165">
        <v>0</v>
      </c>
      <c r="G103" s="165">
        <v>0</v>
      </c>
      <c r="H103" s="165">
        <v>0</v>
      </c>
      <c r="I103" s="165">
        <v>0</v>
      </c>
      <c r="J103" s="165">
        <v>0</v>
      </c>
      <c r="K103" s="165">
        <v>0</v>
      </c>
      <c r="L103" s="165">
        <v>0</v>
      </c>
      <c r="M103" s="165">
        <v>0.92</v>
      </c>
      <c r="N103" s="165">
        <v>0</v>
      </c>
      <c r="O103" s="165">
        <v>0</v>
      </c>
      <c r="P103" s="166">
        <f t="shared" si="9"/>
        <v>0.92</v>
      </c>
      <c r="Q103" s="165">
        <v>6.43</v>
      </c>
      <c r="R103" s="165">
        <v>0</v>
      </c>
    </row>
    <row r="104" spans="1:20" ht="15.75" x14ac:dyDescent="0.25">
      <c r="A104" s="161" t="s">
        <v>150</v>
      </c>
      <c r="B104" s="253"/>
      <c r="C104" s="242"/>
      <c r="D104" s="162">
        <v>0</v>
      </c>
      <c r="E104" s="162">
        <v>0</v>
      </c>
      <c r="F104" s="162">
        <v>0</v>
      </c>
      <c r="G104" s="162">
        <v>0</v>
      </c>
      <c r="H104" s="162">
        <v>6.21</v>
      </c>
      <c r="I104" s="162">
        <v>0</v>
      </c>
      <c r="J104" s="162">
        <v>0</v>
      </c>
      <c r="K104" s="162">
        <v>0</v>
      </c>
      <c r="L104" s="162">
        <v>0</v>
      </c>
      <c r="M104" s="162">
        <v>0</v>
      </c>
      <c r="N104" s="162">
        <v>0</v>
      </c>
      <c r="O104" s="162">
        <v>0</v>
      </c>
      <c r="P104" s="163">
        <f t="shared" si="9"/>
        <v>6.21</v>
      </c>
      <c r="Q104" s="162">
        <v>0</v>
      </c>
      <c r="R104" s="162">
        <v>0</v>
      </c>
    </row>
    <row r="105" spans="1:20" ht="15.75" x14ac:dyDescent="0.25">
      <c r="A105" s="164" t="s">
        <v>151</v>
      </c>
      <c r="B105" s="254"/>
      <c r="C105" s="242"/>
      <c r="D105" s="165">
        <v>0</v>
      </c>
      <c r="E105" s="165">
        <v>0</v>
      </c>
      <c r="F105" s="165">
        <v>0</v>
      </c>
      <c r="G105" s="165">
        <v>0</v>
      </c>
      <c r="H105" s="165">
        <v>0</v>
      </c>
      <c r="I105" s="165">
        <v>0</v>
      </c>
      <c r="J105" s="165">
        <v>0</v>
      </c>
      <c r="K105" s="165">
        <v>0</v>
      </c>
      <c r="L105" s="165">
        <v>0</v>
      </c>
      <c r="M105" s="165">
        <v>0</v>
      </c>
      <c r="N105" s="165">
        <v>0</v>
      </c>
      <c r="O105" s="165">
        <v>0</v>
      </c>
      <c r="P105" s="166">
        <f t="shared" si="9"/>
        <v>0</v>
      </c>
      <c r="Q105" s="165">
        <v>1.274</v>
      </c>
      <c r="R105" s="165">
        <v>0</v>
      </c>
    </row>
    <row r="106" spans="1:20" ht="15.75" x14ac:dyDescent="0.25">
      <c r="A106" s="167" t="s">
        <v>12</v>
      </c>
      <c r="B106" s="255"/>
      <c r="C106" s="242"/>
      <c r="D106" s="168">
        <f t="shared" ref="D106:R106" si="10">SUM(D82,D83,D84,D85,D86,D87,D88,D89,D90,D91,D92,D93,D94,D95,D96,D97,D98,D99,D100,D101,D102,D103,D104,D105)</f>
        <v>0</v>
      </c>
      <c r="E106" s="168">
        <f t="shared" si="10"/>
        <v>0</v>
      </c>
      <c r="F106" s="168">
        <f t="shared" si="10"/>
        <v>6.8030600000000003</v>
      </c>
      <c r="G106" s="168">
        <f t="shared" si="10"/>
        <v>7.59</v>
      </c>
      <c r="H106" s="168">
        <f t="shared" si="10"/>
        <v>27.577999999999999</v>
      </c>
      <c r="I106" s="168">
        <f t="shared" si="10"/>
        <v>11.154999999999999</v>
      </c>
      <c r="J106" s="168">
        <f t="shared" si="10"/>
        <v>66.355000000000004</v>
      </c>
      <c r="K106" s="168">
        <f t="shared" si="10"/>
        <v>50.605000000000004</v>
      </c>
      <c r="L106" s="168">
        <f t="shared" si="10"/>
        <v>0</v>
      </c>
      <c r="M106" s="168">
        <f t="shared" si="10"/>
        <v>16.662120000000002</v>
      </c>
      <c r="N106" s="168">
        <f t="shared" si="10"/>
        <v>0</v>
      </c>
      <c r="O106" s="168">
        <f t="shared" si="10"/>
        <v>0</v>
      </c>
      <c r="P106" s="169">
        <f t="shared" si="10"/>
        <v>186.74817999999999</v>
      </c>
      <c r="Q106" s="165">
        <f t="shared" si="10"/>
        <v>209.81215999999998</v>
      </c>
      <c r="R106" s="165">
        <f t="shared" si="10"/>
        <v>269.07559999999995</v>
      </c>
    </row>
    <row r="108" spans="1:20" ht="15.75" x14ac:dyDescent="0.25">
      <c r="A108" s="157" t="s">
        <v>27</v>
      </c>
      <c r="B108" s="252"/>
      <c r="C108" s="242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9"/>
      <c r="Q108" s="160"/>
      <c r="R108" s="160"/>
    </row>
    <row r="109" spans="1:20" ht="15.75" x14ac:dyDescent="0.25">
      <c r="A109" s="161" t="s">
        <v>101</v>
      </c>
      <c r="B109" s="253"/>
      <c r="C109" s="242"/>
      <c r="D109" s="162">
        <v>0</v>
      </c>
      <c r="E109" s="162">
        <v>0</v>
      </c>
      <c r="F109" s="162">
        <v>0</v>
      </c>
      <c r="G109" s="162">
        <v>0</v>
      </c>
      <c r="H109" s="162">
        <v>0</v>
      </c>
      <c r="I109" s="162">
        <v>0</v>
      </c>
      <c r="J109" s="162">
        <v>0</v>
      </c>
      <c r="K109" s="162">
        <v>0</v>
      </c>
      <c r="L109" s="162">
        <v>0</v>
      </c>
      <c r="M109" s="162">
        <v>0.96599999999999997</v>
      </c>
      <c r="N109" s="162">
        <v>0</v>
      </c>
      <c r="O109" s="162">
        <v>0</v>
      </c>
      <c r="P109" s="163">
        <f t="shared" ref="P109:P118" si="11">SUM(D109,E109,F109,G109,H109,I109,J109,K109,L109,M109,N109,O109)</f>
        <v>0.96599999999999997</v>
      </c>
      <c r="Q109" s="162">
        <v>31.84994</v>
      </c>
      <c r="R109" s="162">
        <v>0</v>
      </c>
      <c r="S109" s="253"/>
      <c r="T109" s="242"/>
    </row>
    <row r="110" spans="1:20" ht="15.75" x14ac:dyDescent="0.25">
      <c r="A110" s="164" t="s">
        <v>103</v>
      </c>
      <c r="B110" s="254"/>
      <c r="C110" s="242"/>
      <c r="D110" s="165">
        <v>0</v>
      </c>
      <c r="E110" s="165">
        <v>0</v>
      </c>
      <c r="F110" s="165">
        <v>0</v>
      </c>
      <c r="G110" s="165">
        <v>0</v>
      </c>
      <c r="H110" s="165">
        <v>0</v>
      </c>
      <c r="I110" s="165">
        <v>0</v>
      </c>
      <c r="J110" s="165">
        <v>0</v>
      </c>
      <c r="K110" s="165">
        <v>0</v>
      </c>
      <c r="L110" s="165">
        <v>0</v>
      </c>
      <c r="M110" s="165">
        <v>0.874</v>
      </c>
      <c r="N110" s="165">
        <v>0</v>
      </c>
      <c r="O110" s="165">
        <v>0</v>
      </c>
      <c r="P110" s="166">
        <f t="shared" si="11"/>
        <v>0.874</v>
      </c>
      <c r="Q110" s="165">
        <v>0</v>
      </c>
      <c r="R110" s="165">
        <v>0</v>
      </c>
    </row>
    <row r="111" spans="1:20" ht="15.75" x14ac:dyDescent="0.25">
      <c r="A111" s="161" t="s">
        <v>104</v>
      </c>
      <c r="B111" s="253"/>
      <c r="C111" s="242"/>
      <c r="D111" s="162">
        <v>0</v>
      </c>
      <c r="E111" s="162">
        <v>0</v>
      </c>
      <c r="F111" s="162">
        <v>0</v>
      </c>
      <c r="G111" s="162">
        <v>0</v>
      </c>
      <c r="H111" s="162">
        <v>0</v>
      </c>
      <c r="I111" s="162">
        <v>0</v>
      </c>
      <c r="J111" s="162">
        <v>18.52168</v>
      </c>
      <c r="K111" s="162">
        <v>0.46</v>
      </c>
      <c r="L111" s="162">
        <v>0</v>
      </c>
      <c r="M111" s="162">
        <v>0</v>
      </c>
      <c r="N111" s="162">
        <v>0</v>
      </c>
      <c r="O111" s="162">
        <v>0</v>
      </c>
      <c r="P111" s="163">
        <f t="shared" si="11"/>
        <v>18.981680000000001</v>
      </c>
      <c r="Q111" s="162">
        <v>7.8258799999999997</v>
      </c>
      <c r="R111" s="162">
        <v>5.2030000000000003</v>
      </c>
    </row>
    <row r="112" spans="1:20" ht="15.75" x14ac:dyDescent="0.25">
      <c r="A112" s="164" t="s">
        <v>29</v>
      </c>
      <c r="B112" s="254"/>
      <c r="C112" s="242"/>
      <c r="D112" s="165">
        <v>0</v>
      </c>
      <c r="E112" s="165">
        <v>0</v>
      </c>
      <c r="F112" s="165">
        <v>0</v>
      </c>
      <c r="G112" s="165">
        <v>0</v>
      </c>
      <c r="H112" s="165">
        <v>0.34599999999999997</v>
      </c>
      <c r="I112" s="165">
        <v>0</v>
      </c>
      <c r="J112" s="165">
        <v>0</v>
      </c>
      <c r="K112" s="165">
        <v>0</v>
      </c>
      <c r="L112" s="165">
        <v>0</v>
      </c>
      <c r="M112" s="165">
        <v>0</v>
      </c>
      <c r="N112" s="165">
        <v>0</v>
      </c>
      <c r="O112" s="165">
        <v>0</v>
      </c>
      <c r="P112" s="166">
        <f t="shared" si="11"/>
        <v>0.34599999999999997</v>
      </c>
      <c r="Q112" s="165">
        <v>0</v>
      </c>
      <c r="R112" s="165">
        <v>0</v>
      </c>
    </row>
    <row r="113" spans="1:20" ht="15.75" x14ac:dyDescent="0.25">
      <c r="A113" s="161" t="s">
        <v>171</v>
      </c>
      <c r="B113" s="253"/>
      <c r="C113" s="242"/>
      <c r="D113" s="162">
        <v>0</v>
      </c>
      <c r="E113" s="162">
        <v>0</v>
      </c>
      <c r="F113" s="162">
        <v>1</v>
      </c>
      <c r="G113" s="162">
        <v>0</v>
      </c>
      <c r="H113" s="162">
        <v>9.1999999999999998E-2</v>
      </c>
      <c r="I113" s="162">
        <v>0</v>
      </c>
      <c r="J113" s="162">
        <v>0</v>
      </c>
      <c r="K113" s="162">
        <v>0</v>
      </c>
      <c r="L113" s="162">
        <v>0</v>
      </c>
      <c r="M113" s="162">
        <v>0</v>
      </c>
      <c r="N113" s="162">
        <v>0</v>
      </c>
      <c r="O113" s="162">
        <v>0</v>
      </c>
      <c r="P113" s="163">
        <f t="shared" si="11"/>
        <v>1.0920000000000001</v>
      </c>
      <c r="Q113" s="162">
        <v>0.26500000000000001</v>
      </c>
      <c r="R113" s="162">
        <v>0.88600000000000001</v>
      </c>
    </row>
    <row r="114" spans="1:20" ht="15.75" x14ac:dyDescent="0.25">
      <c r="A114" s="164" t="s">
        <v>106</v>
      </c>
      <c r="B114" s="254"/>
      <c r="C114" s="242"/>
      <c r="D114" s="165">
        <v>0</v>
      </c>
      <c r="E114" s="165">
        <v>0</v>
      </c>
      <c r="F114" s="165">
        <v>0</v>
      </c>
      <c r="G114" s="165">
        <v>0</v>
      </c>
      <c r="H114" s="165">
        <v>0</v>
      </c>
      <c r="I114" s="165">
        <v>0</v>
      </c>
      <c r="J114" s="165">
        <v>0</v>
      </c>
      <c r="K114" s="165">
        <v>0</v>
      </c>
      <c r="L114" s="165">
        <v>0</v>
      </c>
      <c r="M114" s="165">
        <v>0</v>
      </c>
      <c r="N114" s="165">
        <v>0</v>
      </c>
      <c r="O114" s="165">
        <v>0</v>
      </c>
      <c r="P114" s="166">
        <f t="shared" si="11"/>
        <v>0</v>
      </c>
      <c r="Q114" s="165">
        <v>0</v>
      </c>
      <c r="R114" s="165">
        <v>2.5000000000000001E-2</v>
      </c>
    </row>
    <row r="115" spans="1:20" ht="15.75" x14ac:dyDescent="0.25">
      <c r="A115" s="161" t="s">
        <v>172</v>
      </c>
      <c r="B115" s="253"/>
      <c r="C115" s="242"/>
      <c r="D115" s="162">
        <v>0</v>
      </c>
      <c r="E115" s="162">
        <v>0</v>
      </c>
      <c r="F115" s="162">
        <v>0</v>
      </c>
      <c r="G115" s="162">
        <v>0</v>
      </c>
      <c r="H115" s="162">
        <v>0</v>
      </c>
      <c r="I115" s="162">
        <v>0</v>
      </c>
      <c r="J115" s="162">
        <v>0</v>
      </c>
      <c r="K115" s="162">
        <v>0</v>
      </c>
      <c r="L115" s="162">
        <v>0</v>
      </c>
      <c r="M115" s="162">
        <v>0</v>
      </c>
      <c r="N115" s="162">
        <v>0</v>
      </c>
      <c r="O115" s="162">
        <v>0</v>
      </c>
      <c r="P115" s="163">
        <f t="shared" si="11"/>
        <v>0</v>
      </c>
      <c r="Q115" s="162">
        <v>4.5999999999999999E-2</v>
      </c>
      <c r="R115" s="162">
        <v>0</v>
      </c>
    </row>
    <row r="116" spans="1:20" ht="15.75" x14ac:dyDescent="0.25">
      <c r="A116" s="164" t="s">
        <v>30</v>
      </c>
      <c r="B116" s="254"/>
      <c r="C116" s="242"/>
      <c r="D116" s="165">
        <v>0</v>
      </c>
      <c r="E116" s="165">
        <v>0</v>
      </c>
      <c r="F116" s="165">
        <v>0</v>
      </c>
      <c r="G116" s="165">
        <v>0</v>
      </c>
      <c r="H116" s="165">
        <v>0</v>
      </c>
      <c r="I116" s="165">
        <v>0</v>
      </c>
      <c r="J116" s="165">
        <v>0</v>
      </c>
      <c r="K116" s="165">
        <v>0</v>
      </c>
      <c r="L116" s="165">
        <v>0</v>
      </c>
      <c r="M116" s="165">
        <v>4.5999999999999999E-2</v>
      </c>
      <c r="N116" s="165">
        <v>0</v>
      </c>
      <c r="O116" s="165">
        <v>0</v>
      </c>
      <c r="P116" s="166">
        <f t="shared" si="11"/>
        <v>4.5999999999999999E-2</v>
      </c>
      <c r="Q116" s="165">
        <v>0.05</v>
      </c>
      <c r="R116" s="165">
        <v>0</v>
      </c>
    </row>
    <row r="117" spans="1:20" ht="15.75" x14ac:dyDescent="0.25">
      <c r="A117" s="161" t="s">
        <v>31</v>
      </c>
      <c r="B117" s="253"/>
      <c r="C117" s="242"/>
      <c r="D117" s="162">
        <v>0</v>
      </c>
      <c r="E117" s="162">
        <v>17.709540000000001</v>
      </c>
      <c r="F117" s="162">
        <v>0</v>
      </c>
      <c r="G117" s="162">
        <v>0</v>
      </c>
      <c r="H117" s="162">
        <v>0</v>
      </c>
      <c r="I117" s="162">
        <v>9.1999999999999993</v>
      </c>
      <c r="J117" s="162">
        <v>7.774</v>
      </c>
      <c r="K117" s="162">
        <v>27.646000000000001</v>
      </c>
      <c r="L117" s="162">
        <v>0</v>
      </c>
      <c r="M117" s="162">
        <v>0</v>
      </c>
      <c r="N117" s="162">
        <v>0</v>
      </c>
      <c r="O117" s="162">
        <v>0</v>
      </c>
      <c r="P117" s="163">
        <f t="shared" si="11"/>
        <v>62.329540000000001</v>
      </c>
      <c r="Q117" s="162">
        <v>55.541319999999999</v>
      </c>
      <c r="R117" s="162">
        <v>129.21252000000001</v>
      </c>
    </row>
    <row r="118" spans="1:20" ht="15.75" x14ac:dyDescent="0.25">
      <c r="A118" s="164" t="s">
        <v>173</v>
      </c>
      <c r="B118" s="254"/>
      <c r="C118" s="242"/>
      <c r="D118" s="165">
        <v>0</v>
      </c>
      <c r="E118" s="165">
        <v>0</v>
      </c>
      <c r="F118" s="165">
        <v>0</v>
      </c>
      <c r="G118" s="165">
        <v>0</v>
      </c>
      <c r="H118" s="165">
        <v>0</v>
      </c>
      <c r="I118" s="165">
        <v>0</v>
      </c>
      <c r="J118" s="165">
        <v>0</v>
      </c>
      <c r="K118" s="165">
        <v>0</v>
      </c>
      <c r="L118" s="165">
        <v>0</v>
      </c>
      <c r="M118" s="165">
        <v>0</v>
      </c>
      <c r="N118" s="165">
        <v>0</v>
      </c>
      <c r="O118" s="165">
        <v>0</v>
      </c>
      <c r="P118" s="166">
        <f t="shared" si="11"/>
        <v>0</v>
      </c>
      <c r="Q118" s="165">
        <v>0</v>
      </c>
      <c r="R118" s="165">
        <v>1</v>
      </c>
    </row>
    <row r="119" spans="1:20" ht="15.75" x14ac:dyDescent="0.25">
      <c r="A119" s="167" t="s">
        <v>12</v>
      </c>
      <c r="B119" s="255"/>
      <c r="C119" s="242"/>
      <c r="D119" s="168">
        <f t="shared" ref="D119:R119" si="12">SUM(D109,D110,D111,D112,D113,D114,D115,D116,D117,D118)</f>
        <v>0</v>
      </c>
      <c r="E119" s="168">
        <f t="shared" si="12"/>
        <v>17.709540000000001</v>
      </c>
      <c r="F119" s="168">
        <f t="shared" si="12"/>
        <v>1</v>
      </c>
      <c r="G119" s="168">
        <f t="shared" si="12"/>
        <v>0</v>
      </c>
      <c r="H119" s="168">
        <f t="shared" si="12"/>
        <v>0.43799999999999994</v>
      </c>
      <c r="I119" s="168">
        <f t="shared" si="12"/>
        <v>9.1999999999999993</v>
      </c>
      <c r="J119" s="168">
        <f t="shared" si="12"/>
        <v>26.295680000000001</v>
      </c>
      <c r="K119" s="168">
        <f t="shared" si="12"/>
        <v>28.106000000000002</v>
      </c>
      <c r="L119" s="168">
        <f t="shared" si="12"/>
        <v>0</v>
      </c>
      <c r="M119" s="168">
        <f t="shared" si="12"/>
        <v>1.8859999999999999</v>
      </c>
      <c r="N119" s="168">
        <f t="shared" si="12"/>
        <v>0</v>
      </c>
      <c r="O119" s="168">
        <f t="shared" si="12"/>
        <v>0</v>
      </c>
      <c r="P119" s="169">
        <f t="shared" si="12"/>
        <v>84.635220000000004</v>
      </c>
      <c r="Q119" s="165">
        <f t="shared" si="12"/>
        <v>95.578139999999991</v>
      </c>
      <c r="R119" s="165">
        <f t="shared" si="12"/>
        <v>136.32652000000002</v>
      </c>
    </row>
    <row r="121" spans="1:20" ht="15.75" x14ac:dyDescent="0.25">
      <c r="A121" s="157" t="s">
        <v>108</v>
      </c>
      <c r="B121" s="252"/>
      <c r="C121" s="242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9"/>
      <c r="Q121" s="160"/>
      <c r="R121" s="160"/>
    </row>
    <row r="122" spans="1:20" ht="15.75" x14ac:dyDescent="0.25">
      <c r="A122" s="161" t="s">
        <v>109</v>
      </c>
      <c r="B122" s="253"/>
      <c r="C122" s="242"/>
      <c r="D122" s="162">
        <v>0</v>
      </c>
      <c r="E122" s="162">
        <v>0</v>
      </c>
      <c r="F122" s="162">
        <v>0</v>
      </c>
      <c r="G122" s="162">
        <v>0</v>
      </c>
      <c r="H122" s="162">
        <v>23.678000000000001</v>
      </c>
      <c r="I122" s="162">
        <v>15.18</v>
      </c>
      <c r="J122" s="162">
        <v>0</v>
      </c>
      <c r="K122" s="162">
        <v>0</v>
      </c>
      <c r="L122" s="162">
        <v>0</v>
      </c>
      <c r="M122" s="162">
        <v>0</v>
      </c>
      <c r="N122" s="162">
        <v>0</v>
      </c>
      <c r="O122" s="162">
        <v>0</v>
      </c>
      <c r="P122" s="163">
        <f>SUM(D122,E122,F122,G122,H122,I122,J122,K122,L122,M122,N122,O122)</f>
        <v>38.858000000000004</v>
      </c>
      <c r="Q122" s="162">
        <v>83.751779999999997</v>
      </c>
      <c r="R122" s="162">
        <v>54.759</v>
      </c>
      <c r="S122" s="253"/>
      <c r="T122" s="242"/>
    </row>
    <row r="123" spans="1:20" ht="15.75" x14ac:dyDescent="0.25">
      <c r="A123" s="164" t="s">
        <v>110</v>
      </c>
      <c r="B123" s="254"/>
      <c r="C123" s="242"/>
      <c r="D123" s="165">
        <v>0</v>
      </c>
      <c r="E123" s="165">
        <v>0</v>
      </c>
      <c r="F123" s="165">
        <v>0</v>
      </c>
      <c r="G123" s="165">
        <v>47.886000000000003</v>
      </c>
      <c r="H123" s="165">
        <v>0</v>
      </c>
      <c r="I123" s="165">
        <v>0</v>
      </c>
      <c r="J123" s="165">
        <v>40.066000000000003</v>
      </c>
      <c r="K123" s="165">
        <v>243.8</v>
      </c>
      <c r="L123" s="165">
        <v>0</v>
      </c>
      <c r="M123" s="165">
        <v>120.28034</v>
      </c>
      <c r="N123" s="165">
        <v>0</v>
      </c>
      <c r="O123" s="165">
        <v>0</v>
      </c>
      <c r="P123" s="166">
        <f>SUM(D123,E123,F123,G123,H123,I123,J123,K123,L123,M123,N123,O123)</f>
        <v>452.03233999999998</v>
      </c>
      <c r="Q123" s="165">
        <v>441.42246</v>
      </c>
      <c r="R123" s="165">
        <v>608.26297999999997</v>
      </c>
    </row>
    <row r="124" spans="1:20" ht="15.75" x14ac:dyDescent="0.25">
      <c r="A124" s="161" t="s">
        <v>111</v>
      </c>
      <c r="B124" s="253"/>
      <c r="C124" s="242"/>
      <c r="D124" s="162">
        <v>0</v>
      </c>
      <c r="E124" s="162">
        <v>0</v>
      </c>
      <c r="F124" s="162">
        <v>0</v>
      </c>
      <c r="G124" s="162">
        <v>0</v>
      </c>
      <c r="H124" s="162">
        <v>0</v>
      </c>
      <c r="I124" s="162">
        <v>0</v>
      </c>
      <c r="J124" s="162">
        <v>0</v>
      </c>
      <c r="K124" s="162">
        <v>51.594000000000001</v>
      </c>
      <c r="L124" s="162">
        <v>0</v>
      </c>
      <c r="M124" s="162">
        <v>59.317920000000001</v>
      </c>
      <c r="N124" s="162">
        <v>0</v>
      </c>
      <c r="O124" s="162">
        <v>0</v>
      </c>
      <c r="P124" s="163">
        <f>SUM(D124,E124,F124,G124,H124,I124,J124,K124,L124,M124,N124,O124)</f>
        <v>110.91192000000001</v>
      </c>
      <c r="Q124" s="162">
        <v>60.161999999999999</v>
      </c>
      <c r="R124" s="162">
        <v>47.820120000000003</v>
      </c>
    </row>
    <row r="125" spans="1:20" ht="15.75" x14ac:dyDescent="0.25">
      <c r="A125" s="164" t="s">
        <v>112</v>
      </c>
      <c r="B125" s="254"/>
      <c r="C125" s="242"/>
      <c r="D125" s="165">
        <v>0</v>
      </c>
      <c r="E125" s="165">
        <v>0</v>
      </c>
      <c r="F125" s="165">
        <v>0</v>
      </c>
      <c r="G125" s="165">
        <v>0</v>
      </c>
      <c r="H125" s="165">
        <v>0</v>
      </c>
      <c r="I125" s="165">
        <v>0</v>
      </c>
      <c r="J125" s="165">
        <v>0</v>
      </c>
      <c r="K125" s="165">
        <v>0</v>
      </c>
      <c r="L125" s="165">
        <v>0</v>
      </c>
      <c r="M125" s="165">
        <v>0.34960000000000002</v>
      </c>
      <c r="N125" s="165">
        <v>0</v>
      </c>
      <c r="O125" s="165">
        <v>0</v>
      </c>
      <c r="P125" s="166">
        <f>SUM(D125,E125,F125,G125,H125,I125,J125,K125,L125,M125,N125,O125)</f>
        <v>0.34960000000000002</v>
      </c>
      <c r="Q125" s="165">
        <v>0.95</v>
      </c>
      <c r="R125" s="165">
        <v>0</v>
      </c>
    </row>
    <row r="126" spans="1:20" ht="15.75" x14ac:dyDescent="0.25">
      <c r="A126" s="167" t="s">
        <v>12</v>
      </c>
      <c r="B126" s="255"/>
      <c r="C126" s="242"/>
      <c r="D126" s="168">
        <f t="shared" ref="D126:R126" si="13">SUM(D122,D123,D124,D125)</f>
        <v>0</v>
      </c>
      <c r="E126" s="168">
        <f t="shared" si="13"/>
        <v>0</v>
      </c>
      <c r="F126" s="168">
        <f t="shared" si="13"/>
        <v>0</v>
      </c>
      <c r="G126" s="168">
        <f t="shared" si="13"/>
        <v>47.886000000000003</v>
      </c>
      <c r="H126" s="168">
        <f t="shared" si="13"/>
        <v>23.678000000000001</v>
      </c>
      <c r="I126" s="168">
        <f t="shared" si="13"/>
        <v>15.18</v>
      </c>
      <c r="J126" s="168">
        <f t="shared" si="13"/>
        <v>40.066000000000003</v>
      </c>
      <c r="K126" s="168">
        <f t="shared" si="13"/>
        <v>295.39400000000001</v>
      </c>
      <c r="L126" s="168">
        <f t="shared" si="13"/>
        <v>0</v>
      </c>
      <c r="M126" s="168">
        <f t="shared" si="13"/>
        <v>179.94785999999999</v>
      </c>
      <c r="N126" s="168">
        <f t="shared" si="13"/>
        <v>0</v>
      </c>
      <c r="O126" s="168">
        <f t="shared" si="13"/>
        <v>0</v>
      </c>
      <c r="P126" s="169">
        <f t="shared" si="13"/>
        <v>602.15185999999994</v>
      </c>
      <c r="Q126" s="165">
        <f t="shared" si="13"/>
        <v>586.28624000000013</v>
      </c>
      <c r="R126" s="165">
        <f t="shared" si="13"/>
        <v>710.84209999999996</v>
      </c>
    </row>
    <row r="128" spans="1:20" ht="15.75" x14ac:dyDescent="0.25">
      <c r="A128" s="157" t="s">
        <v>32</v>
      </c>
      <c r="B128" s="252"/>
      <c r="C128" s="242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9"/>
      <c r="Q128" s="160"/>
      <c r="R128" s="160"/>
    </row>
    <row r="129" spans="1:20" ht="15.75" x14ac:dyDescent="0.25">
      <c r="A129" s="161" t="s">
        <v>33</v>
      </c>
      <c r="B129" s="253"/>
      <c r="C129" s="242"/>
      <c r="D129" s="162">
        <v>0</v>
      </c>
      <c r="E129" s="162">
        <v>0</v>
      </c>
      <c r="F129" s="162">
        <v>0</v>
      </c>
      <c r="G129" s="162">
        <v>26.759</v>
      </c>
      <c r="H129" s="162">
        <v>1.5269999999999999</v>
      </c>
      <c r="I129" s="162">
        <v>12.5212</v>
      </c>
      <c r="J129" s="162">
        <v>0</v>
      </c>
      <c r="K129" s="162">
        <v>0</v>
      </c>
      <c r="L129" s="162">
        <v>0</v>
      </c>
      <c r="M129" s="162">
        <v>0</v>
      </c>
      <c r="N129" s="162">
        <v>0</v>
      </c>
      <c r="O129" s="162">
        <v>0</v>
      </c>
      <c r="P129" s="163">
        <f t="shared" ref="P129:P140" si="14">SUM(D129,E129,F129,G129,H129,I129,J129,K129,L129,M129,N129,O129)</f>
        <v>40.807200000000002</v>
      </c>
      <c r="Q129" s="162">
        <v>24.84</v>
      </c>
      <c r="R129" s="162">
        <v>45.353839999999998</v>
      </c>
      <c r="S129" s="253"/>
      <c r="T129" s="242"/>
    </row>
    <row r="130" spans="1:20" ht="15.75" x14ac:dyDescent="0.25">
      <c r="A130" s="164" t="s">
        <v>113</v>
      </c>
      <c r="B130" s="254"/>
      <c r="C130" s="242"/>
      <c r="D130" s="165">
        <v>0</v>
      </c>
      <c r="E130" s="165">
        <v>0</v>
      </c>
      <c r="F130" s="165">
        <v>0</v>
      </c>
      <c r="G130" s="165">
        <v>0</v>
      </c>
      <c r="H130" s="165">
        <v>0</v>
      </c>
      <c r="I130" s="165">
        <v>0</v>
      </c>
      <c r="J130" s="165">
        <v>0</v>
      </c>
      <c r="K130" s="165">
        <v>0</v>
      </c>
      <c r="L130" s="165">
        <v>0</v>
      </c>
      <c r="M130" s="165">
        <v>0</v>
      </c>
      <c r="N130" s="165">
        <v>0</v>
      </c>
      <c r="O130" s="165">
        <v>0</v>
      </c>
      <c r="P130" s="166">
        <f t="shared" si="14"/>
        <v>0</v>
      </c>
      <c r="Q130" s="165">
        <v>0.114</v>
      </c>
      <c r="R130" s="165">
        <v>0</v>
      </c>
    </row>
    <row r="131" spans="1:20" ht="15.75" x14ac:dyDescent="0.25">
      <c r="A131" s="161" t="s">
        <v>114</v>
      </c>
      <c r="B131" s="253"/>
      <c r="C131" s="242"/>
      <c r="D131" s="162">
        <v>0</v>
      </c>
      <c r="E131" s="162">
        <v>0</v>
      </c>
      <c r="F131" s="162">
        <v>0.1</v>
      </c>
      <c r="G131" s="162">
        <v>0</v>
      </c>
      <c r="H131" s="162">
        <v>0</v>
      </c>
      <c r="I131" s="162">
        <v>0</v>
      </c>
      <c r="J131" s="162">
        <v>0</v>
      </c>
      <c r="K131" s="162">
        <v>0</v>
      </c>
      <c r="L131" s="162">
        <v>0</v>
      </c>
      <c r="M131" s="162">
        <v>17.986000000000001</v>
      </c>
      <c r="N131" s="162">
        <v>0</v>
      </c>
      <c r="O131" s="162">
        <v>0</v>
      </c>
      <c r="P131" s="163">
        <f t="shared" si="14"/>
        <v>18.086000000000002</v>
      </c>
      <c r="Q131" s="162">
        <v>15.71898</v>
      </c>
      <c r="R131" s="162">
        <v>9.8351400000000009</v>
      </c>
    </row>
    <row r="132" spans="1:20" ht="15.75" x14ac:dyDescent="0.25">
      <c r="A132" s="164" t="s">
        <v>115</v>
      </c>
      <c r="B132" s="254"/>
      <c r="C132" s="242"/>
      <c r="D132" s="165">
        <v>0</v>
      </c>
      <c r="E132" s="165">
        <v>0</v>
      </c>
      <c r="F132" s="165">
        <v>0</v>
      </c>
      <c r="G132" s="165">
        <v>42.478999999999999</v>
      </c>
      <c r="H132" s="165">
        <v>2.5299999999999998</v>
      </c>
      <c r="I132" s="165">
        <v>0</v>
      </c>
      <c r="J132" s="165">
        <v>2.2999999999999998</v>
      </c>
      <c r="K132" s="165">
        <v>3.68</v>
      </c>
      <c r="L132" s="165">
        <v>0</v>
      </c>
      <c r="M132" s="165">
        <v>29.098220000000001</v>
      </c>
      <c r="N132" s="165">
        <v>0</v>
      </c>
      <c r="O132" s="165">
        <v>0</v>
      </c>
      <c r="P132" s="166">
        <f t="shared" si="14"/>
        <v>80.087220000000002</v>
      </c>
      <c r="Q132" s="165">
        <v>71.28698</v>
      </c>
      <c r="R132" s="165">
        <v>53.627940000000002</v>
      </c>
    </row>
    <row r="133" spans="1:20" ht="15.75" x14ac:dyDescent="0.25">
      <c r="A133" s="161" t="s">
        <v>174</v>
      </c>
      <c r="B133" s="253"/>
      <c r="C133" s="242"/>
      <c r="D133" s="162">
        <v>0</v>
      </c>
      <c r="E133" s="162">
        <v>0</v>
      </c>
      <c r="F133" s="162">
        <v>0</v>
      </c>
      <c r="G133" s="162">
        <v>0</v>
      </c>
      <c r="H133" s="162">
        <v>0</v>
      </c>
      <c r="I133" s="162">
        <v>0</v>
      </c>
      <c r="J133" s="162">
        <v>0</v>
      </c>
      <c r="K133" s="162">
        <v>0</v>
      </c>
      <c r="L133" s="162">
        <v>0</v>
      </c>
      <c r="M133" s="162">
        <v>2.37222</v>
      </c>
      <c r="N133" s="162">
        <v>0</v>
      </c>
      <c r="O133" s="162">
        <v>0</v>
      </c>
      <c r="P133" s="163">
        <f t="shared" si="14"/>
        <v>2.37222</v>
      </c>
      <c r="Q133" s="162">
        <v>2.8465799999999999</v>
      </c>
      <c r="R133" s="162">
        <v>0</v>
      </c>
    </row>
    <row r="134" spans="1:20" ht="15.75" x14ac:dyDescent="0.25">
      <c r="A134" s="164" t="s">
        <v>36</v>
      </c>
      <c r="B134" s="254"/>
      <c r="C134" s="242"/>
      <c r="D134" s="165">
        <v>0</v>
      </c>
      <c r="E134" s="165">
        <v>0</v>
      </c>
      <c r="F134" s="165">
        <v>0</v>
      </c>
      <c r="G134" s="165">
        <v>0</v>
      </c>
      <c r="H134" s="165">
        <v>0</v>
      </c>
      <c r="I134" s="165">
        <v>0</v>
      </c>
      <c r="J134" s="165">
        <v>0</v>
      </c>
      <c r="K134" s="165">
        <v>0</v>
      </c>
      <c r="L134" s="165">
        <v>0</v>
      </c>
      <c r="M134" s="165">
        <v>9.06752</v>
      </c>
      <c r="N134" s="165">
        <v>0</v>
      </c>
      <c r="O134" s="165">
        <v>0</v>
      </c>
      <c r="P134" s="166">
        <f t="shared" si="14"/>
        <v>9.06752</v>
      </c>
      <c r="Q134" s="165">
        <v>1.38</v>
      </c>
      <c r="R134" s="165">
        <v>0</v>
      </c>
    </row>
    <row r="135" spans="1:20" ht="15.75" x14ac:dyDescent="0.25">
      <c r="A135" s="161" t="s">
        <v>116</v>
      </c>
      <c r="B135" s="253"/>
      <c r="C135" s="242"/>
      <c r="D135" s="162">
        <v>0</v>
      </c>
      <c r="E135" s="162">
        <v>0</v>
      </c>
      <c r="F135" s="162">
        <v>0</v>
      </c>
      <c r="G135" s="162">
        <v>0</v>
      </c>
      <c r="H135" s="162">
        <v>0</v>
      </c>
      <c r="I135" s="162">
        <v>0</v>
      </c>
      <c r="J135" s="162">
        <v>0</v>
      </c>
      <c r="K135" s="162">
        <v>0</v>
      </c>
      <c r="L135" s="162">
        <v>0</v>
      </c>
      <c r="M135" s="162">
        <v>17.766120000000001</v>
      </c>
      <c r="N135" s="162">
        <v>0</v>
      </c>
      <c r="O135" s="162">
        <v>0</v>
      </c>
      <c r="P135" s="163">
        <f t="shared" si="14"/>
        <v>17.766120000000001</v>
      </c>
      <c r="Q135" s="162">
        <v>8.9429400000000001</v>
      </c>
      <c r="R135" s="162">
        <v>7.1764999999999999</v>
      </c>
    </row>
    <row r="136" spans="1:20" ht="15.75" x14ac:dyDescent="0.25">
      <c r="A136" s="164" t="s">
        <v>37</v>
      </c>
      <c r="B136" s="254"/>
      <c r="C136" s="242"/>
      <c r="D136" s="165">
        <v>0</v>
      </c>
      <c r="E136" s="165">
        <v>0</v>
      </c>
      <c r="F136" s="165">
        <v>0</v>
      </c>
      <c r="G136" s="165">
        <v>0</v>
      </c>
      <c r="H136" s="165">
        <v>0</v>
      </c>
      <c r="I136" s="165">
        <v>0</v>
      </c>
      <c r="J136" s="165">
        <v>0</v>
      </c>
      <c r="K136" s="165">
        <v>0</v>
      </c>
      <c r="L136" s="165">
        <v>0</v>
      </c>
      <c r="M136" s="165">
        <v>43.376159999999999</v>
      </c>
      <c r="N136" s="165">
        <v>0</v>
      </c>
      <c r="O136" s="165">
        <v>0</v>
      </c>
      <c r="P136" s="166">
        <f t="shared" si="14"/>
        <v>43.376159999999999</v>
      </c>
      <c r="Q136" s="165">
        <v>10.49184</v>
      </c>
      <c r="R136" s="165">
        <v>7.5456799999999999</v>
      </c>
    </row>
    <row r="137" spans="1:20" ht="15.75" x14ac:dyDescent="0.25">
      <c r="A137" s="161" t="s">
        <v>119</v>
      </c>
      <c r="B137" s="253"/>
      <c r="C137" s="242"/>
      <c r="D137" s="162">
        <v>0</v>
      </c>
      <c r="E137" s="162">
        <v>0</v>
      </c>
      <c r="F137" s="162">
        <v>0</v>
      </c>
      <c r="G137" s="162">
        <v>0</v>
      </c>
      <c r="H137" s="162">
        <v>0</v>
      </c>
      <c r="I137" s="162">
        <v>0</v>
      </c>
      <c r="J137" s="162">
        <v>0</v>
      </c>
      <c r="K137" s="162">
        <v>0</v>
      </c>
      <c r="L137" s="162">
        <v>0</v>
      </c>
      <c r="M137" s="162">
        <v>0.23</v>
      </c>
      <c r="N137" s="162">
        <v>0</v>
      </c>
      <c r="O137" s="162">
        <v>0</v>
      </c>
      <c r="P137" s="163">
        <f t="shared" si="14"/>
        <v>0.23</v>
      </c>
      <c r="Q137" s="162">
        <v>0</v>
      </c>
      <c r="R137" s="162">
        <v>0</v>
      </c>
    </row>
    <row r="138" spans="1:20" ht="15.75" x14ac:dyDescent="0.25">
      <c r="A138" s="164" t="s">
        <v>120</v>
      </c>
      <c r="B138" s="254"/>
      <c r="C138" s="242"/>
      <c r="D138" s="165">
        <v>0</v>
      </c>
      <c r="E138" s="165">
        <v>0</v>
      </c>
      <c r="F138" s="165">
        <v>16.3</v>
      </c>
      <c r="G138" s="165">
        <v>0</v>
      </c>
      <c r="H138" s="165">
        <v>16.23</v>
      </c>
      <c r="I138" s="165">
        <v>0</v>
      </c>
      <c r="J138" s="165">
        <v>0</v>
      </c>
      <c r="K138" s="165">
        <v>35.880000000000003</v>
      </c>
      <c r="L138" s="165">
        <v>0</v>
      </c>
      <c r="M138" s="165">
        <v>59.731920000000002</v>
      </c>
      <c r="N138" s="165">
        <v>0</v>
      </c>
      <c r="O138" s="165">
        <v>0</v>
      </c>
      <c r="P138" s="166">
        <f t="shared" si="14"/>
        <v>128.14192</v>
      </c>
      <c r="Q138" s="165">
        <v>145.31356</v>
      </c>
      <c r="R138" s="165">
        <v>141.34953999999999</v>
      </c>
    </row>
    <row r="139" spans="1:20" ht="15.75" x14ac:dyDescent="0.25">
      <c r="A139" s="161" t="s">
        <v>121</v>
      </c>
      <c r="B139" s="253"/>
      <c r="C139" s="242"/>
      <c r="D139" s="162">
        <v>0</v>
      </c>
      <c r="E139" s="162">
        <v>0</v>
      </c>
      <c r="F139" s="162">
        <v>7.5</v>
      </c>
      <c r="G139" s="162">
        <v>0</v>
      </c>
      <c r="H139" s="162">
        <v>3.6120000000000001</v>
      </c>
      <c r="I139" s="162">
        <v>0</v>
      </c>
      <c r="J139" s="162">
        <v>0</v>
      </c>
      <c r="K139" s="162">
        <v>0</v>
      </c>
      <c r="L139" s="162">
        <v>0</v>
      </c>
      <c r="M139" s="162">
        <v>105.65832</v>
      </c>
      <c r="N139" s="162">
        <v>0</v>
      </c>
      <c r="O139" s="162">
        <v>3.3330000000000002</v>
      </c>
      <c r="P139" s="163">
        <f t="shared" si="14"/>
        <v>120.10332</v>
      </c>
      <c r="Q139" s="162">
        <v>80.279259999999994</v>
      </c>
      <c r="R139" s="162">
        <v>40.840000000000003</v>
      </c>
    </row>
    <row r="140" spans="1:20" ht="15.75" x14ac:dyDescent="0.25">
      <c r="A140" s="164" t="s">
        <v>44</v>
      </c>
      <c r="B140" s="254"/>
      <c r="C140" s="242"/>
      <c r="D140" s="165">
        <v>0</v>
      </c>
      <c r="E140" s="165">
        <v>0</v>
      </c>
      <c r="F140" s="165">
        <v>0</v>
      </c>
      <c r="G140" s="165">
        <v>0</v>
      </c>
      <c r="H140" s="165">
        <v>0</v>
      </c>
      <c r="I140" s="165">
        <v>0</v>
      </c>
      <c r="J140" s="165">
        <v>0</v>
      </c>
      <c r="K140" s="165">
        <v>0</v>
      </c>
      <c r="L140" s="165">
        <v>0</v>
      </c>
      <c r="M140" s="165">
        <v>0</v>
      </c>
      <c r="N140" s="165">
        <v>0</v>
      </c>
      <c r="O140" s="165">
        <v>0</v>
      </c>
      <c r="P140" s="166">
        <f t="shared" si="14"/>
        <v>0</v>
      </c>
      <c r="Q140" s="165">
        <v>0</v>
      </c>
      <c r="R140" s="165">
        <v>0.04</v>
      </c>
    </row>
    <row r="141" spans="1:20" ht="15.75" x14ac:dyDescent="0.25">
      <c r="A141" s="167" t="s">
        <v>12</v>
      </c>
      <c r="B141" s="255"/>
      <c r="C141" s="242"/>
      <c r="D141" s="168">
        <f t="shared" ref="D141:R141" si="15">SUM(D129,D130,D131,D132,D133,D134,D135,D136,D137,D138,D139,D140)</f>
        <v>0</v>
      </c>
      <c r="E141" s="168">
        <f t="shared" si="15"/>
        <v>0</v>
      </c>
      <c r="F141" s="168">
        <f t="shared" si="15"/>
        <v>23.900000000000002</v>
      </c>
      <c r="G141" s="168">
        <f t="shared" si="15"/>
        <v>69.238</v>
      </c>
      <c r="H141" s="168">
        <f t="shared" si="15"/>
        <v>23.899000000000001</v>
      </c>
      <c r="I141" s="168">
        <f t="shared" si="15"/>
        <v>12.5212</v>
      </c>
      <c r="J141" s="168">
        <f t="shared" si="15"/>
        <v>2.2999999999999998</v>
      </c>
      <c r="K141" s="168">
        <f t="shared" si="15"/>
        <v>39.56</v>
      </c>
      <c r="L141" s="168">
        <f t="shared" si="15"/>
        <v>0</v>
      </c>
      <c r="M141" s="168">
        <f t="shared" si="15"/>
        <v>285.28647999999998</v>
      </c>
      <c r="N141" s="168">
        <f t="shared" si="15"/>
        <v>0</v>
      </c>
      <c r="O141" s="168">
        <f t="shared" si="15"/>
        <v>3.3330000000000002</v>
      </c>
      <c r="P141" s="169">
        <f t="shared" si="15"/>
        <v>460.03767999999997</v>
      </c>
      <c r="Q141" s="165">
        <f t="shared" si="15"/>
        <v>361.21414000000004</v>
      </c>
      <c r="R141" s="165">
        <f t="shared" si="15"/>
        <v>305.76864000000006</v>
      </c>
    </row>
    <row r="143" spans="1:20" ht="15.75" x14ac:dyDescent="0.25">
      <c r="A143" s="157" t="s">
        <v>38</v>
      </c>
      <c r="B143" s="252"/>
      <c r="C143" s="242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9"/>
      <c r="Q143" s="160"/>
      <c r="R143" s="160"/>
    </row>
    <row r="144" spans="1:20" ht="15.75" x14ac:dyDescent="0.25">
      <c r="A144" s="161" t="s">
        <v>39</v>
      </c>
      <c r="B144" s="253"/>
      <c r="C144" s="242"/>
      <c r="D144" s="162">
        <v>0</v>
      </c>
      <c r="E144" s="162">
        <v>0</v>
      </c>
      <c r="F144" s="162">
        <v>0</v>
      </c>
      <c r="G144" s="162">
        <v>33.840000000000003</v>
      </c>
      <c r="H144" s="162">
        <v>10.615</v>
      </c>
      <c r="I144" s="162">
        <v>0</v>
      </c>
      <c r="J144" s="162">
        <v>0</v>
      </c>
      <c r="K144" s="162">
        <v>10</v>
      </c>
      <c r="L144" s="162">
        <v>0</v>
      </c>
      <c r="M144" s="162">
        <v>31.271260000000002</v>
      </c>
      <c r="N144" s="162">
        <v>0</v>
      </c>
      <c r="O144" s="162">
        <v>0</v>
      </c>
      <c r="P144" s="163">
        <f>SUM(D144,E144,F144,G144,H144,I144,J144,K144,L144,M144,N144,O144)</f>
        <v>85.726260000000011</v>
      </c>
      <c r="Q144" s="162">
        <v>40.409999999999997</v>
      </c>
      <c r="R144" s="162">
        <v>53.286999999999999</v>
      </c>
      <c r="S144" s="253"/>
      <c r="T144" s="242"/>
    </row>
    <row r="145" spans="1:20" ht="15.75" x14ac:dyDescent="0.25">
      <c r="A145" s="164" t="s">
        <v>122</v>
      </c>
      <c r="B145" s="254"/>
      <c r="C145" s="242"/>
      <c r="D145" s="165">
        <v>0</v>
      </c>
      <c r="E145" s="165">
        <v>0</v>
      </c>
      <c r="F145" s="165">
        <v>0</v>
      </c>
      <c r="G145" s="165">
        <v>0</v>
      </c>
      <c r="H145" s="165">
        <v>0</v>
      </c>
      <c r="I145" s="165">
        <v>0</v>
      </c>
      <c r="J145" s="165">
        <v>0</v>
      </c>
      <c r="K145" s="165">
        <v>0</v>
      </c>
      <c r="L145" s="165">
        <v>0</v>
      </c>
      <c r="M145" s="165">
        <v>0.32200000000000001</v>
      </c>
      <c r="N145" s="165">
        <v>0</v>
      </c>
      <c r="O145" s="165">
        <v>0</v>
      </c>
      <c r="P145" s="166">
        <f>SUM(D145,E145,F145,G145,H145,I145,J145,K145,L145,M145,N145,O145)</f>
        <v>0.32200000000000001</v>
      </c>
      <c r="Q145" s="165">
        <v>0</v>
      </c>
      <c r="R145" s="165">
        <v>0</v>
      </c>
    </row>
    <row r="146" spans="1:20" ht="15.75" x14ac:dyDescent="0.25">
      <c r="A146" s="161" t="s">
        <v>123</v>
      </c>
      <c r="B146" s="253"/>
      <c r="C146" s="242"/>
      <c r="D146" s="162">
        <v>0</v>
      </c>
      <c r="E146" s="162">
        <v>0</v>
      </c>
      <c r="F146" s="162">
        <v>0</v>
      </c>
      <c r="G146" s="162">
        <v>0</v>
      </c>
      <c r="H146" s="162">
        <v>3.6840000000000002</v>
      </c>
      <c r="I146" s="162">
        <v>0</v>
      </c>
      <c r="J146" s="162">
        <v>0</v>
      </c>
      <c r="K146" s="162">
        <v>0</v>
      </c>
      <c r="L146" s="162">
        <v>0</v>
      </c>
      <c r="M146" s="162">
        <v>29.736699999999999</v>
      </c>
      <c r="N146" s="162">
        <v>0</v>
      </c>
      <c r="O146" s="162">
        <v>0</v>
      </c>
      <c r="P146" s="163">
        <f>SUM(D146,E146,F146,G146,H146,I146,J146,K146,L146,M146,N146,O146)</f>
        <v>33.420699999999997</v>
      </c>
      <c r="Q146" s="162">
        <v>14.12</v>
      </c>
      <c r="R146" s="162">
        <v>16.585000000000001</v>
      </c>
    </row>
    <row r="147" spans="1:20" ht="15.75" x14ac:dyDescent="0.25">
      <c r="A147" s="167" t="s">
        <v>12</v>
      </c>
      <c r="B147" s="255"/>
      <c r="C147" s="242"/>
      <c r="D147" s="168">
        <f t="shared" ref="D147:R147" si="16">SUM(D144,D145,D146)</f>
        <v>0</v>
      </c>
      <c r="E147" s="168">
        <f t="shared" si="16"/>
        <v>0</v>
      </c>
      <c r="F147" s="168">
        <f t="shared" si="16"/>
        <v>0</v>
      </c>
      <c r="G147" s="168">
        <f t="shared" si="16"/>
        <v>33.840000000000003</v>
      </c>
      <c r="H147" s="168">
        <f t="shared" si="16"/>
        <v>14.298999999999999</v>
      </c>
      <c r="I147" s="168">
        <f t="shared" si="16"/>
        <v>0</v>
      </c>
      <c r="J147" s="168">
        <f t="shared" si="16"/>
        <v>0</v>
      </c>
      <c r="K147" s="168">
        <f t="shared" si="16"/>
        <v>10</v>
      </c>
      <c r="L147" s="168">
        <f t="shared" si="16"/>
        <v>0</v>
      </c>
      <c r="M147" s="168">
        <f t="shared" si="16"/>
        <v>61.32996</v>
      </c>
      <c r="N147" s="168">
        <f t="shared" si="16"/>
        <v>0</v>
      </c>
      <c r="O147" s="168">
        <f t="shared" si="16"/>
        <v>0</v>
      </c>
      <c r="P147" s="169">
        <f t="shared" si="16"/>
        <v>119.46896000000001</v>
      </c>
      <c r="Q147" s="165">
        <f t="shared" si="16"/>
        <v>54.529999999999994</v>
      </c>
      <c r="R147" s="165">
        <f t="shared" si="16"/>
        <v>69.872</v>
      </c>
    </row>
    <row r="149" spans="1:20" ht="15.75" x14ac:dyDescent="0.25">
      <c r="A149" s="157" t="s">
        <v>44</v>
      </c>
      <c r="B149" s="252"/>
      <c r="C149" s="242"/>
      <c r="D149" s="158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9"/>
      <c r="Q149" s="160"/>
      <c r="R149" s="160"/>
    </row>
    <row r="150" spans="1:20" ht="15.75" x14ac:dyDescent="0.25">
      <c r="A150" s="161" t="s">
        <v>124</v>
      </c>
      <c r="B150" s="253"/>
      <c r="C150" s="242"/>
      <c r="D150" s="162">
        <v>0</v>
      </c>
      <c r="E150" s="162">
        <v>0</v>
      </c>
      <c r="F150" s="162">
        <v>0</v>
      </c>
      <c r="G150" s="162">
        <v>0</v>
      </c>
      <c r="H150" s="162">
        <v>0</v>
      </c>
      <c r="I150" s="162">
        <v>0</v>
      </c>
      <c r="J150" s="162">
        <v>0</v>
      </c>
      <c r="K150" s="162">
        <v>0</v>
      </c>
      <c r="L150" s="162">
        <v>0</v>
      </c>
      <c r="M150" s="162">
        <v>0</v>
      </c>
      <c r="N150" s="162">
        <v>0</v>
      </c>
      <c r="O150" s="162">
        <v>0</v>
      </c>
      <c r="P150" s="163">
        <f>SUM(D150,E150,F150,G150,H150,I150,J150,K150,L150,M150,N150,O150)</f>
        <v>0</v>
      </c>
      <c r="Q150" s="162">
        <v>2.6070000000000002</v>
      </c>
      <c r="R150" s="162">
        <v>0.72</v>
      </c>
      <c r="S150" s="253"/>
      <c r="T150" s="242"/>
    </row>
    <row r="151" spans="1:20" ht="15.75" x14ac:dyDescent="0.25">
      <c r="A151" s="167" t="s">
        <v>12</v>
      </c>
      <c r="B151" s="255"/>
      <c r="C151" s="242"/>
      <c r="D151" s="168">
        <f t="shared" ref="D151:R151" si="17">D150</f>
        <v>0</v>
      </c>
      <c r="E151" s="168">
        <f t="shared" si="17"/>
        <v>0</v>
      </c>
      <c r="F151" s="168">
        <f t="shared" si="17"/>
        <v>0</v>
      </c>
      <c r="G151" s="168">
        <f t="shared" si="17"/>
        <v>0</v>
      </c>
      <c r="H151" s="168">
        <f t="shared" si="17"/>
        <v>0</v>
      </c>
      <c r="I151" s="168">
        <f t="shared" si="17"/>
        <v>0</v>
      </c>
      <c r="J151" s="168">
        <f t="shared" si="17"/>
        <v>0</v>
      </c>
      <c r="K151" s="168">
        <f t="shared" si="17"/>
        <v>0</v>
      </c>
      <c r="L151" s="168">
        <f t="shared" si="17"/>
        <v>0</v>
      </c>
      <c r="M151" s="168">
        <f t="shared" si="17"/>
        <v>0</v>
      </c>
      <c r="N151" s="168">
        <f t="shared" si="17"/>
        <v>0</v>
      </c>
      <c r="O151" s="168">
        <f t="shared" si="17"/>
        <v>0</v>
      </c>
      <c r="P151" s="169">
        <f t="shared" si="17"/>
        <v>0</v>
      </c>
      <c r="Q151" s="165">
        <f t="shared" si="17"/>
        <v>2.6070000000000002</v>
      </c>
      <c r="R151" s="165">
        <f t="shared" si="17"/>
        <v>0.72</v>
      </c>
    </row>
    <row r="153" spans="1:20" ht="33.950000000000003" customHeight="1" x14ac:dyDescent="0.25">
      <c r="A153" s="170" t="s">
        <v>125</v>
      </c>
      <c r="B153" s="256"/>
      <c r="C153" s="242"/>
      <c r="D153" s="171">
        <f t="shared" ref="D153:R153" si="18">SUM(D23,D36,D45,D50,D79,D106,D119,D126,D141,D147,D151)</f>
        <v>0</v>
      </c>
      <c r="E153" s="171">
        <f t="shared" si="18"/>
        <v>180.22800000000001</v>
      </c>
      <c r="F153" s="171">
        <f t="shared" si="18"/>
        <v>142.46763999999999</v>
      </c>
      <c r="G153" s="171">
        <f t="shared" si="18"/>
        <v>513.88099999999997</v>
      </c>
      <c r="H153" s="171">
        <f t="shared" si="18"/>
        <v>404.91499999999991</v>
      </c>
      <c r="I153" s="171">
        <f t="shared" si="18"/>
        <v>98.84020000000001</v>
      </c>
      <c r="J153" s="171">
        <f t="shared" si="18"/>
        <v>162.27168</v>
      </c>
      <c r="K153" s="171">
        <f t="shared" si="18"/>
        <v>430.66500000000002</v>
      </c>
      <c r="L153" s="171">
        <f t="shared" si="18"/>
        <v>35.712949999999999</v>
      </c>
      <c r="M153" s="171">
        <f t="shared" si="18"/>
        <v>585.327</v>
      </c>
      <c r="N153" s="171">
        <f t="shared" si="18"/>
        <v>0</v>
      </c>
      <c r="O153" s="171">
        <f t="shared" si="18"/>
        <v>3.3330000000000002</v>
      </c>
      <c r="P153" s="171">
        <f t="shared" si="18"/>
        <v>2557.64147</v>
      </c>
      <c r="Q153" s="171">
        <f t="shared" si="18"/>
        <v>2408.2756400000003</v>
      </c>
      <c r="R153" s="172">
        <f t="shared" si="18"/>
        <v>2484.98594</v>
      </c>
    </row>
    <row r="155" spans="1:20" x14ac:dyDescent="0.25">
      <c r="A155" s="173" t="s">
        <v>126</v>
      </c>
      <c r="B155" s="257"/>
      <c r="C155" s="242"/>
      <c r="D155" s="174">
        <v>6.6493000000000002</v>
      </c>
      <c r="E155" s="174">
        <v>168.32550000000001</v>
      </c>
      <c r="F155" s="174">
        <v>216.56486000000001</v>
      </c>
      <c r="G155" s="174">
        <v>705.45600000000002</v>
      </c>
      <c r="H155" s="174">
        <v>345.315</v>
      </c>
      <c r="I155" s="174">
        <v>120.3015</v>
      </c>
      <c r="J155" s="174">
        <v>89.841880000000003</v>
      </c>
      <c r="K155" s="174">
        <v>410.73307999999997</v>
      </c>
      <c r="L155" s="174">
        <v>21.321999999999999</v>
      </c>
      <c r="M155" s="174">
        <v>238.11351999999999</v>
      </c>
      <c r="N155" s="174">
        <v>72.995999999999995</v>
      </c>
      <c r="O155" s="174">
        <v>12.657</v>
      </c>
      <c r="Q155" s="175" t="s">
        <v>127</v>
      </c>
      <c r="R155" s="175" t="s">
        <v>127</v>
      </c>
    </row>
    <row r="156" spans="1:20" x14ac:dyDescent="0.25">
      <c r="A156" s="176" t="s">
        <v>128</v>
      </c>
      <c r="B156" s="258"/>
      <c r="C156" s="242"/>
      <c r="D156" s="177">
        <f t="shared" ref="D156:O156" si="19">IF(OR(D155=0,D155="-"),"-",IF(D153="-",(0-D155)/D155,(D153-D155)/D155))</f>
        <v>-1</v>
      </c>
      <c r="E156" s="177">
        <f t="shared" si="19"/>
        <v>7.0711211313793834E-2</v>
      </c>
      <c r="F156" s="177">
        <f t="shared" si="19"/>
        <v>-0.34214793665047977</v>
      </c>
      <c r="G156" s="177">
        <f t="shared" si="19"/>
        <v>-0.27156194007847412</v>
      </c>
      <c r="H156" s="177">
        <f t="shared" si="19"/>
        <v>0.17259603550381508</v>
      </c>
      <c r="I156" s="177">
        <f t="shared" si="19"/>
        <v>-0.17839594685020546</v>
      </c>
      <c r="J156" s="177">
        <f t="shared" si="19"/>
        <v>0.80619194522643556</v>
      </c>
      <c r="K156" s="177">
        <f t="shared" si="19"/>
        <v>4.8527671547663145E-2</v>
      </c>
      <c r="L156" s="177">
        <f t="shared" si="19"/>
        <v>0.67493434011818787</v>
      </c>
      <c r="M156" s="177">
        <f t="shared" si="19"/>
        <v>1.4581846507497769</v>
      </c>
      <c r="N156" s="177">
        <f t="shared" si="19"/>
        <v>-1</v>
      </c>
      <c r="O156" s="177">
        <f t="shared" si="19"/>
        <v>-0.73666745674330414</v>
      </c>
      <c r="Q156" s="178" t="s">
        <v>129</v>
      </c>
      <c r="R156" s="178" t="s">
        <v>130</v>
      </c>
    </row>
    <row r="157" spans="1:20" x14ac:dyDescent="0.25">
      <c r="A157" s="173" t="s">
        <v>131</v>
      </c>
      <c r="B157" s="257"/>
      <c r="C157" s="242"/>
      <c r="D157" s="174">
        <v>12.6454</v>
      </c>
      <c r="E157" s="174">
        <v>194.79712000000001</v>
      </c>
      <c r="F157" s="174">
        <v>299.21602000000001</v>
      </c>
      <c r="G157" s="174">
        <v>823.22299999999996</v>
      </c>
      <c r="H157" s="174">
        <v>419.48365999999999</v>
      </c>
      <c r="I157" s="174">
        <v>112.5919</v>
      </c>
      <c r="J157" s="174">
        <v>122.98399999999999</v>
      </c>
      <c r="K157" s="174">
        <v>271.27104000000003</v>
      </c>
      <c r="L157" s="174">
        <v>27.828800000000001</v>
      </c>
      <c r="M157" s="174">
        <v>124.126</v>
      </c>
      <c r="N157" s="174">
        <v>67.619</v>
      </c>
      <c r="O157" s="174">
        <v>9.1999999999999993</v>
      </c>
      <c r="Q157" s="179">
        <f>IF(OR(Q153=0,Q153="-"),"-",IF(P153="-",(0-Q153)/Q153,(P153-Q153)/Q153))</f>
        <v>6.2021899619430484E-2</v>
      </c>
      <c r="R157" s="179">
        <f>IF(OR(R153=0,R153="-"),"-",IF(Q153="-",(0-R153)/R153,(Q153-R153)/R153))</f>
        <v>-3.0869510674172963E-2</v>
      </c>
    </row>
    <row r="158" spans="1:20" x14ac:dyDescent="0.25">
      <c r="A158" s="180" t="s">
        <v>132</v>
      </c>
      <c r="B158" s="258"/>
      <c r="C158" s="242"/>
      <c r="D158" s="177">
        <f t="shared" ref="D158:O158" si="20">IF(OR(D157=0,D157="-"),"-",IF(D155="-",(0-D157)/D157,(D155-D157)/D157))</f>
        <v>-0.47417242633684975</v>
      </c>
      <c r="E158" s="177">
        <f t="shared" si="20"/>
        <v>-0.13589328220047606</v>
      </c>
      <c r="F158" s="177">
        <f t="shared" si="20"/>
        <v>-0.27622571812832747</v>
      </c>
      <c r="G158" s="177">
        <f t="shared" si="20"/>
        <v>-0.14305601276932245</v>
      </c>
      <c r="H158" s="177">
        <f t="shared" si="20"/>
        <v>-0.17680941374450673</v>
      </c>
      <c r="I158" s="177">
        <f t="shared" si="20"/>
        <v>6.8473842256858708E-2</v>
      </c>
      <c r="J158" s="177">
        <f t="shared" si="20"/>
        <v>-0.26948318480452738</v>
      </c>
      <c r="K158" s="177">
        <f t="shared" si="20"/>
        <v>0.51410589202592338</v>
      </c>
      <c r="L158" s="177">
        <f t="shared" si="20"/>
        <v>-0.23381532800551952</v>
      </c>
      <c r="M158" s="177">
        <f t="shared" si="20"/>
        <v>0.91832106085751564</v>
      </c>
      <c r="N158" s="177">
        <f t="shared" si="20"/>
        <v>7.9519070083852103E-2</v>
      </c>
      <c r="O158" s="177">
        <f t="shared" si="20"/>
        <v>0.37576086956521748</v>
      </c>
    </row>
  </sheetData>
  <sheetProtection formatCells="0" formatColumns="0" formatRows="0" insertColumns="0" insertRows="0" insertHyperlinks="0" deleteColumns="0" deleteRows="0" sort="0" autoFilter="0" pivotTables="0"/>
  <mergeCells count="170">
    <mergeCell ref="B158:C158"/>
    <mergeCell ref="B151:C151"/>
    <mergeCell ref="B153:C153"/>
    <mergeCell ref="B155:C155"/>
    <mergeCell ref="B156:C156"/>
    <mergeCell ref="B157:C157"/>
    <mergeCell ref="B145:C145"/>
    <mergeCell ref="B146:C146"/>
    <mergeCell ref="B147:C147"/>
    <mergeCell ref="B149:C149"/>
    <mergeCell ref="S150:T150"/>
    <mergeCell ref="B150:C150"/>
    <mergeCell ref="B140:C140"/>
    <mergeCell ref="B141:C141"/>
    <mergeCell ref="B143:C143"/>
    <mergeCell ref="S144:T144"/>
    <mergeCell ref="B144:C144"/>
    <mergeCell ref="B135:C135"/>
    <mergeCell ref="B136:C136"/>
    <mergeCell ref="B137:C137"/>
    <mergeCell ref="B138:C138"/>
    <mergeCell ref="B139:C139"/>
    <mergeCell ref="B130:C130"/>
    <mergeCell ref="B131:C131"/>
    <mergeCell ref="B132:C132"/>
    <mergeCell ref="B133:C133"/>
    <mergeCell ref="B134:C134"/>
    <mergeCell ref="B125:C125"/>
    <mergeCell ref="B126:C126"/>
    <mergeCell ref="B128:C128"/>
    <mergeCell ref="S129:T129"/>
    <mergeCell ref="B129:C129"/>
    <mergeCell ref="B121:C121"/>
    <mergeCell ref="S122:T122"/>
    <mergeCell ref="B122:C122"/>
    <mergeCell ref="B123:C123"/>
    <mergeCell ref="B124:C124"/>
    <mergeCell ref="B115:C115"/>
    <mergeCell ref="B116:C116"/>
    <mergeCell ref="B117:C117"/>
    <mergeCell ref="B118:C118"/>
    <mergeCell ref="B119:C119"/>
    <mergeCell ref="B110:C110"/>
    <mergeCell ref="B111:C111"/>
    <mergeCell ref="B112:C112"/>
    <mergeCell ref="B113:C113"/>
    <mergeCell ref="B114:C114"/>
    <mergeCell ref="B104:C104"/>
    <mergeCell ref="B105:C105"/>
    <mergeCell ref="B106:C106"/>
    <mergeCell ref="B108:C108"/>
    <mergeCell ref="S109:T109"/>
    <mergeCell ref="B109:C109"/>
    <mergeCell ref="B99:C99"/>
    <mergeCell ref="B100:C100"/>
    <mergeCell ref="B101:C101"/>
    <mergeCell ref="B102:C102"/>
    <mergeCell ref="B103:C103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B84:C84"/>
    <mergeCell ref="B85:C85"/>
    <mergeCell ref="B86:C86"/>
    <mergeCell ref="B87:C87"/>
    <mergeCell ref="B88:C88"/>
    <mergeCell ref="B79:C79"/>
    <mergeCell ref="B81:C81"/>
    <mergeCell ref="S82:T82"/>
    <mergeCell ref="B82:C82"/>
    <mergeCell ref="B83:C83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9:C49"/>
    <mergeCell ref="B50:C50"/>
    <mergeCell ref="B52:C52"/>
    <mergeCell ref="S53:T53"/>
    <mergeCell ref="B53:C53"/>
    <mergeCell ref="B43:C43"/>
    <mergeCell ref="B44:C44"/>
    <mergeCell ref="B45:C45"/>
    <mergeCell ref="B47:C47"/>
    <mergeCell ref="S48:T48"/>
    <mergeCell ref="B48:C48"/>
    <mergeCell ref="S39:T39"/>
    <mergeCell ref="B39:C39"/>
    <mergeCell ref="B40:C40"/>
    <mergeCell ref="B41:C41"/>
    <mergeCell ref="B42:C42"/>
    <mergeCell ref="B33:C33"/>
    <mergeCell ref="B34:C34"/>
    <mergeCell ref="B35:C35"/>
    <mergeCell ref="B36:C36"/>
    <mergeCell ref="B38:C38"/>
    <mergeCell ref="B28:C28"/>
    <mergeCell ref="B29:C29"/>
    <mergeCell ref="B30:C30"/>
    <mergeCell ref="B31:C31"/>
    <mergeCell ref="B32:C32"/>
    <mergeCell ref="B23:C23"/>
    <mergeCell ref="B25:C25"/>
    <mergeCell ref="S26:T26"/>
    <mergeCell ref="B26:C26"/>
    <mergeCell ref="B27:C2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S9:T9"/>
    <mergeCell ref="B9:C9"/>
    <mergeCell ref="B10:C10"/>
    <mergeCell ref="B11:C11"/>
    <mergeCell ref="B12:C12"/>
    <mergeCell ref="O5:O7"/>
    <mergeCell ref="P5:P6"/>
    <mergeCell ref="Q5:Q6"/>
    <mergeCell ref="R5:R6"/>
    <mergeCell ref="B8:C8"/>
    <mergeCell ref="A1:Q1"/>
    <mergeCell ref="A2:Q2"/>
    <mergeCell ref="A3:Q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workbookViewId="0"/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6.42578125" customWidth="1"/>
    <col min="4" max="4" width="2" customWidth="1"/>
    <col min="5" max="5" width="6.42578125" customWidth="1"/>
    <col min="6" max="6" width="2" customWidth="1"/>
    <col min="7" max="7" width="7.5703125" customWidth="1"/>
    <col min="8" max="8" width="2" customWidth="1"/>
    <col min="9" max="9" width="7.5703125" customWidth="1"/>
    <col min="10" max="10" width="0.42578125" customWidth="1"/>
    <col min="11" max="11" width="7.5703125" customWidth="1"/>
    <col min="12" max="12" width="2" customWidth="1"/>
    <col min="13" max="13" width="7.5703125" customWidth="1"/>
    <col min="14" max="14" width="2" customWidth="1"/>
    <col min="15" max="15" width="7.5703125" customWidth="1"/>
    <col min="16" max="16" width="2" customWidth="1"/>
    <col min="17" max="17" width="7.5703125" customWidth="1"/>
    <col min="18" max="18" width="0.42578125" customWidth="1"/>
    <col min="19" max="19" width="6.42578125" customWidth="1"/>
    <col min="20" max="20" width="2" customWidth="1"/>
    <col min="21" max="21" width="6.42578125" customWidth="1"/>
    <col min="22" max="22" width="2" customWidth="1"/>
    <col min="23" max="23" width="6.42578125" customWidth="1"/>
    <col min="24" max="24" width="2" customWidth="1"/>
    <col min="25" max="25" width="7.5703125" customWidth="1"/>
    <col min="26" max="26" width="0.42578125" customWidth="1"/>
    <col min="27" max="27" width="6.42578125" customWidth="1"/>
    <col min="28" max="28" width="2" customWidth="1"/>
    <col min="29" max="29" width="6.42578125" customWidth="1"/>
    <col min="30" max="30" width="2" customWidth="1"/>
    <col min="31" max="31" width="6.42578125" customWidth="1"/>
    <col min="32" max="32" width="2" customWidth="1"/>
    <col min="33" max="33" width="17.42578125" customWidth="1"/>
  </cols>
  <sheetData>
    <row r="1" spans="1:33" ht="23.25" x14ac:dyDescent="0.25">
      <c r="A1" s="241" t="s">
        <v>175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181" t="s">
        <v>1</v>
      </c>
    </row>
    <row r="2" spans="1:33" ht="18" x14ac:dyDescent="0.25">
      <c r="A2" s="243" t="s">
        <v>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181"/>
    </row>
    <row r="3" spans="1:33" ht="18" x14ac:dyDescent="0.25">
      <c r="A3" s="243" t="s">
        <v>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181"/>
    </row>
    <row r="5" spans="1:33" ht="18.75" x14ac:dyDescent="0.25">
      <c r="A5" s="182"/>
      <c r="B5" s="182"/>
      <c r="C5" s="244" t="s">
        <v>4</v>
      </c>
      <c r="D5" s="242"/>
      <c r="E5" s="242"/>
      <c r="F5" s="242"/>
      <c r="G5" s="242"/>
      <c r="H5" s="242"/>
      <c r="I5" s="242"/>
      <c r="J5" s="182"/>
      <c r="K5" s="244" t="s">
        <v>5</v>
      </c>
      <c r="L5" s="242"/>
      <c r="M5" s="242"/>
      <c r="N5" s="242"/>
      <c r="O5" s="242"/>
      <c r="P5" s="242"/>
      <c r="Q5" s="242"/>
      <c r="R5" s="182"/>
      <c r="S5" s="244" t="s">
        <v>6</v>
      </c>
      <c r="T5" s="242"/>
      <c r="U5" s="242"/>
      <c r="V5" s="242"/>
      <c r="W5" s="242"/>
      <c r="X5" s="242"/>
      <c r="Y5" s="242"/>
      <c r="Z5" s="182"/>
      <c r="AA5" s="244" t="s">
        <v>7</v>
      </c>
      <c r="AB5" s="242"/>
      <c r="AC5" s="242"/>
      <c r="AD5" s="242"/>
      <c r="AE5" s="242"/>
      <c r="AF5" s="242"/>
      <c r="AG5" s="242"/>
    </row>
    <row r="6" spans="1:33" ht="33.950000000000003" customHeight="1" x14ac:dyDescent="0.25">
      <c r="A6" s="183" t="s">
        <v>8</v>
      </c>
      <c r="C6" s="245">
        <v>2012</v>
      </c>
      <c r="D6" s="246"/>
      <c r="E6" s="246">
        <v>2013</v>
      </c>
      <c r="F6" s="246"/>
      <c r="G6" s="247">
        <v>2014</v>
      </c>
      <c r="H6" s="246"/>
      <c r="I6" s="184" t="s">
        <v>9</v>
      </c>
      <c r="K6" s="245">
        <v>2012</v>
      </c>
      <c r="L6" s="246"/>
      <c r="M6" s="246">
        <v>2013</v>
      </c>
      <c r="N6" s="246"/>
      <c r="O6" s="247">
        <v>2014</v>
      </c>
      <c r="P6" s="246"/>
      <c r="Q6" s="184" t="s">
        <v>9</v>
      </c>
      <c r="S6" s="245">
        <v>2012</v>
      </c>
      <c r="T6" s="246"/>
      <c r="U6" s="246">
        <v>2013</v>
      </c>
      <c r="V6" s="246"/>
      <c r="W6" s="247">
        <v>2014</v>
      </c>
      <c r="X6" s="246"/>
      <c r="Y6" s="184" t="s">
        <v>9</v>
      </c>
      <c r="AA6" s="245">
        <v>2012</v>
      </c>
      <c r="AB6" s="246"/>
      <c r="AC6" s="246">
        <v>2013</v>
      </c>
      <c r="AD6" s="246"/>
      <c r="AE6" s="247">
        <v>2014</v>
      </c>
      <c r="AF6" s="246"/>
      <c r="AG6" s="184" t="s">
        <v>9</v>
      </c>
    </row>
    <row r="7" spans="1:33" x14ac:dyDescent="0.25">
      <c r="A7" s="248" t="s">
        <v>10</v>
      </c>
      <c r="B7" s="242"/>
      <c r="C7" s="185"/>
      <c r="D7" s="186"/>
      <c r="E7" s="185"/>
      <c r="F7" s="186"/>
      <c r="G7" s="187"/>
      <c r="H7" s="186"/>
      <c r="I7" s="188"/>
      <c r="K7" s="185"/>
      <c r="L7" s="186"/>
      <c r="M7" s="185"/>
      <c r="N7" s="186"/>
      <c r="O7" s="187"/>
      <c r="P7" s="186"/>
      <c r="Q7" s="188"/>
      <c r="S7" s="185"/>
      <c r="T7" s="186"/>
      <c r="U7" s="185"/>
      <c r="V7" s="186"/>
      <c r="W7" s="187"/>
      <c r="X7" s="186"/>
      <c r="Y7" s="188"/>
      <c r="AA7" s="185"/>
      <c r="AB7" s="186"/>
      <c r="AC7" s="185"/>
      <c r="AD7" s="186"/>
      <c r="AE7" s="187"/>
      <c r="AF7" s="186"/>
      <c r="AG7" s="188"/>
    </row>
    <row r="8" spans="1:33" x14ac:dyDescent="0.25">
      <c r="A8" s="189" t="s">
        <v>11</v>
      </c>
      <c r="B8" s="190"/>
      <c r="C8" s="191">
        <v>0</v>
      </c>
      <c r="D8" s="192"/>
      <c r="E8" s="191">
        <v>0</v>
      </c>
      <c r="F8" s="192"/>
      <c r="G8" s="193">
        <v>0</v>
      </c>
      <c r="H8" s="192"/>
      <c r="I8" s="194" t="str">
        <f>IF(OR(E8=0,E8="-"),"-",IF(G8="-",(0-E8)/E8,(G8-E8)/E8))</f>
        <v>-</v>
      </c>
      <c r="K8" s="191">
        <v>0</v>
      </c>
      <c r="L8" s="192"/>
      <c r="M8" s="191">
        <v>0</v>
      </c>
      <c r="N8" s="192"/>
      <c r="O8" s="193">
        <v>0</v>
      </c>
      <c r="P8" s="192"/>
      <c r="Q8" s="194" t="str">
        <f>IF(OR(M8=0,M8="-"),"-",IF(O8="-",(0-M8)/M8,(O8-M8)/M8))</f>
        <v>-</v>
      </c>
      <c r="S8" s="191">
        <v>0</v>
      </c>
      <c r="T8" s="192"/>
      <c r="U8" s="191">
        <v>0</v>
      </c>
      <c r="V8" s="192"/>
      <c r="W8" s="193">
        <v>0</v>
      </c>
      <c r="X8" s="192"/>
      <c r="Y8" s="194" t="str">
        <f>IF(OR(U8=0,U8="-"),"-",IF(W8="-",(0-U8)/U8,(W8-U8)/U8))</f>
        <v>-</v>
      </c>
      <c r="AA8" s="191">
        <v>0</v>
      </c>
      <c r="AB8" s="192"/>
      <c r="AC8" s="191">
        <v>0</v>
      </c>
      <c r="AD8" s="192"/>
      <c r="AE8" s="193">
        <v>0</v>
      </c>
      <c r="AF8" s="192"/>
      <c r="AG8" s="194" t="str">
        <f>IF(OR(AC8=0,AC8="-"),"-",IF(AE8="-",(0-AC8)/AC8,(AE8-AC8)/AC8))</f>
        <v>-</v>
      </c>
    </row>
    <row r="9" spans="1:33" x14ac:dyDescent="0.25">
      <c r="A9" s="195" t="s">
        <v>57</v>
      </c>
      <c r="B9" s="196"/>
      <c r="C9" s="197">
        <v>0</v>
      </c>
      <c r="D9" s="198"/>
      <c r="E9" s="197">
        <v>0</v>
      </c>
      <c r="F9" s="198"/>
      <c r="G9" s="199">
        <v>0</v>
      </c>
      <c r="H9" s="198"/>
      <c r="I9" s="200" t="str">
        <f>IF(OR(E9=0,E9="-"),"-",IF(G9="-",(0-E9)/E9,(G9-E9)/E9))</f>
        <v>-</v>
      </c>
      <c r="K9" s="197">
        <v>0</v>
      </c>
      <c r="L9" s="198"/>
      <c r="M9" s="197">
        <v>0</v>
      </c>
      <c r="N9" s="198"/>
      <c r="O9" s="199">
        <v>0</v>
      </c>
      <c r="P9" s="198"/>
      <c r="Q9" s="200" t="str">
        <f>IF(OR(M9=0,M9="-"),"-",IF(O9="-",(0-M9)/M9,(O9-M9)/M9))</f>
        <v>-</v>
      </c>
      <c r="S9" s="197">
        <v>0</v>
      </c>
      <c r="T9" s="198"/>
      <c r="U9" s="197">
        <v>0</v>
      </c>
      <c r="V9" s="198"/>
      <c r="W9" s="199">
        <v>0</v>
      </c>
      <c r="X9" s="198"/>
      <c r="Y9" s="200" t="str">
        <f>IF(OR(U9=0,U9="-"),"-",IF(W9="-",(0-U9)/U9,(W9-U9)/U9))</f>
        <v>-</v>
      </c>
      <c r="AA9" s="197">
        <v>0</v>
      </c>
      <c r="AB9" s="198"/>
      <c r="AC9" s="197">
        <v>0</v>
      </c>
      <c r="AD9" s="198"/>
      <c r="AE9" s="199">
        <v>0</v>
      </c>
      <c r="AF9" s="198"/>
      <c r="AG9" s="200" t="str">
        <f>IF(OR(AC9=0,AC9="-"),"-",IF(AE9="-",(0-AC9)/AC9,(AE9-AC9)/AC9))</f>
        <v>-</v>
      </c>
    </row>
    <row r="10" spans="1:33" x14ac:dyDescent="0.25">
      <c r="A10" s="201" t="s">
        <v>12</v>
      </c>
      <c r="B10" s="202"/>
      <c r="C10" s="203">
        <f>C8+C9</f>
        <v>0</v>
      </c>
      <c r="D10" s="204"/>
      <c r="E10" s="203">
        <f>E8+E9</f>
        <v>0</v>
      </c>
      <c r="F10" s="204"/>
      <c r="G10" s="205">
        <f>G8+G9</f>
        <v>0</v>
      </c>
      <c r="H10" s="204"/>
      <c r="I10" s="206" t="str">
        <f>IF(E10*1=0,"-",(G10-E10)/E10)</f>
        <v>-</v>
      </c>
      <c r="K10" s="203">
        <f>K8+K9</f>
        <v>0</v>
      </c>
      <c r="L10" s="204"/>
      <c r="M10" s="203">
        <f>M8+M9</f>
        <v>0</v>
      </c>
      <c r="N10" s="204"/>
      <c r="O10" s="205">
        <f>O8+O9</f>
        <v>0</v>
      </c>
      <c r="P10" s="204"/>
      <c r="Q10" s="206" t="str">
        <f>IF(M10*1=0,"-",(O10-M10)/M10)</f>
        <v>-</v>
      </c>
      <c r="S10" s="203">
        <f>S8+S9</f>
        <v>0</v>
      </c>
      <c r="T10" s="204"/>
      <c r="U10" s="203">
        <f>U8+U9</f>
        <v>0</v>
      </c>
      <c r="V10" s="204"/>
      <c r="W10" s="205">
        <f>W8+W9</f>
        <v>0</v>
      </c>
      <c r="X10" s="204"/>
      <c r="Y10" s="206" t="str">
        <f>IF(U10*1=0,"-",(W10-U10)/U10)</f>
        <v>-</v>
      </c>
      <c r="AA10" s="203">
        <f>AA8+AA9</f>
        <v>0</v>
      </c>
      <c r="AB10" s="204"/>
      <c r="AC10" s="203">
        <f>AC8+AC9</f>
        <v>0</v>
      </c>
      <c r="AD10" s="204"/>
      <c r="AE10" s="205">
        <f>AE8+AE9</f>
        <v>0</v>
      </c>
      <c r="AF10" s="204"/>
      <c r="AG10" s="206" t="str">
        <f>IF(AC10*1=0,"-",(AE10-AC10)/AC10)</f>
        <v>-</v>
      </c>
    </row>
    <row r="12" spans="1:33" x14ac:dyDescent="0.25">
      <c r="A12" s="248" t="s">
        <v>13</v>
      </c>
      <c r="B12" s="242"/>
      <c r="C12" s="185"/>
      <c r="D12" s="186"/>
      <c r="E12" s="185"/>
      <c r="F12" s="186"/>
      <c r="G12" s="187"/>
      <c r="H12" s="186"/>
      <c r="I12" s="188"/>
      <c r="K12" s="185"/>
      <c r="L12" s="186"/>
      <c r="M12" s="185"/>
      <c r="N12" s="186"/>
      <c r="O12" s="187"/>
      <c r="P12" s="186"/>
      <c r="Q12" s="188"/>
      <c r="S12" s="185"/>
      <c r="T12" s="186"/>
      <c r="U12" s="185"/>
      <c r="V12" s="186"/>
      <c r="W12" s="187"/>
      <c r="X12" s="186"/>
      <c r="Y12" s="188"/>
      <c r="AA12" s="185"/>
      <c r="AB12" s="186"/>
      <c r="AC12" s="185"/>
      <c r="AD12" s="186"/>
      <c r="AE12" s="187"/>
      <c r="AF12" s="186"/>
      <c r="AG12" s="188"/>
    </row>
    <row r="13" spans="1:33" x14ac:dyDescent="0.25">
      <c r="A13" s="189" t="s">
        <v>14</v>
      </c>
      <c r="B13" s="190"/>
      <c r="C13" s="191">
        <v>65.748000000000005</v>
      </c>
      <c r="D13" s="192"/>
      <c r="E13" s="191">
        <v>57.186</v>
      </c>
      <c r="F13" s="192"/>
      <c r="G13" s="193">
        <v>71.518000000000001</v>
      </c>
      <c r="H13" s="192"/>
      <c r="I13" s="194">
        <f>IF(OR(E13=0,E13="-"),"-",IF(G13="-",(0-E13)/E13,(G13-E13)/E13))</f>
        <v>0.2506207813101109</v>
      </c>
      <c r="K13" s="191">
        <v>77.346999999999994</v>
      </c>
      <c r="L13" s="192"/>
      <c r="M13" s="191">
        <v>51.600999999999999</v>
      </c>
      <c r="N13" s="192"/>
      <c r="O13" s="193">
        <v>73.956000000000003</v>
      </c>
      <c r="P13" s="192"/>
      <c r="Q13" s="194">
        <f>IF(OR(M13=0,M13="-"),"-",IF(O13="-",(0-M13)/M13,(O13-M13)/M13))</f>
        <v>0.43322803821631373</v>
      </c>
      <c r="S13" s="191">
        <v>4.7050000000000001</v>
      </c>
      <c r="T13" s="192"/>
      <c r="U13" s="191">
        <v>3.52</v>
      </c>
      <c r="V13" s="192"/>
      <c r="W13" s="193">
        <v>2.5550000000000002</v>
      </c>
      <c r="X13" s="192"/>
      <c r="Y13" s="194">
        <f>IF(OR(U13=0,U13="-"),"-",IF(W13="-",(0-U13)/U13,(W13-U13)/U13))</f>
        <v>-0.27414772727272724</v>
      </c>
      <c r="AA13" s="191">
        <v>72.641999999999996</v>
      </c>
      <c r="AB13" s="192"/>
      <c r="AC13" s="191">
        <v>48.081000000000003</v>
      </c>
      <c r="AD13" s="192"/>
      <c r="AE13" s="193">
        <v>71.400999999999996</v>
      </c>
      <c r="AF13" s="192"/>
      <c r="AG13" s="194">
        <f>IF(OR(AC13=0,AC13="-"),"-",IF(AE13="-",(0-AC13)/AC13,(AE13-AC13)/AC13))</f>
        <v>0.48501487073896116</v>
      </c>
    </row>
    <row r="14" spans="1:33" x14ac:dyDescent="0.25">
      <c r="A14" s="201" t="s">
        <v>12</v>
      </c>
      <c r="B14" s="202"/>
      <c r="C14" s="203">
        <f>C13</f>
        <v>65.748000000000005</v>
      </c>
      <c r="D14" s="204"/>
      <c r="E14" s="203">
        <f>E13</f>
        <v>57.186</v>
      </c>
      <c r="F14" s="204"/>
      <c r="G14" s="205">
        <f>G13</f>
        <v>71.518000000000001</v>
      </c>
      <c r="H14" s="204"/>
      <c r="I14" s="206">
        <f>IF(E14*1=0,"-",(G14-E14)/E14)</f>
        <v>0.2506207813101109</v>
      </c>
      <c r="K14" s="203">
        <f>K13</f>
        <v>77.346999999999994</v>
      </c>
      <c r="L14" s="204"/>
      <c r="M14" s="203">
        <f>M13</f>
        <v>51.600999999999999</v>
      </c>
      <c r="N14" s="204"/>
      <c r="O14" s="205">
        <f>O13</f>
        <v>73.956000000000003</v>
      </c>
      <c r="P14" s="204"/>
      <c r="Q14" s="206">
        <f>IF(M14*1=0,"-",(O14-M14)/M14)</f>
        <v>0.43322803821631373</v>
      </c>
      <c r="S14" s="203">
        <f>S13</f>
        <v>4.7050000000000001</v>
      </c>
      <c r="T14" s="204"/>
      <c r="U14" s="203">
        <f>U13</f>
        <v>3.52</v>
      </c>
      <c r="V14" s="204"/>
      <c r="W14" s="205">
        <f>W13</f>
        <v>2.5550000000000002</v>
      </c>
      <c r="X14" s="204"/>
      <c r="Y14" s="206">
        <f>IF(U14*1=0,"-",(W14-U14)/U14)</f>
        <v>-0.27414772727272724</v>
      </c>
      <c r="AA14" s="203">
        <f>AA13</f>
        <v>72.641999999999996</v>
      </c>
      <c r="AB14" s="204"/>
      <c r="AC14" s="203">
        <f>AC13</f>
        <v>48.081000000000003</v>
      </c>
      <c r="AD14" s="204"/>
      <c r="AE14" s="205">
        <f>AE13</f>
        <v>71.400999999999996</v>
      </c>
      <c r="AF14" s="204"/>
      <c r="AG14" s="206">
        <f>IF(AC14*1=0,"-",(AE14-AC14)/AC14)</f>
        <v>0.48501487073896116</v>
      </c>
    </row>
    <row r="16" spans="1:33" x14ac:dyDescent="0.25">
      <c r="A16" s="248" t="s">
        <v>15</v>
      </c>
      <c r="B16" s="242"/>
      <c r="C16" s="185"/>
      <c r="D16" s="186"/>
      <c r="E16" s="185"/>
      <c r="F16" s="186"/>
      <c r="G16" s="187"/>
      <c r="H16" s="186"/>
      <c r="I16" s="188"/>
      <c r="K16" s="185"/>
      <c r="L16" s="186"/>
      <c r="M16" s="185"/>
      <c r="N16" s="186"/>
      <c r="O16" s="187"/>
      <c r="P16" s="186"/>
      <c r="Q16" s="188"/>
      <c r="S16" s="185"/>
      <c r="T16" s="186"/>
      <c r="U16" s="185"/>
      <c r="V16" s="186"/>
      <c r="W16" s="187"/>
      <c r="X16" s="186"/>
      <c r="Y16" s="188"/>
      <c r="AA16" s="185"/>
      <c r="AB16" s="186"/>
      <c r="AC16" s="185"/>
      <c r="AD16" s="186"/>
      <c r="AE16" s="187"/>
      <c r="AF16" s="186"/>
      <c r="AG16" s="188"/>
    </row>
    <row r="17" spans="1:33" x14ac:dyDescent="0.25">
      <c r="A17" s="189" t="s">
        <v>16</v>
      </c>
      <c r="B17" s="190"/>
      <c r="C17" s="191">
        <v>0</v>
      </c>
      <c r="D17" s="192"/>
      <c r="E17" s="191">
        <v>0</v>
      </c>
      <c r="F17" s="192"/>
      <c r="G17" s="193">
        <v>0</v>
      </c>
      <c r="H17" s="192"/>
      <c r="I17" s="194" t="str">
        <f>IF(OR(E17=0,E17="-"),"-",IF(G17="-",(0-E17)/E17,(G17-E17)/E17))</f>
        <v>-</v>
      </c>
      <c r="K17" s="191">
        <v>0</v>
      </c>
      <c r="L17" s="192"/>
      <c r="M17" s="191">
        <v>0</v>
      </c>
      <c r="N17" s="192"/>
      <c r="O17" s="193">
        <v>0</v>
      </c>
      <c r="P17" s="192"/>
      <c r="Q17" s="194" t="str">
        <f>IF(OR(M17=0,M17="-"),"-",IF(O17="-",(0-M17)/M17,(O17-M17)/M17))</f>
        <v>-</v>
      </c>
      <c r="S17" s="191">
        <v>0</v>
      </c>
      <c r="T17" s="192"/>
      <c r="U17" s="191">
        <v>0</v>
      </c>
      <c r="V17" s="192"/>
      <c r="W17" s="193">
        <v>0</v>
      </c>
      <c r="X17" s="192"/>
      <c r="Y17" s="194" t="str">
        <f>IF(OR(U17=0,U17="-"),"-",IF(W17="-",(0-U17)/U17,(W17-U17)/U17))</f>
        <v>-</v>
      </c>
      <c r="AA17" s="191">
        <v>0</v>
      </c>
      <c r="AB17" s="192"/>
      <c r="AC17" s="191">
        <v>0</v>
      </c>
      <c r="AD17" s="192"/>
      <c r="AE17" s="193">
        <v>0</v>
      </c>
      <c r="AF17" s="192"/>
      <c r="AG17" s="194" t="str">
        <f>IF(OR(AC17=0,AC17="-"),"-",IF(AE17="-",(0-AC17)/AC17,(AE17-AC17)/AC17))</f>
        <v>-</v>
      </c>
    </row>
    <row r="18" spans="1:33" x14ac:dyDescent="0.25">
      <c r="A18" s="195" t="s">
        <v>17</v>
      </c>
      <c r="B18" s="196"/>
      <c r="C18" s="197">
        <v>0</v>
      </c>
      <c r="D18" s="198"/>
      <c r="E18" s="197">
        <v>0</v>
      </c>
      <c r="F18" s="198"/>
      <c r="G18" s="199">
        <v>0</v>
      </c>
      <c r="H18" s="198"/>
      <c r="I18" s="200" t="str">
        <f>IF(OR(E18=0,E18="-"),"-",IF(G18="-",(0-E18)/E18,(G18-E18)/E18))</f>
        <v>-</v>
      </c>
      <c r="K18" s="197">
        <v>0</v>
      </c>
      <c r="L18" s="198"/>
      <c r="M18" s="197">
        <v>0</v>
      </c>
      <c r="N18" s="198"/>
      <c r="O18" s="199">
        <v>0</v>
      </c>
      <c r="P18" s="198"/>
      <c r="Q18" s="200" t="str">
        <f>IF(OR(M18=0,M18="-"),"-",IF(O18="-",(0-M18)/M18,(O18-M18)/M18))</f>
        <v>-</v>
      </c>
      <c r="S18" s="197">
        <v>0</v>
      </c>
      <c r="T18" s="198"/>
      <c r="U18" s="197">
        <v>0</v>
      </c>
      <c r="V18" s="198"/>
      <c r="W18" s="199">
        <v>0</v>
      </c>
      <c r="X18" s="198"/>
      <c r="Y18" s="200" t="str">
        <f>IF(OR(U18=0,U18="-"),"-",IF(W18="-",(0-U18)/U18,(W18-U18)/U18))</f>
        <v>-</v>
      </c>
      <c r="AA18" s="197">
        <v>0</v>
      </c>
      <c r="AB18" s="198"/>
      <c r="AC18" s="197">
        <v>0</v>
      </c>
      <c r="AD18" s="198"/>
      <c r="AE18" s="199">
        <v>0</v>
      </c>
      <c r="AF18" s="198"/>
      <c r="AG18" s="200" t="str">
        <f>IF(OR(AC18=0,AC18="-"),"-",IF(AE18="-",(0-AC18)/AC18,(AE18-AC18)/AC18))</f>
        <v>-</v>
      </c>
    </row>
    <row r="19" spans="1:33" x14ac:dyDescent="0.25">
      <c r="A19" s="201" t="s">
        <v>12</v>
      </c>
      <c r="B19" s="202"/>
      <c r="C19" s="203">
        <f>C17+C18</f>
        <v>0</v>
      </c>
      <c r="D19" s="204"/>
      <c r="E19" s="203">
        <f>E17+E18</f>
        <v>0</v>
      </c>
      <c r="F19" s="204"/>
      <c r="G19" s="205">
        <f>G17+G18</f>
        <v>0</v>
      </c>
      <c r="H19" s="204"/>
      <c r="I19" s="206" t="str">
        <f>IF(E19*1=0,"-",(G19-E19)/E19)</f>
        <v>-</v>
      </c>
      <c r="K19" s="203">
        <f>K17+K18</f>
        <v>0</v>
      </c>
      <c r="L19" s="204"/>
      <c r="M19" s="203">
        <f>M17+M18</f>
        <v>0</v>
      </c>
      <c r="N19" s="204"/>
      <c r="O19" s="205">
        <f>O17+O18</f>
        <v>0</v>
      </c>
      <c r="P19" s="204"/>
      <c r="Q19" s="206" t="str">
        <f>IF(M19*1=0,"-",(O19-M19)/M19)</f>
        <v>-</v>
      </c>
      <c r="S19" s="203">
        <f>S17+S18</f>
        <v>0</v>
      </c>
      <c r="T19" s="204"/>
      <c r="U19" s="203">
        <f>U17+U18</f>
        <v>0</v>
      </c>
      <c r="V19" s="204"/>
      <c r="W19" s="205">
        <f>W17+W18</f>
        <v>0</v>
      </c>
      <c r="X19" s="204"/>
      <c r="Y19" s="206" t="str">
        <f>IF(U19*1=0,"-",(W19-U19)/U19)</f>
        <v>-</v>
      </c>
      <c r="AA19" s="203">
        <f>AA17+AA18</f>
        <v>0</v>
      </c>
      <c r="AB19" s="204"/>
      <c r="AC19" s="203">
        <f>AC17+AC18</f>
        <v>0</v>
      </c>
      <c r="AD19" s="204"/>
      <c r="AE19" s="205">
        <f>AE17+AE18</f>
        <v>0</v>
      </c>
      <c r="AF19" s="204"/>
      <c r="AG19" s="206" t="str">
        <f>IF(AC19*1=0,"-",(AE19-AC19)/AC19)</f>
        <v>-</v>
      </c>
    </row>
    <row r="21" spans="1:33" x14ac:dyDescent="0.25">
      <c r="A21" s="248" t="s">
        <v>18</v>
      </c>
      <c r="B21" s="242"/>
      <c r="C21" s="185"/>
      <c r="D21" s="186"/>
      <c r="E21" s="185"/>
      <c r="F21" s="186"/>
      <c r="G21" s="187"/>
      <c r="H21" s="186"/>
      <c r="I21" s="188"/>
      <c r="K21" s="185"/>
      <c r="L21" s="186"/>
      <c r="M21" s="185"/>
      <c r="N21" s="186"/>
      <c r="O21" s="187"/>
      <c r="P21" s="186"/>
      <c r="Q21" s="188"/>
      <c r="S21" s="185"/>
      <c r="T21" s="186"/>
      <c r="U21" s="185"/>
      <c r="V21" s="186"/>
      <c r="W21" s="187"/>
      <c r="X21" s="186"/>
      <c r="Y21" s="188"/>
      <c r="AA21" s="185"/>
      <c r="AB21" s="186"/>
      <c r="AC21" s="185"/>
      <c r="AD21" s="186"/>
      <c r="AE21" s="187"/>
      <c r="AF21" s="186"/>
      <c r="AG21" s="188"/>
    </row>
    <row r="22" spans="1:33" x14ac:dyDescent="0.25">
      <c r="A22" s="189" t="s">
        <v>19</v>
      </c>
      <c r="B22" s="190"/>
      <c r="C22" s="191">
        <v>0</v>
      </c>
      <c r="D22" s="192" t="s">
        <v>176</v>
      </c>
      <c r="E22" s="191">
        <v>0</v>
      </c>
      <c r="F22" s="192" t="s">
        <v>176</v>
      </c>
      <c r="G22" s="193">
        <v>0</v>
      </c>
      <c r="H22" s="192" t="s">
        <v>176</v>
      </c>
      <c r="I22" s="194" t="str">
        <f>IF(OR(E22=0,E22="-"),"-",IF(G22="-",(0-E22)/E22,(G22-E22)/E22))</f>
        <v>-</v>
      </c>
      <c r="K22" s="191">
        <v>0</v>
      </c>
      <c r="L22" s="192" t="s">
        <v>176</v>
      </c>
      <c r="M22" s="191">
        <v>0</v>
      </c>
      <c r="N22" s="192" t="s">
        <v>176</v>
      </c>
      <c r="O22" s="193">
        <v>0</v>
      </c>
      <c r="P22" s="192" t="s">
        <v>176</v>
      </c>
      <c r="Q22" s="194" t="str">
        <f>IF(OR(M22=0,M22="-"),"-",IF(O22="-",(0-M22)/M22,(O22-M22)/M22))</f>
        <v>-</v>
      </c>
      <c r="S22" s="191">
        <v>0</v>
      </c>
      <c r="T22" s="192" t="s">
        <v>176</v>
      </c>
      <c r="U22" s="191">
        <v>0</v>
      </c>
      <c r="V22" s="192" t="s">
        <v>176</v>
      </c>
      <c r="W22" s="193">
        <v>0</v>
      </c>
      <c r="X22" s="192" t="s">
        <v>176</v>
      </c>
      <c r="Y22" s="194" t="str">
        <f>IF(OR(U22=0,U22="-"),"-",IF(W22="-",(0-U22)/U22,(W22-U22)/U22))</f>
        <v>-</v>
      </c>
      <c r="AA22" s="191">
        <v>0</v>
      </c>
      <c r="AB22" s="192" t="s">
        <v>176</v>
      </c>
      <c r="AC22" s="191">
        <v>0</v>
      </c>
      <c r="AD22" s="192" t="s">
        <v>176</v>
      </c>
      <c r="AE22" s="193">
        <v>0</v>
      </c>
      <c r="AF22" s="192" t="s">
        <v>176</v>
      </c>
      <c r="AG22" s="194" t="str">
        <f>IF(OR(AC22=0,AC22="-"),"-",IF(AE22="-",(0-AC22)/AC22,(AE22-AC22)/AC22))</f>
        <v>-</v>
      </c>
    </row>
    <row r="23" spans="1:33" x14ac:dyDescent="0.25">
      <c r="A23" s="201" t="s">
        <v>12</v>
      </c>
      <c r="B23" s="202"/>
      <c r="C23" s="203">
        <f>C22</f>
        <v>0</v>
      </c>
      <c r="D23" s="204"/>
      <c r="E23" s="203">
        <f>E22</f>
        <v>0</v>
      </c>
      <c r="F23" s="204"/>
      <c r="G23" s="205">
        <f>G22</f>
        <v>0</v>
      </c>
      <c r="H23" s="204"/>
      <c r="I23" s="206" t="str">
        <f>IF(E23*1=0,"-",(G23-E23)/E23)</f>
        <v>-</v>
      </c>
      <c r="K23" s="203">
        <f>K22</f>
        <v>0</v>
      </c>
      <c r="L23" s="204"/>
      <c r="M23" s="203">
        <f>M22</f>
        <v>0</v>
      </c>
      <c r="N23" s="204"/>
      <c r="O23" s="205">
        <f>O22</f>
        <v>0</v>
      </c>
      <c r="P23" s="204"/>
      <c r="Q23" s="206" t="str">
        <f>IF(M23*1=0,"-",(O23-M23)/M23)</f>
        <v>-</v>
      </c>
      <c r="S23" s="203">
        <f>S22</f>
        <v>0</v>
      </c>
      <c r="T23" s="204"/>
      <c r="U23" s="203">
        <f>U22</f>
        <v>0</v>
      </c>
      <c r="V23" s="204"/>
      <c r="W23" s="205">
        <f>W22</f>
        <v>0</v>
      </c>
      <c r="X23" s="204"/>
      <c r="Y23" s="206" t="str">
        <f>IF(U23*1=0,"-",(W23-U23)/U23)</f>
        <v>-</v>
      </c>
      <c r="AA23" s="203">
        <f>AA22</f>
        <v>0</v>
      </c>
      <c r="AB23" s="204"/>
      <c r="AC23" s="203">
        <f>AC22</f>
        <v>0</v>
      </c>
      <c r="AD23" s="204"/>
      <c r="AE23" s="205">
        <f>AE22</f>
        <v>0</v>
      </c>
      <c r="AF23" s="204"/>
      <c r="AG23" s="206" t="str">
        <f>IF(AC23*1=0,"-",(AE23-AC23)/AC23)</f>
        <v>-</v>
      </c>
    </row>
    <row r="25" spans="1:33" x14ac:dyDescent="0.25">
      <c r="A25" s="248" t="s">
        <v>20</v>
      </c>
      <c r="B25" s="242"/>
      <c r="C25" s="185"/>
      <c r="D25" s="186"/>
      <c r="E25" s="185"/>
      <c r="F25" s="186"/>
      <c r="G25" s="187"/>
      <c r="H25" s="186"/>
      <c r="I25" s="188"/>
      <c r="K25" s="185"/>
      <c r="L25" s="186"/>
      <c r="M25" s="185"/>
      <c r="N25" s="186"/>
      <c r="O25" s="187"/>
      <c r="P25" s="186"/>
      <c r="Q25" s="188"/>
      <c r="S25" s="185"/>
      <c r="T25" s="186"/>
      <c r="U25" s="185"/>
      <c r="V25" s="186"/>
      <c r="W25" s="187"/>
      <c r="X25" s="186"/>
      <c r="Y25" s="188"/>
      <c r="AA25" s="185"/>
      <c r="AB25" s="186"/>
      <c r="AC25" s="185"/>
      <c r="AD25" s="186"/>
      <c r="AE25" s="187"/>
      <c r="AF25" s="186"/>
      <c r="AG25" s="188"/>
    </row>
    <row r="26" spans="1:33" x14ac:dyDescent="0.25">
      <c r="A26" s="189" t="s">
        <v>21</v>
      </c>
      <c r="B26" s="190"/>
      <c r="C26" s="191">
        <v>223.6</v>
      </c>
      <c r="D26" s="192"/>
      <c r="E26" s="191">
        <v>226.3</v>
      </c>
      <c r="F26" s="192"/>
      <c r="G26" s="193">
        <v>207.2</v>
      </c>
      <c r="H26" s="192"/>
      <c r="I26" s="194">
        <f>IF(OR(E26=0,E26="-"),"-",IF(G26="-",(0-E26)/E26,(G26-E26)/E26))</f>
        <v>-8.4401237295625375E-2</v>
      </c>
      <c r="K26" s="191">
        <v>223.6</v>
      </c>
      <c r="L26" s="192"/>
      <c r="M26" s="191">
        <v>226.3</v>
      </c>
      <c r="N26" s="192"/>
      <c r="O26" s="193">
        <v>207.2</v>
      </c>
      <c r="P26" s="192"/>
      <c r="Q26" s="194">
        <f>IF(OR(M26=0,M26="-"),"-",IF(O26="-",(0-M26)/M26,(O26-M26)/M26))</f>
        <v>-8.4401237295625375E-2</v>
      </c>
      <c r="S26" s="191">
        <v>223.6</v>
      </c>
      <c r="T26" s="192"/>
      <c r="U26" s="191">
        <v>226.3</v>
      </c>
      <c r="V26" s="192"/>
      <c r="W26" s="193">
        <v>207.2</v>
      </c>
      <c r="X26" s="192"/>
      <c r="Y26" s="194">
        <f>IF(OR(U26=0,U26="-"),"-",IF(W26="-",(0-U26)/U26,(W26-U26)/U26))</f>
        <v>-8.4401237295625375E-2</v>
      </c>
      <c r="AA26" s="191">
        <v>0</v>
      </c>
      <c r="AB26" s="192"/>
      <c r="AC26" s="191">
        <v>0</v>
      </c>
      <c r="AD26" s="192"/>
      <c r="AE26" s="193">
        <v>0</v>
      </c>
      <c r="AF26" s="192"/>
      <c r="AG26" s="194" t="str">
        <f>IF(OR(AC26=0,AC26="-"),"-",IF(AE26="-",(0-AC26)/AC26,(AE26-AC26)/AC26))</f>
        <v>-</v>
      </c>
    </row>
    <row r="27" spans="1:33" x14ac:dyDescent="0.25">
      <c r="A27" s="201" t="s">
        <v>12</v>
      </c>
      <c r="B27" s="202"/>
      <c r="C27" s="203">
        <f>C26</f>
        <v>223.6</v>
      </c>
      <c r="D27" s="204"/>
      <c r="E27" s="203">
        <f>E26</f>
        <v>226.3</v>
      </c>
      <c r="F27" s="204"/>
      <c r="G27" s="205">
        <f>G26</f>
        <v>207.2</v>
      </c>
      <c r="H27" s="204"/>
      <c r="I27" s="206">
        <f>IF(E27*1=0,"-",(G27-E27)/E27)</f>
        <v>-8.4401237295625375E-2</v>
      </c>
      <c r="K27" s="203">
        <f>K26</f>
        <v>223.6</v>
      </c>
      <c r="L27" s="204"/>
      <c r="M27" s="203">
        <f>M26</f>
        <v>226.3</v>
      </c>
      <c r="N27" s="204"/>
      <c r="O27" s="205">
        <f>O26</f>
        <v>207.2</v>
      </c>
      <c r="P27" s="204"/>
      <c r="Q27" s="206">
        <f>IF(M27*1=0,"-",(O27-M27)/M27)</f>
        <v>-8.4401237295625375E-2</v>
      </c>
      <c r="S27" s="203">
        <f>S26</f>
        <v>223.6</v>
      </c>
      <c r="T27" s="204"/>
      <c r="U27" s="203">
        <f>U26</f>
        <v>226.3</v>
      </c>
      <c r="V27" s="204"/>
      <c r="W27" s="205">
        <f>W26</f>
        <v>207.2</v>
      </c>
      <c r="X27" s="204"/>
      <c r="Y27" s="206">
        <f>IF(U27*1=0,"-",(W27-U27)/U27)</f>
        <v>-8.4401237295625375E-2</v>
      </c>
      <c r="AA27" s="203">
        <f>AA26</f>
        <v>0</v>
      </c>
      <c r="AB27" s="204"/>
      <c r="AC27" s="203">
        <f>AC26</f>
        <v>0</v>
      </c>
      <c r="AD27" s="204"/>
      <c r="AE27" s="205">
        <f>AE26</f>
        <v>0</v>
      </c>
      <c r="AF27" s="204"/>
      <c r="AG27" s="206" t="str">
        <f>IF(AC27*1=0,"-",(AE27-AC27)/AC27)</f>
        <v>-</v>
      </c>
    </row>
    <row r="29" spans="1:33" x14ac:dyDescent="0.25">
      <c r="A29" s="248" t="s">
        <v>22</v>
      </c>
      <c r="B29" s="242"/>
      <c r="C29" s="185"/>
      <c r="D29" s="186"/>
      <c r="E29" s="185"/>
      <c r="F29" s="186"/>
      <c r="G29" s="187"/>
      <c r="H29" s="186"/>
      <c r="I29" s="188"/>
      <c r="K29" s="185"/>
      <c r="L29" s="186"/>
      <c r="M29" s="185"/>
      <c r="N29" s="186"/>
      <c r="O29" s="187"/>
      <c r="P29" s="186"/>
      <c r="Q29" s="188"/>
      <c r="S29" s="185"/>
      <c r="T29" s="186"/>
      <c r="U29" s="185"/>
      <c r="V29" s="186"/>
      <c r="W29" s="187"/>
      <c r="X29" s="186"/>
      <c r="Y29" s="188"/>
      <c r="AA29" s="185"/>
      <c r="AB29" s="186"/>
      <c r="AC29" s="185"/>
      <c r="AD29" s="186"/>
      <c r="AE29" s="187"/>
      <c r="AF29" s="186"/>
      <c r="AG29" s="188"/>
    </row>
    <row r="30" spans="1:33" x14ac:dyDescent="0.25">
      <c r="A30" s="189" t="s">
        <v>23</v>
      </c>
      <c r="B30" s="190"/>
      <c r="C30" s="191">
        <v>217.85599999999999</v>
      </c>
      <c r="D30" s="192"/>
      <c r="E30" s="191">
        <v>236.4</v>
      </c>
      <c r="F30" s="192"/>
      <c r="G30" s="193">
        <v>372.02</v>
      </c>
      <c r="H30" s="192"/>
      <c r="I30" s="194">
        <f>IF(OR(E30=0,E30="-"),"-",IF(G30="-",(0-E30)/E30,(G30-E30)/E30))</f>
        <v>0.57368866328257184</v>
      </c>
      <c r="K30" s="191">
        <v>244.33681999999999</v>
      </c>
      <c r="L30" s="192"/>
      <c r="M30" s="191">
        <v>251.91900000000001</v>
      </c>
      <c r="N30" s="192"/>
      <c r="O30" s="193">
        <v>262.73</v>
      </c>
      <c r="P30" s="192"/>
      <c r="Q30" s="194">
        <f>IF(OR(M30=0,M30="-"),"-",IF(O30="-",(0-M30)/M30,(O30-M30)/M30))</f>
        <v>4.2914587625387551E-2</v>
      </c>
      <c r="S30" s="191">
        <v>9.5679999999999996</v>
      </c>
      <c r="T30" s="192"/>
      <c r="U30" s="191">
        <v>9.3130000000000006</v>
      </c>
      <c r="V30" s="192"/>
      <c r="W30" s="193">
        <v>3.22</v>
      </c>
      <c r="X30" s="192"/>
      <c r="Y30" s="194">
        <f>IF(OR(U30=0,U30="-"),"-",IF(W30="-",(0-U30)/U30,(W30-U30)/U30))</f>
        <v>-0.65424675185224945</v>
      </c>
      <c r="AA30" s="191">
        <v>234.76882000000001</v>
      </c>
      <c r="AB30" s="192"/>
      <c r="AC30" s="191">
        <v>242.60599999999999</v>
      </c>
      <c r="AD30" s="192"/>
      <c r="AE30" s="193">
        <v>259.51</v>
      </c>
      <c r="AF30" s="192"/>
      <c r="AG30" s="194">
        <f>IF(OR(AC30=0,AC30="-"),"-",IF(AE30="-",(0-AC30)/AC30,(AE30-AC30)/AC30))</f>
        <v>6.9676759849302966E-2</v>
      </c>
    </row>
    <row r="31" spans="1:33" x14ac:dyDescent="0.25">
      <c r="A31" s="195" t="s">
        <v>24</v>
      </c>
      <c r="B31" s="196"/>
      <c r="C31" s="197">
        <v>0</v>
      </c>
      <c r="D31" s="198"/>
      <c r="E31" s="197">
        <v>0</v>
      </c>
      <c r="F31" s="198"/>
      <c r="G31" s="199">
        <v>0</v>
      </c>
      <c r="H31" s="198"/>
      <c r="I31" s="200" t="str">
        <f>IF(OR(E31=0,E31="-"),"-",IF(G31="-",(0-E31)/E31,(G31-E31)/E31))</f>
        <v>-</v>
      </c>
      <c r="K31" s="197">
        <v>0</v>
      </c>
      <c r="L31" s="198"/>
      <c r="M31" s="197">
        <v>0</v>
      </c>
      <c r="N31" s="198"/>
      <c r="O31" s="199">
        <v>0</v>
      </c>
      <c r="P31" s="198"/>
      <c r="Q31" s="200" t="str">
        <f>IF(OR(M31=0,M31="-"),"-",IF(O31="-",(0-M31)/M31,(O31-M31)/M31))</f>
        <v>-</v>
      </c>
      <c r="S31" s="197">
        <v>0</v>
      </c>
      <c r="T31" s="198"/>
      <c r="U31" s="197">
        <v>0</v>
      </c>
      <c r="V31" s="198"/>
      <c r="W31" s="199">
        <v>0</v>
      </c>
      <c r="X31" s="198"/>
      <c r="Y31" s="200" t="str">
        <f>IF(OR(U31=0,U31="-"),"-",IF(W31="-",(0-U31)/U31,(W31-U31)/U31))</f>
        <v>-</v>
      </c>
      <c r="AA31" s="197">
        <v>0</v>
      </c>
      <c r="AB31" s="198"/>
      <c r="AC31" s="197">
        <v>0</v>
      </c>
      <c r="AD31" s="198"/>
      <c r="AE31" s="199">
        <v>0</v>
      </c>
      <c r="AF31" s="198"/>
      <c r="AG31" s="200" t="str">
        <f>IF(OR(AC31=0,AC31="-"),"-",IF(AE31="-",(0-AC31)/AC31,(AE31-AC31)/AC31))</f>
        <v>-</v>
      </c>
    </row>
    <row r="32" spans="1:33" x14ac:dyDescent="0.25">
      <c r="A32" s="189" t="s">
        <v>25</v>
      </c>
      <c r="B32" s="190"/>
      <c r="C32" s="191">
        <v>0</v>
      </c>
      <c r="D32" s="192"/>
      <c r="E32" s="191">
        <v>0</v>
      </c>
      <c r="F32" s="192"/>
      <c r="G32" s="193">
        <v>0</v>
      </c>
      <c r="H32" s="192"/>
      <c r="I32" s="194" t="str">
        <f>IF(OR(E32=0,E32="-"),"-",IF(G32="-",(0-E32)/E32,(G32-E32)/E32))</f>
        <v>-</v>
      </c>
      <c r="K32" s="191">
        <v>0</v>
      </c>
      <c r="L32" s="192"/>
      <c r="M32" s="191">
        <v>0</v>
      </c>
      <c r="N32" s="192"/>
      <c r="O32" s="193">
        <v>0</v>
      </c>
      <c r="P32" s="192"/>
      <c r="Q32" s="194" t="str">
        <f>IF(OR(M32=0,M32="-"),"-",IF(O32="-",(0-M32)/M32,(O32-M32)/M32))</f>
        <v>-</v>
      </c>
      <c r="S32" s="191">
        <v>0</v>
      </c>
      <c r="T32" s="192"/>
      <c r="U32" s="191">
        <v>0</v>
      </c>
      <c r="V32" s="192"/>
      <c r="W32" s="193">
        <v>0</v>
      </c>
      <c r="X32" s="192"/>
      <c r="Y32" s="194" t="str">
        <f>IF(OR(U32=0,U32="-"),"-",IF(W32="-",(0-U32)/U32,(W32-U32)/U32))</f>
        <v>-</v>
      </c>
      <c r="AA32" s="191">
        <v>0</v>
      </c>
      <c r="AB32" s="192"/>
      <c r="AC32" s="191">
        <v>0</v>
      </c>
      <c r="AD32" s="192"/>
      <c r="AE32" s="193">
        <v>0</v>
      </c>
      <c r="AF32" s="192"/>
      <c r="AG32" s="194" t="str">
        <f>IF(OR(AC32=0,AC32="-"),"-",IF(AE32="-",(0-AC32)/AC32,(AE32-AC32)/AC32))</f>
        <v>-</v>
      </c>
    </row>
    <row r="33" spans="1:33" x14ac:dyDescent="0.25">
      <c r="A33" s="195" t="s">
        <v>26</v>
      </c>
      <c r="B33" s="196"/>
      <c r="C33" s="197">
        <v>72.680000000000007</v>
      </c>
      <c r="D33" s="198"/>
      <c r="E33" s="197">
        <v>109.48</v>
      </c>
      <c r="F33" s="198"/>
      <c r="G33" s="199">
        <v>104.42</v>
      </c>
      <c r="H33" s="198"/>
      <c r="I33" s="200">
        <f>IF(OR(E33=0,E33="-"),"-",IF(G33="-",(0-E33)/E33,(G33-E33)/E33))</f>
        <v>-4.6218487394957999E-2</v>
      </c>
      <c r="K33" s="197">
        <v>109.10602</v>
      </c>
      <c r="L33" s="198"/>
      <c r="M33" s="197">
        <v>119.33136</v>
      </c>
      <c r="N33" s="198"/>
      <c r="O33" s="199">
        <v>110.67094</v>
      </c>
      <c r="P33" s="198"/>
      <c r="Q33" s="200">
        <f>IF(OR(M33=0,M33="-"),"-",IF(O33="-",(0-M33)/M33,(O33-M33)/M33))</f>
        <v>-7.2574552070805209E-2</v>
      </c>
      <c r="S33" s="197">
        <v>3.0691199999999998</v>
      </c>
      <c r="T33" s="198"/>
      <c r="U33" s="197">
        <v>3.1353599999999999</v>
      </c>
      <c r="V33" s="198"/>
      <c r="W33" s="199">
        <v>2.5507</v>
      </c>
      <c r="X33" s="198"/>
      <c r="Y33" s="200">
        <f>IF(OR(U33=0,U33="-"),"-",IF(W33="-",(0-U33)/U33,(W33-U33)/U33))</f>
        <v>-0.18647300469483566</v>
      </c>
      <c r="AA33" s="197">
        <v>106.0369</v>
      </c>
      <c r="AB33" s="198"/>
      <c r="AC33" s="197">
        <v>116.196</v>
      </c>
      <c r="AD33" s="198"/>
      <c r="AE33" s="199">
        <v>108.12024</v>
      </c>
      <c r="AF33" s="198"/>
      <c r="AG33" s="200">
        <f>IF(OR(AC33=0,AC33="-"),"-",IF(AE33="-",(0-AC33)/AC33,(AE33-AC33)/AC33))</f>
        <v>-6.9501187648456086E-2</v>
      </c>
    </row>
    <row r="34" spans="1:33" x14ac:dyDescent="0.25">
      <c r="A34" s="201" t="s">
        <v>12</v>
      </c>
      <c r="B34" s="202"/>
      <c r="C34" s="203">
        <f>C30+C31+C32+C33</f>
        <v>290.536</v>
      </c>
      <c r="D34" s="204"/>
      <c r="E34" s="203">
        <f>E30+E31+E32+E33</f>
        <v>345.88</v>
      </c>
      <c r="F34" s="204"/>
      <c r="G34" s="205">
        <f>G30+G31+G32+G33</f>
        <v>476.44</v>
      </c>
      <c r="H34" s="204"/>
      <c r="I34" s="206">
        <f>IF(E34*1=0,"-",(G34-E34)/E34)</f>
        <v>0.37747195559153462</v>
      </c>
      <c r="K34" s="203">
        <f>K30+K31+K32+K33</f>
        <v>353.44283999999999</v>
      </c>
      <c r="L34" s="204"/>
      <c r="M34" s="203">
        <f>M30+M31+M32+M33</f>
        <v>371.25036</v>
      </c>
      <c r="N34" s="204"/>
      <c r="O34" s="205">
        <f>O30+O31+O32+O33</f>
        <v>373.40093999999999</v>
      </c>
      <c r="P34" s="204"/>
      <c r="Q34" s="206">
        <f>IF(M34*1=0,"-",(O34-M34)/M34)</f>
        <v>5.7928024635450614E-3</v>
      </c>
      <c r="S34" s="203">
        <f>S30+S31+S32+S33</f>
        <v>12.637119999999999</v>
      </c>
      <c r="T34" s="204"/>
      <c r="U34" s="203">
        <f>U30+U31+U32+U33</f>
        <v>12.448360000000001</v>
      </c>
      <c r="V34" s="204"/>
      <c r="W34" s="205">
        <f>W30+W31+W32+W33</f>
        <v>5.7706999999999997</v>
      </c>
      <c r="X34" s="204"/>
      <c r="Y34" s="206">
        <f>IF(U34*1=0,"-",(W34-U34)/U34)</f>
        <v>-0.5364288950512357</v>
      </c>
      <c r="AA34" s="203">
        <f>AA30+AA31+AA32+AA33</f>
        <v>340.80572000000001</v>
      </c>
      <c r="AB34" s="204"/>
      <c r="AC34" s="203">
        <f>AC30+AC31+AC32+AC33</f>
        <v>358.80200000000002</v>
      </c>
      <c r="AD34" s="204"/>
      <c r="AE34" s="205">
        <f>AE30+AE31+AE32+AE33</f>
        <v>367.63023999999996</v>
      </c>
      <c r="AF34" s="204"/>
      <c r="AG34" s="206">
        <f>IF(AC34*1=0,"-",(AE34-AC34)/AC34)</f>
        <v>2.4604768089363873E-2</v>
      </c>
    </row>
    <row r="36" spans="1:33" x14ac:dyDescent="0.25">
      <c r="A36" s="248" t="s">
        <v>27</v>
      </c>
      <c r="B36" s="242"/>
      <c r="C36" s="185"/>
      <c r="D36" s="186"/>
      <c r="E36" s="185"/>
      <c r="F36" s="186"/>
      <c r="G36" s="187"/>
      <c r="H36" s="186"/>
      <c r="I36" s="188"/>
      <c r="K36" s="185"/>
      <c r="L36" s="186"/>
      <c r="M36" s="185"/>
      <c r="N36" s="186"/>
      <c r="O36" s="187"/>
      <c r="P36" s="186"/>
      <c r="Q36" s="188"/>
      <c r="S36" s="185"/>
      <c r="T36" s="186"/>
      <c r="U36" s="185"/>
      <c r="V36" s="186"/>
      <c r="W36" s="187"/>
      <c r="X36" s="186"/>
      <c r="Y36" s="188"/>
      <c r="AA36" s="185"/>
      <c r="AB36" s="186"/>
      <c r="AC36" s="185"/>
      <c r="AD36" s="186"/>
      <c r="AE36" s="187"/>
      <c r="AF36" s="186"/>
      <c r="AG36" s="188"/>
    </row>
    <row r="37" spans="1:33" x14ac:dyDescent="0.25">
      <c r="A37" s="189" t="s">
        <v>28</v>
      </c>
      <c r="B37" s="190"/>
      <c r="C37" s="191">
        <v>103.54</v>
      </c>
      <c r="D37" s="192"/>
      <c r="E37" s="191">
        <v>118.22</v>
      </c>
      <c r="F37" s="192"/>
      <c r="G37" s="193">
        <v>71.760919999999999</v>
      </c>
      <c r="H37" s="192"/>
      <c r="I37" s="194">
        <f>IF(OR(E37=0,E37="-"),"-",IF(G37="-",(0-E37)/E37,(G37-E37)/E37))</f>
        <v>-0.39298832684824903</v>
      </c>
      <c r="K37" s="191">
        <v>123.88764</v>
      </c>
      <c r="L37" s="192"/>
      <c r="M37" s="191">
        <v>142.47062</v>
      </c>
      <c r="N37" s="192"/>
      <c r="O37" s="193">
        <v>103.83488</v>
      </c>
      <c r="P37" s="192"/>
      <c r="Q37" s="194">
        <f>IF(OR(M37=0,M37="-"),"-",IF(O37="-",(0-M37)/M37,(O37-M37)/M37))</f>
        <v>-0.27118391146188597</v>
      </c>
      <c r="S37" s="191">
        <v>0.71740000000000004</v>
      </c>
      <c r="T37" s="192"/>
      <c r="U37" s="191">
        <v>0.64688000000000001</v>
      </c>
      <c r="V37" s="192"/>
      <c r="W37" s="193">
        <v>0.57821999999999996</v>
      </c>
      <c r="X37" s="192"/>
      <c r="Y37" s="194">
        <f>IF(OR(U37=0,U37="-"),"-",IF(W37="-",(0-U37)/U37,(W37-U37)/U37))</f>
        <v>-0.10614024239426177</v>
      </c>
      <c r="AA37" s="191">
        <v>123.17024000000001</v>
      </c>
      <c r="AB37" s="192"/>
      <c r="AC37" s="191">
        <v>141.82373999999999</v>
      </c>
      <c r="AD37" s="192"/>
      <c r="AE37" s="193">
        <v>103.25666</v>
      </c>
      <c r="AF37" s="192"/>
      <c r="AG37" s="194">
        <f>IF(OR(AC37=0,AC37="-"),"-",IF(AE37="-",(0-AC37)/AC37,(AE37-AC37)/AC37))</f>
        <v>-0.27193670114749474</v>
      </c>
    </row>
    <row r="38" spans="1:33" x14ac:dyDescent="0.25">
      <c r="A38" s="195" t="s">
        <v>29</v>
      </c>
      <c r="B38" s="196"/>
      <c r="C38" s="197">
        <v>0</v>
      </c>
      <c r="D38" s="198"/>
      <c r="E38" s="197">
        <v>0</v>
      </c>
      <c r="F38" s="198"/>
      <c r="G38" s="199">
        <v>0</v>
      </c>
      <c r="H38" s="198"/>
      <c r="I38" s="200" t="str">
        <f>IF(OR(E38=0,E38="-"),"-",IF(G38="-",(0-E38)/E38,(G38-E38)/E38))</f>
        <v>-</v>
      </c>
      <c r="K38" s="197">
        <v>0</v>
      </c>
      <c r="L38" s="198"/>
      <c r="M38" s="197">
        <v>0</v>
      </c>
      <c r="N38" s="198"/>
      <c r="O38" s="199">
        <v>0</v>
      </c>
      <c r="P38" s="198"/>
      <c r="Q38" s="200" t="str">
        <f>IF(OR(M38=0,M38="-"),"-",IF(O38="-",(0-M38)/M38,(O38-M38)/M38))</f>
        <v>-</v>
      </c>
      <c r="S38" s="197">
        <v>0</v>
      </c>
      <c r="T38" s="198"/>
      <c r="U38" s="197">
        <v>0</v>
      </c>
      <c r="V38" s="198"/>
      <c r="W38" s="199">
        <v>0</v>
      </c>
      <c r="X38" s="198"/>
      <c r="Y38" s="200" t="str">
        <f>IF(OR(U38=0,U38="-"),"-",IF(W38="-",(0-U38)/U38,(W38-U38)/U38))</f>
        <v>-</v>
      </c>
      <c r="AA38" s="197">
        <v>0</v>
      </c>
      <c r="AB38" s="198"/>
      <c r="AC38" s="197">
        <v>0</v>
      </c>
      <c r="AD38" s="198"/>
      <c r="AE38" s="199">
        <v>0</v>
      </c>
      <c r="AF38" s="198"/>
      <c r="AG38" s="200" t="str">
        <f>IF(OR(AC38=0,AC38="-"),"-",IF(AE38="-",(0-AC38)/AC38,(AE38-AC38)/AC38))</f>
        <v>-</v>
      </c>
    </row>
    <row r="39" spans="1:33" x14ac:dyDescent="0.25">
      <c r="A39" s="189" t="s">
        <v>30</v>
      </c>
      <c r="B39" s="190"/>
      <c r="C39" s="191">
        <v>0</v>
      </c>
      <c r="D39" s="192"/>
      <c r="E39" s="191">
        <v>0</v>
      </c>
      <c r="F39" s="192"/>
      <c r="G39" s="193">
        <v>0</v>
      </c>
      <c r="H39" s="192"/>
      <c r="I39" s="194" t="str">
        <f>IF(OR(E39=0,E39="-"),"-",IF(G39="-",(0-E39)/E39,(G39-E39)/E39))</f>
        <v>-</v>
      </c>
      <c r="K39" s="191">
        <v>0</v>
      </c>
      <c r="L39" s="192"/>
      <c r="M39" s="191">
        <v>0</v>
      </c>
      <c r="N39" s="192"/>
      <c r="O39" s="193">
        <v>0</v>
      </c>
      <c r="P39" s="192"/>
      <c r="Q39" s="194" t="str">
        <f>IF(OR(M39=0,M39="-"),"-",IF(O39="-",(0-M39)/M39,(O39-M39)/M39))</f>
        <v>-</v>
      </c>
      <c r="S39" s="191">
        <v>0</v>
      </c>
      <c r="T39" s="192"/>
      <c r="U39" s="191">
        <v>0</v>
      </c>
      <c r="V39" s="192"/>
      <c r="W39" s="193">
        <v>0</v>
      </c>
      <c r="X39" s="192"/>
      <c r="Y39" s="194" t="str">
        <f>IF(OR(U39=0,U39="-"),"-",IF(W39="-",(0-U39)/U39,(W39-U39)/U39))</f>
        <v>-</v>
      </c>
      <c r="AA39" s="191">
        <v>0</v>
      </c>
      <c r="AB39" s="192"/>
      <c r="AC39" s="191">
        <v>0</v>
      </c>
      <c r="AD39" s="192"/>
      <c r="AE39" s="193">
        <v>0</v>
      </c>
      <c r="AF39" s="192"/>
      <c r="AG39" s="194" t="str">
        <f>IF(OR(AC39=0,AC39="-"),"-",IF(AE39="-",(0-AC39)/AC39,(AE39-AC39)/AC39))</f>
        <v>-</v>
      </c>
    </row>
    <row r="40" spans="1:33" x14ac:dyDescent="0.25">
      <c r="A40" s="195" t="s">
        <v>31</v>
      </c>
      <c r="B40" s="196"/>
      <c r="C40" s="197">
        <v>24.143899999999999</v>
      </c>
      <c r="D40" s="198"/>
      <c r="E40" s="197">
        <v>19.035</v>
      </c>
      <c r="F40" s="198"/>
      <c r="G40" s="199">
        <v>34.177700000000002</v>
      </c>
      <c r="H40" s="198"/>
      <c r="I40" s="200">
        <f>IF(OR(E40=0,E40="-"),"-",IF(G40="-",(0-E40)/E40,(G40-E40)/E40))</f>
        <v>0.79551878119254016</v>
      </c>
      <c r="K40" s="197">
        <v>18.904810000000001</v>
      </c>
      <c r="L40" s="198"/>
      <c r="M40" s="197">
        <v>17.100950000000001</v>
      </c>
      <c r="N40" s="198"/>
      <c r="O40" s="199">
        <v>33.989910000000002</v>
      </c>
      <c r="P40" s="198"/>
      <c r="Q40" s="200">
        <f>IF(OR(M40=0,M40="-"),"-",IF(O40="-",(0-M40)/M40,(O40-M40)/M40))</f>
        <v>0.98760361266479346</v>
      </c>
      <c r="S40" s="197">
        <v>18.904810000000001</v>
      </c>
      <c r="T40" s="198"/>
      <c r="U40" s="197">
        <v>17.100950000000001</v>
      </c>
      <c r="V40" s="198"/>
      <c r="W40" s="199">
        <v>33.989910000000002</v>
      </c>
      <c r="X40" s="198"/>
      <c r="Y40" s="200">
        <f>IF(OR(U40=0,U40="-"),"-",IF(W40="-",(0-U40)/U40,(W40-U40)/U40))</f>
        <v>0.98760361266479346</v>
      </c>
      <c r="AA40" s="197">
        <v>0</v>
      </c>
      <c r="AB40" s="198"/>
      <c r="AC40" s="197">
        <v>0</v>
      </c>
      <c r="AD40" s="198"/>
      <c r="AE40" s="199">
        <v>0</v>
      </c>
      <c r="AF40" s="198"/>
      <c r="AG40" s="200" t="str">
        <f>IF(OR(AC40=0,AC40="-"),"-",IF(AE40="-",(0-AC40)/AC40,(AE40-AC40)/AC40))</f>
        <v>-</v>
      </c>
    </row>
    <row r="41" spans="1:33" x14ac:dyDescent="0.25">
      <c r="A41" s="201" t="s">
        <v>12</v>
      </c>
      <c r="B41" s="202"/>
      <c r="C41" s="203">
        <f>C37+C38+C39+C40</f>
        <v>127.68390000000001</v>
      </c>
      <c r="D41" s="204"/>
      <c r="E41" s="203">
        <f>E37+E38+E39+E40</f>
        <v>137.255</v>
      </c>
      <c r="F41" s="204"/>
      <c r="G41" s="205">
        <f>G37+G38+G39+G40</f>
        <v>105.93862</v>
      </c>
      <c r="H41" s="204"/>
      <c r="I41" s="206">
        <f>IF(E41*1=0,"-",(G41-E41)/E41)</f>
        <v>-0.22816203416997557</v>
      </c>
      <c r="K41" s="203">
        <f>K37+K38+K39+K40</f>
        <v>142.79245</v>
      </c>
      <c r="L41" s="204"/>
      <c r="M41" s="203">
        <f>M37+M38+M39+M40</f>
        <v>159.57157000000001</v>
      </c>
      <c r="N41" s="204"/>
      <c r="O41" s="205">
        <f>O37+O38+O39+O40</f>
        <v>137.82479000000001</v>
      </c>
      <c r="P41" s="204"/>
      <c r="Q41" s="206">
        <f>IF(M41*1=0,"-",(O41-M41)/M41)</f>
        <v>-0.13628229640154571</v>
      </c>
      <c r="S41" s="203">
        <f>S37+S38+S39+S40</f>
        <v>19.622210000000003</v>
      </c>
      <c r="T41" s="204"/>
      <c r="U41" s="203">
        <f>U37+U38+U39+U40</f>
        <v>17.74783</v>
      </c>
      <c r="V41" s="204"/>
      <c r="W41" s="205">
        <f>W37+W38+W39+W40</f>
        <v>34.568130000000004</v>
      </c>
      <c r="X41" s="204"/>
      <c r="Y41" s="206">
        <f>IF(U41*1=0,"-",(W41-U41)/U41)</f>
        <v>0.94773839956772199</v>
      </c>
      <c r="AA41" s="203">
        <f>AA37+AA38+AA39+AA40</f>
        <v>123.17024000000001</v>
      </c>
      <c r="AB41" s="204"/>
      <c r="AC41" s="203">
        <f>AC37+AC38+AC39+AC40</f>
        <v>141.82373999999999</v>
      </c>
      <c r="AD41" s="204"/>
      <c r="AE41" s="205">
        <f>AE37+AE38+AE39+AE40</f>
        <v>103.25666</v>
      </c>
      <c r="AF41" s="204"/>
      <c r="AG41" s="206">
        <f>IF(AC41*1=0,"-",(AE41-AC41)/AC41)</f>
        <v>-0.27193670114749474</v>
      </c>
    </row>
    <row r="43" spans="1:33" x14ac:dyDescent="0.25">
      <c r="A43" s="248" t="s">
        <v>32</v>
      </c>
      <c r="B43" s="242"/>
      <c r="C43" s="185"/>
      <c r="D43" s="186"/>
      <c r="E43" s="185"/>
      <c r="F43" s="186"/>
      <c r="G43" s="187"/>
      <c r="H43" s="186"/>
      <c r="I43" s="188"/>
      <c r="K43" s="185"/>
      <c r="L43" s="186"/>
      <c r="M43" s="185"/>
      <c r="N43" s="186"/>
      <c r="O43" s="187"/>
      <c r="P43" s="186"/>
      <c r="Q43" s="188"/>
      <c r="S43" s="185"/>
      <c r="T43" s="186"/>
      <c r="U43" s="185"/>
      <c r="V43" s="186"/>
      <c r="W43" s="187"/>
      <c r="X43" s="186"/>
      <c r="Y43" s="188"/>
      <c r="AA43" s="185"/>
      <c r="AB43" s="186"/>
      <c r="AC43" s="185"/>
      <c r="AD43" s="186"/>
      <c r="AE43" s="187"/>
      <c r="AF43" s="186"/>
      <c r="AG43" s="188"/>
    </row>
    <row r="44" spans="1:33" x14ac:dyDescent="0.25">
      <c r="A44" s="189" t="s">
        <v>33</v>
      </c>
      <c r="B44" s="190"/>
      <c r="C44" s="191">
        <v>260</v>
      </c>
      <c r="D44" s="192"/>
      <c r="E44" s="191">
        <v>199.99986000000001</v>
      </c>
      <c r="F44" s="192"/>
      <c r="G44" s="193">
        <v>230</v>
      </c>
      <c r="H44" s="192"/>
      <c r="I44" s="194">
        <f>IF(OR(E44=0,E44="-"),"-",IF(G44="-",(0-E44)/E44,(G44-E44)/E44))</f>
        <v>0.15000080500056343</v>
      </c>
      <c r="K44" s="191">
        <v>214.36</v>
      </c>
      <c r="L44" s="192"/>
      <c r="M44" s="191">
        <v>199.99986000000001</v>
      </c>
      <c r="N44" s="192"/>
      <c r="O44" s="193">
        <v>230</v>
      </c>
      <c r="P44" s="192"/>
      <c r="Q44" s="194">
        <f>IF(OR(M44=0,M44="-"),"-",IF(O44="-",(0-M44)/M44,(O44-M44)/M44))</f>
        <v>0.15000080500056343</v>
      </c>
      <c r="S44" s="191">
        <v>33.4</v>
      </c>
      <c r="T44" s="192"/>
      <c r="U44" s="191">
        <v>94.856819999999999</v>
      </c>
      <c r="V44" s="192"/>
      <c r="W44" s="193">
        <v>2.8267000000000002</v>
      </c>
      <c r="X44" s="192"/>
      <c r="Y44" s="194">
        <f>IF(OR(U44=0,U44="-"),"-",IF(W44="-",(0-U44)/U44,(W44-U44)/U44))</f>
        <v>-0.97020035038071062</v>
      </c>
      <c r="AA44" s="191">
        <v>180.96</v>
      </c>
      <c r="AB44" s="192" t="s">
        <v>35</v>
      </c>
      <c r="AC44" s="191">
        <v>105.14304</v>
      </c>
      <c r="AD44" s="192" t="s">
        <v>35</v>
      </c>
      <c r="AE44" s="193">
        <v>227.17330000000001</v>
      </c>
      <c r="AF44" s="192" t="s">
        <v>35</v>
      </c>
      <c r="AG44" s="194">
        <f>IF(OR(AC44=0,AC44="-"),"-",IF(AE44="-",(0-AC44)/AC44,(AE44-AC44)/AC44))</f>
        <v>1.1606118674141437</v>
      </c>
    </row>
    <row r="45" spans="1:33" x14ac:dyDescent="0.25">
      <c r="A45" s="195" t="s">
        <v>36</v>
      </c>
      <c r="B45" s="196"/>
      <c r="C45" s="197">
        <v>0</v>
      </c>
      <c r="D45" s="198"/>
      <c r="E45" s="197">
        <v>0</v>
      </c>
      <c r="F45" s="198"/>
      <c r="G45" s="199">
        <v>0</v>
      </c>
      <c r="H45" s="198"/>
      <c r="I45" s="200" t="str">
        <f>IF(OR(E45=0,E45="-"),"-",IF(G45="-",(0-E45)/E45,(G45-E45)/E45))</f>
        <v>-</v>
      </c>
      <c r="K45" s="197">
        <v>0</v>
      </c>
      <c r="L45" s="198"/>
      <c r="M45" s="197">
        <v>0</v>
      </c>
      <c r="N45" s="198"/>
      <c r="O45" s="199">
        <v>0</v>
      </c>
      <c r="P45" s="198"/>
      <c r="Q45" s="200" t="str">
        <f>IF(OR(M45=0,M45="-"),"-",IF(O45="-",(0-M45)/M45,(O45-M45)/M45))</f>
        <v>-</v>
      </c>
      <c r="S45" s="197">
        <v>0</v>
      </c>
      <c r="T45" s="198"/>
      <c r="U45" s="197">
        <v>0</v>
      </c>
      <c r="V45" s="198"/>
      <c r="W45" s="199">
        <v>0</v>
      </c>
      <c r="X45" s="198"/>
      <c r="Y45" s="200" t="str">
        <f>IF(OR(U45=0,U45="-"),"-",IF(W45="-",(0-U45)/U45,(W45-U45)/U45))</f>
        <v>-</v>
      </c>
      <c r="AA45" s="197">
        <v>0</v>
      </c>
      <c r="AB45" s="198"/>
      <c r="AC45" s="197">
        <v>0</v>
      </c>
      <c r="AD45" s="198"/>
      <c r="AE45" s="199">
        <v>0</v>
      </c>
      <c r="AF45" s="198"/>
      <c r="AG45" s="200" t="str">
        <f>IF(OR(AC45=0,AC45="-"),"-",IF(AE45="-",(0-AC45)/AC45,(AE45-AC45)/AC45))</f>
        <v>-</v>
      </c>
    </row>
    <row r="46" spans="1:33" x14ac:dyDescent="0.25">
      <c r="A46" s="189" t="s">
        <v>37</v>
      </c>
      <c r="B46" s="190"/>
      <c r="C46" s="191">
        <v>0</v>
      </c>
      <c r="D46" s="192"/>
      <c r="E46" s="191">
        <v>0</v>
      </c>
      <c r="F46" s="192"/>
      <c r="G46" s="193">
        <v>0</v>
      </c>
      <c r="H46" s="192"/>
      <c r="I46" s="194" t="str">
        <f>IF(OR(E46=0,E46="-"),"-",IF(G46="-",(0-E46)/E46,(G46-E46)/E46))</f>
        <v>-</v>
      </c>
      <c r="K46" s="191">
        <v>0</v>
      </c>
      <c r="L46" s="192"/>
      <c r="M46" s="191">
        <v>0</v>
      </c>
      <c r="N46" s="192"/>
      <c r="O46" s="193">
        <v>0</v>
      </c>
      <c r="P46" s="192"/>
      <c r="Q46" s="194" t="str">
        <f>IF(OR(M46=0,M46="-"),"-",IF(O46="-",(0-M46)/M46,(O46-M46)/M46))</f>
        <v>-</v>
      </c>
      <c r="S46" s="191">
        <v>0</v>
      </c>
      <c r="T46" s="192"/>
      <c r="U46" s="191">
        <v>0</v>
      </c>
      <c r="V46" s="192"/>
      <c r="W46" s="193">
        <v>0</v>
      </c>
      <c r="X46" s="192"/>
      <c r="Y46" s="194" t="str">
        <f>IF(OR(U46=0,U46="-"),"-",IF(W46="-",(0-U46)/U46,(W46-U46)/U46))</f>
        <v>-</v>
      </c>
      <c r="AA46" s="191">
        <v>0</v>
      </c>
      <c r="AB46" s="192"/>
      <c r="AC46" s="191">
        <v>0</v>
      </c>
      <c r="AD46" s="192"/>
      <c r="AE46" s="193">
        <v>0</v>
      </c>
      <c r="AF46" s="192"/>
      <c r="AG46" s="194" t="str">
        <f>IF(OR(AC46=0,AC46="-"),"-",IF(AE46="-",(0-AC46)/AC46,(AE46-AC46)/AC46))</f>
        <v>-</v>
      </c>
    </row>
    <row r="47" spans="1:33" x14ac:dyDescent="0.25">
      <c r="A47" s="201" t="s">
        <v>12</v>
      </c>
      <c r="B47" s="202"/>
      <c r="C47" s="203">
        <f>C44+C45+C46</f>
        <v>260</v>
      </c>
      <c r="D47" s="204"/>
      <c r="E47" s="203">
        <f>E44+E45+E46</f>
        <v>199.99986000000001</v>
      </c>
      <c r="F47" s="204"/>
      <c r="G47" s="205">
        <f>G44+G45+G46</f>
        <v>230</v>
      </c>
      <c r="H47" s="204"/>
      <c r="I47" s="206">
        <f>IF(E47*1=0,"-",(G47-E47)/E47)</f>
        <v>0.15000080500056343</v>
      </c>
      <c r="K47" s="203">
        <f>K44+K45+K46</f>
        <v>214.36</v>
      </c>
      <c r="L47" s="204"/>
      <c r="M47" s="203">
        <f>M44+M45+M46</f>
        <v>199.99986000000001</v>
      </c>
      <c r="N47" s="204"/>
      <c r="O47" s="205">
        <f>O44+O45+O46</f>
        <v>230</v>
      </c>
      <c r="P47" s="204"/>
      <c r="Q47" s="206">
        <f>IF(M47*1=0,"-",(O47-M47)/M47)</f>
        <v>0.15000080500056343</v>
      </c>
      <c r="S47" s="203">
        <f>S44+S45+S46</f>
        <v>33.4</v>
      </c>
      <c r="T47" s="204"/>
      <c r="U47" s="203">
        <f>U44+U45+U46</f>
        <v>94.856819999999999</v>
      </c>
      <c r="V47" s="204"/>
      <c r="W47" s="205">
        <f>W44+W45+W46</f>
        <v>2.8267000000000002</v>
      </c>
      <c r="X47" s="204"/>
      <c r="Y47" s="206">
        <f>IF(U47*1=0,"-",(W47-U47)/U47)</f>
        <v>-0.97020035038071062</v>
      </c>
      <c r="AA47" s="203">
        <f>AA44+AA45+AA46</f>
        <v>180.96</v>
      </c>
      <c r="AB47" s="204"/>
      <c r="AC47" s="203">
        <f>AC44+AC45+AC46</f>
        <v>105.14304</v>
      </c>
      <c r="AD47" s="204"/>
      <c r="AE47" s="205">
        <f>AE44+AE45+AE46</f>
        <v>227.17330000000001</v>
      </c>
      <c r="AF47" s="204"/>
      <c r="AG47" s="206">
        <f>IF(AC47*1=0,"-",(AE47-AC47)/AC47)</f>
        <v>1.1606118674141437</v>
      </c>
    </row>
    <row r="49" spans="1:33" x14ac:dyDescent="0.25">
      <c r="A49" s="248" t="s">
        <v>38</v>
      </c>
      <c r="B49" s="242"/>
      <c r="C49" s="185"/>
      <c r="D49" s="186"/>
      <c r="E49" s="185"/>
      <c r="F49" s="186"/>
      <c r="G49" s="187"/>
      <c r="H49" s="186"/>
      <c r="I49" s="188"/>
      <c r="K49" s="185"/>
      <c r="L49" s="186"/>
      <c r="M49" s="185"/>
      <c r="N49" s="186"/>
      <c r="O49" s="187"/>
      <c r="P49" s="186"/>
      <c r="Q49" s="188"/>
      <c r="S49" s="185"/>
      <c r="T49" s="186"/>
      <c r="U49" s="185"/>
      <c r="V49" s="186"/>
      <c r="W49" s="187"/>
      <c r="X49" s="186"/>
      <c r="Y49" s="188"/>
      <c r="AA49" s="185"/>
      <c r="AB49" s="186"/>
      <c r="AC49" s="185"/>
      <c r="AD49" s="186"/>
      <c r="AE49" s="187"/>
      <c r="AF49" s="186"/>
      <c r="AG49" s="188"/>
    </row>
    <row r="50" spans="1:33" x14ac:dyDescent="0.25">
      <c r="A50" s="189" t="s">
        <v>39</v>
      </c>
      <c r="B50" s="190"/>
      <c r="C50" s="191">
        <v>0</v>
      </c>
      <c r="D50" s="192"/>
      <c r="E50" s="191">
        <v>0</v>
      </c>
      <c r="F50" s="192"/>
      <c r="G50" s="193">
        <v>0</v>
      </c>
      <c r="H50" s="192"/>
      <c r="I50" s="194" t="str">
        <f>IF(OR(E50=0,E50="-"),"-",IF(G50="-",(0-E50)/E50,(G50-E50)/E50))</f>
        <v>-</v>
      </c>
      <c r="K50" s="191">
        <v>0</v>
      </c>
      <c r="L50" s="192"/>
      <c r="M50" s="191">
        <v>0</v>
      </c>
      <c r="N50" s="192"/>
      <c r="O50" s="193">
        <v>0</v>
      </c>
      <c r="P50" s="192"/>
      <c r="Q50" s="194" t="str">
        <f>IF(OR(M50=0,M50="-"),"-",IF(O50="-",(0-M50)/M50,(O50-M50)/M50))</f>
        <v>-</v>
      </c>
      <c r="S50" s="191">
        <v>0</v>
      </c>
      <c r="T50" s="192"/>
      <c r="U50" s="191">
        <v>0</v>
      </c>
      <c r="V50" s="192"/>
      <c r="W50" s="193">
        <v>0</v>
      </c>
      <c r="X50" s="192"/>
      <c r="Y50" s="194" t="str">
        <f>IF(OR(U50=0,U50="-"),"-",IF(W50="-",(0-U50)/U50,(W50-U50)/U50))</f>
        <v>-</v>
      </c>
      <c r="AA50" s="191">
        <v>0</v>
      </c>
      <c r="AB50" s="192"/>
      <c r="AC50" s="191">
        <v>0</v>
      </c>
      <c r="AD50" s="192"/>
      <c r="AE50" s="193">
        <v>0</v>
      </c>
      <c r="AF50" s="192"/>
      <c r="AG50" s="194" t="str">
        <f>IF(OR(AC50=0,AC50="-"),"-",IF(AE50="-",(0-AC50)/AC50,(AE50-AC50)/AC50))</f>
        <v>-</v>
      </c>
    </row>
    <row r="51" spans="1:33" x14ac:dyDescent="0.25">
      <c r="A51" s="201" t="s">
        <v>12</v>
      </c>
      <c r="B51" s="202"/>
      <c r="C51" s="203">
        <f>C50</f>
        <v>0</v>
      </c>
      <c r="D51" s="204"/>
      <c r="E51" s="203">
        <f>E50</f>
        <v>0</v>
      </c>
      <c r="F51" s="204"/>
      <c r="G51" s="205">
        <f>G50</f>
        <v>0</v>
      </c>
      <c r="H51" s="204"/>
      <c r="I51" s="206" t="str">
        <f>IF(E51*1=0,"-",(G51-E51)/E51)</f>
        <v>-</v>
      </c>
      <c r="K51" s="203">
        <f>K50</f>
        <v>0</v>
      </c>
      <c r="L51" s="204"/>
      <c r="M51" s="203">
        <f>M50</f>
        <v>0</v>
      </c>
      <c r="N51" s="204"/>
      <c r="O51" s="205">
        <f>O50</f>
        <v>0</v>
      </c>
      <c r="P51" s="204"/>
      <c r="Q51" s="206" t="str">
        <f>IF(M51*1=0,"-",(O51-M51)/M51)</f>
        <v>-</v>
      </c>
      <c r="S51" s="203">
        <f>S50</f>
        <v>0</v>
      </c>
      <c r="T51" s="204"/>
      <c r="U51" s="203">
        <f>U50</f>
        <v>0</v>
      </c>
      <c r="V51" s="204"/>
      <c r="W51" s="205">
        <f>W50</f>
        <v>0</v>
      </c>
      <c r="X51" s="204"/>
      <c r="Y51" s="206" t="str">
        <f>IF(U51*1=0,"-",(W51-U51)/U51)</f>
        <v>-</v>
      </c>
      <c r="AA51" s="203">
        <f>AA50</f>
        <v>0</v>
      </c>
      <c r="AB51" s="204"/>
      <c r="AC51" s="203">
        <f>AC50</f>
        <v>0</v>
      </c>
      <c r="AD51" s="204"/>
      <c r="AE51" s="205">
        <f>AE50</f>
        <v>0</v>
      </c>
      <c r="AF51" s="204"/>
      <c r="AG51" s="206" t="str">
        <f>IF(AC51*1=0,"-",(AE51-AC51)/AC51)</f>
        <v>-</v>
      </c>
    </row>
    <row r="53" spans="1:33" ht="18" x14ac:dyDescent="0.25">
      <c r="A53" s="207" t="s">
        <v>40</v>
      </c>
      <c r="B53" s="208"/>
      <c r="C53" s="209">
        <f>C10+C14+C19+C23+C27+C34+C41+C47+C51</f>
        <v>967.56790000000001</v>
      </c>
      <c r="D53" s="210"/>
      <c r="E53" s="209">
        <f>E10+E14+E19+E23+E27+E34+E41+E47+E51</f>
        <v>966.62085999999999</v>
      </c>
      <c r="F53" s="210"/>
      <c r="G53" s="211">
        <f>G10+G14+G19+G23+G27+G34+G41+G47+G51</f>
        <v>1091.0966199999998</v>
      </c>
      <c r="H53" s="210"/>
      <c r="I53" s="212">
        <f>IF(E53*1=0,"-",(G53-E53)/E53)</f>
        <v>0.12877412970375976</v>
      </c>
      <c r="K53" s="209">
        <f>K10+K14+K19+K23+K27+K34+K41+K47+K51</f>
        <v>1011.5422900000001</v>
      </c>
      <c r="L53" s="210"/>
      <c r="M53" s="209">
        <f>M10+M14+M19+M23+M27+M34+M41+M47+M51</f>
        <v>1008.7227900000001</v>
      </c>
      <c r="N53" s="210"/>
      <c r="O53" s="211">
        <f>O10+O14+O19+O23+O27+O34+O41+O47+O51</f>
        <v>1022.3817299999999</v>
      </c>
      <c r="P53" s="210"/>
      <c r="Q53" s="212">
        <f>IF(M53*1=0,"-",(O53-M53)/M53)</f>
        <v>1.354082621648689E-2</v>
      </c>
      <c r="S53" s="209">
        <f>S10+S14+S19+S23+S27+S34+S41+S47+S51</f>
        <v>293.96433000000002</v>
      </c>
      <c r="T53" s="210"/>
      <c r="U53" s="209">
        <f>U10+U14+U19+U23+U27+U34+U41+U47+U51</f>
        <v>354.87301000000002</v>
      </c>
      <c r="V53" s="210"/>
      <c r="W53" s="211">
        <f>W10+W14+W19+W23+W27+W34+W41+W47+W51</f>
        <v>252.92052999999999</v>
      </c>
      <c r="X53" s="210"/>
      <c r="Y53" s="212">
        <f>IF(U53*1=0,"-",(W53-U53)/U53)</f>
        <v>-0.28729285442136054</v>
      </c>
      <c r="AA53" s="209">
        <f>AA10+AA14+AA19+AA23+AA27+AA34+AA41+AA47+AA51</f>
        <v>717.57796000000008</v>
      </c>
      <c r="AB53" s="210"/>
      <c r="AC53" s="209">
        <f>AC10+AC14+AC19+AC23+AC27+AC34+AC41+AC47+AC51</f>
        <v>653.84978000000012</v>
      </c>
      <c r="AD53" s="210"/>
      <c r="AE53" s="211">
        <f>AE10+AE14+AE19+AE23+AE27+AE34+AE41+AE47+AE51</f>
        <v>769.46119999999996</v>
      </c>
      <c r="AF53" s="210"/>
      <c r="AG53" s="212">
        <f>IF(AC53*1=0,"-",(AE53-AC53)/AC53)</f>
        <v>0.17681648527892724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9:B49"/>
    <mergeCell ref="A21:B21"/>
    <mergeCell ref="A25:B25"/>
    <mergeCell ref="A29:B29"/>
    <mergeCell ref="A36:B36"/>
    <mergeCell ref="A43:B43"/>
    <mergeCell ref="AC6:AD6"/>
    <mergeCell ref="AE6:AF6"/>
    <mergeCell ref="A7:B7"/>
    <mergeCell ref="A12:B12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workbookViewId="0"/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5" width="8.140625" customWidth="1"/>
    <col min="16" max="17" width="9.140625" customWidth="1"/>
  </cols>
  <sheetData>
    <row r="1" spans="1:17" ht="23.25" x14ac:dyDescent="0.25">
      <c r="A1" s="241" t="s">
        <v>177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13" t="s">
        <v>1</v>
      </c>
    </row>
    <row r="2" spans="1:17" ht="18" x14ac:dyDescent="0.25">
      <c r="A2" s="243" t="s">
        <v>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13"/>
    </row>
    <row r="3" spans="1:17" ht="18" x14ac:dyDescent="0.25">
      <c r="A3" s="243" t="s">
        <v>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13"/>
    </row>
    <row r="5" spans="1:17" ht="51" customHeight="1" x14ac:dyDescent="0.25">
      <c r="A5" s="214" t="s">
        <v>8</v>
      </c>
      <c r="B5" s="249" t="s">
        <v>42</v>
      </c>
      <c r="C5" s="249" t="s">
        <v>43</v>
      </c>
      <c r="D5" s="250" t="s">
        <v>14</v>
      </c>
      <c r="E5" s="250" t="s">
        <v>19</v>
      </c>
      <c r="F5" s="250" t="s">
        <v>21</v>
      </c>
      <c r="G5" s="250" t="s">
        <v>23</v>
      </c>
      <c r="H5" s="250" t="s">
        <v>26</v>
      </c>
      <c r="I5" s="250" t="s">
        <v>28</v>
      </c>
      <c r="J5" s="250" t="s">
        <v>31</v>
      </c>
      <c r="K5" s="250" t="s">
        <v>33</v>
      </c>
      <c r="L5" s="250" t="s">
        <v>44</v>
      </c>
      <c r="M5" s="251" t="s">
        <v>45</v>
      </c>
      <c r="N5" s="251" t="s">
        <v>45</v>
      </c>
      <c r="O5" s="251" t="s">
        <v>45</v>
      </c>
    </row>
    <row r="6" spans="1:17" x14ac:dyDescent="0.25">
      <c r="A6" s="216" t="s">
        <v>46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</row>
    <row r="7" spans="1:17" ht="15.75" x14ac:dyDescent="0.25">
      <c r="A7" s="216" t="s">
        <v>47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15">
        <v>2014</v>
      </c>
      <c r="N7" s="215">
        <v>2013</v>
      </c>
      <c r="O7" s="215">
        <v>2012</v>
      </c>
    </row>
    <row r="8" spans="1:17" ht="15.75" x14ac:dyDescent="0.25">
      <c r="A8" s="217" t="s">
        <v>10</v>
      </c>
      <c r="B8" s="252"/>
      <c r="C8" s="242"/>
      <c r="D8" s="218"/>
      <c r="E8" s="218"/>
      <c r="F8" s="218"/>
      <c r="G8" s="218"/>
      <c r="H8" s="218"/>
      <c r="I8" s="218"/>
      <c r="J8" s="218"/>
      <c r="K8" s="218"/>
      <c r="L8" s="218"/>
      <c r="M8" s="219"/>
      <c r="N8" s="220"/>
      <c r="O8" s="220"/>
    </row>
    <row r="9" spans="1:17" ht="15.75" x14ac:dyDescent="0.25">
      <c r="A9" s="221" t="s">
        <v>135</v>
      </c>
      <c r="B9" s="253"/>
      <c r="C9" s="242"/>
      <c r="D9" s="222">
        <v>1.4770000000000001</v>
      </c>
      <c r="E9" s="222">
        <v>0</v>
      </c>
      <c r="F9" s="222">
        <v>0</v>
      </c>
      <c r="G9" s="222">
        <v>0</v>
      </c>
      <c r="H9" s="222">
        <v>0</v>
      </c>
      <c r="I9" s="222">
        <v>0.47011999999999998</v>
      </c>
      <c r="J9" s="222">
        <v>0</v>
      </c>
      <c r="K9" s="222">
        <v>0</v>
      </c>
      <c r="L9" s="222">
        <v>0</v>
      </c>
      <c r="M9" s="223">
        <f t="shared" ref="M9:M21" si="0">SUM(D9,E9,F9,G9,H9,I9,J9,K9,L9)</f>
        <v>1.94712</v>
      </c>
      <c r="N9" s="222">
        <v>2.7461000000000002</v>
      </c>
      <c r="O9" s="222">
        <v>1.5780000000000001</v>
      </c>
      <c r="P9" s="253"/>
      <c r="Q9" s="242"/>
    </row>
    <row r="10" spans="1:17" ht="15.75" x14ac:dyDescent="0.25">
      <c r="A10" s="224" t="s">
        <v>48</v>
      </c>
      <c r="B10" s="254"/>
      <c r="C10" s="242"/>
      <c r="D10" s="225">
        <v>10.111000000000001</v>
      </c>
      <c r="E10" s="225">
        <v>0</v>
      </c>
      <c r="F10" s="225">
        <v>0</v>
      </c>
      <c r="G10" s="225">
        <v>0</v>
      </c>
      <c r="H10" s="225">
        <v>3.3119999999999998</v>
      </c>
      <c r="I10" s="225">
        <v>0.20147999999999999</v>
      </c>
      <c r="J10" s="225">
        <v>0</v>
      </c>
      <c r="K10" s="225">
        <v>0</v>
      </c>
      <c r="L10" s="225">
        <v>0</v>
      </c>
      <c r="M10" s="226">
        <f t="shared" si="0"/>
        <v>13.62448</v>
      </c>
      <c r="N10" s="225">
        <v>21.236000000000001</v>
      </c>
      <c r="O10" s="225">
        <v>7.3242799999999999</v>
      </c>
    </row>
    <row r="11" spans="1:17" ht="15.75" x14ac:dyDescent="0.25">
      <c r="A11" s="221" t="s">
        <v>49</v>
      </c>
      <c r="B11" s="253"/>
      <c r="C11" s="242"/>
      <c r="D11" s="222">
        <v>0</v>
      </c>
      <c r="E11" s="222">
        <v>0</v>
      </c>
      <c r="F11" s="222">
        <v>0</v>
      </c>
      <c r="G11" s="222">
        <v>0</v>
      </c>
      <c r="H11" s="222">
        <v>0</v>
      </c>
      <c r="I11" s="222">
        <v>5.6120000000000003E-2</v>
      </c>
      <c r="J11" s="222">
        <v>0</v>
      </c>
      <c r="K11" s="222">
        <v>0</v>
      </c>
      <c r="L11" s="222">
        <v>0</v>
      </c>
      <c r="M11" s="223">
        <f t="shared" si="0"/>
        <v>5.6120000000000003E-2</v>
      </c>
      <c r="N11" s="222">
        <v>0</v>
      </c>
      <c r="O11" s="222">
        <v>0</v>
      </c>
    </row>
    <row r="12" spans="1:17" ht="15.75" x14ac:dyDescent="0.25">
      <c r="A12" s="224" t="s">
        <v>50</v>
      </c>
      <c r="B12" s="254"/>
      <c r="C12" s="242"/>
      <c r="D12" s="225">
        <v>4.7080000000000002</v>
      </c>
      <c r="E12" s="225">
        <v>0</v>
      </c>
      <c r="F12" s="225">
        <v>0</v>
      </c>
      <c r="G12" s="225">
        <v>1.9239999999999999</v>
      </c>
      <c r="H12" s="225">
        <v>6.9648599999999998</v>
      </c>
      <c r="I12" s="225">
        <v>11.59614</v>
      </c>
      <c r="J12" s="225">
        <v>0</v>
      </c>
      <c r="K12" s="225">
        <v>0</v>
      </c>
      <c r="L12" s="225">
        <v>0</v>
      </c>
      <c r="M12" s="226">
        <f t="shared" si="0"/>
        <v>25.192999999999998</v>
      </c>
      <c r="N12" s="225">
        <v>28.739820000000002</v>
      </c>
      <c r="O12" s="225">
        <v>24.325299999999999</v>
      </c>
    </row>
    <row r="13" spans="1:17" ht="15.75" x14ac:dyDescent="0.25">
      <c r="A13" s="221" t="s">
        <v>51</v>
      </c>
      <c r="B13" s="253"/>
      <c r="C13" s="242"/>
      <c r="D13" s="222">
        <v>0</v>
      </c>
      <c r="E13" s="222">
        <v>0</v>
      </c>
      <c r="F13" s="222">
        <v>0</v>
      </c>
      <c r="G13" s="222">
        <v>0</v>
      </c>
      <c r="H13" s="222">
        <v>0</v>
      </c>
      <c r="I13" s="222">
        <v>7.6589999999999998</v>
      </c>
      <c r="J13" s="222">
        <v>0</v>
      </c>
      <c r="K13" s="222">
        <v>0</v>
      </c>
      <c r="L13" s="222">
        <v>0</v>
      </c>
      <c r="M13" s="223">
        <f t="shared" si="0"/>
        <v>7.6589999999999998</v>
      </c>
      <c r="N13" s="222">
        <v>6.8605799999999997</v>
      </c>
      <c r="O13" s="222">
        <v>7.8620200000000002</v>
      </c>
    </row>
    <row r="14" spans="1:17" ht="15.75" x14ac:dyDescent="0.25">
      <c r="A14" s="224" t="s">
        <v>52</v>
      </c>
      <c r="B14" s="254"/>
      <c r="C14" s="242"/>
      <c r="D14" s="225">
        <v>0</v>
      </c>
      <c r="E14" s="225">
        <v>0</v>
      </c>
      <c r="F14" s="225">
        <v>0</v>
      </c>
      <c r="G14" s="225">
        <v>0</v>
      </c>
      <c r="H14" s="225">
        <v>0</v>
      </c>
      <c r="I14" s="225">
        <v>0</v>
      </c>
      <c r="J14" s="225">
        <v>0</v>
      </c>
      <c r="K14" s="225">
        <v>0</v>
      </c>
      <c r="L14" s="225">
        <v>0</v>
      </c>
      <c r="M14" s="226">
        <f t="shared" si="0"/>
        <v>0</v>
      </c>
      <c r="N14" s="225">
        <v>0</v>
      </c>
      <c r="O14" s="225">
        <v>0.17899999999999999</v>
      </c>
    </row>
    <row r="15" spans="1:17" ht="15.75" x14ac:dyDescent="0.25">
      <c r="A15" s="221" t="s">
        <v>155</v>
      </c>
      <c r="B15" s="253"/>
      <c r="C15" s="242"/>
      <c r="D15" s="222">
        <v>0</v>
      </c>
      <c r="E15" s="222">
        <v>0</v>
      </c>
      <c r="F15" s="222">
        <v>0</v>
      </c>
      <c r="G15" s="222">
        <v>0</v>
      </c>
      <c r="H15" s="222">
        <v>0.32200000000000001</v>
      </c>
      <c r="I15" s="222">
        <v>1.70384</v>
      </c>
      <c r="J15" s="222">
        <v>0</v>
      </c>
      <c r="K15" s="222">
        <v>0</v>
      </c>
      <c r="L15" s="222">
        <v>0</v>
      </c>
      <c r="M15" s="223">
        <f t="shared" si="0"/>
        <v>2.0258400000000001</v>
      </c>
      <c r="N15" s="222">
        <v>1.5609999999999999</v>
      </c>
      <c r="O15" s="222">
        <v>3.149</v>
      </c>
    </row>
    <row r="16" spans="1:17" ht="15.75" x14ac:dyDescent="0.25">
      <c r="A16" s="224" t="s">
        <v>53</v>
      </c>
      <c r="B16" s="254"/>
      <c r="C16" s="242"/>
      <c r="D16" s="225">
        <v>0</v>
      </c>
      <c r="E16" s="225">
        <v>0</v>
      </c>
      <c r="F16" s="225">
        <v>0</v>
      </c>
      <c r="G16" s="225">
        <v>0</v>
      </c>
      <c r="H16" s="225">
        <v>0.69</v>
      </c>
      <c r="I16" s="225">
        <v>3.68</v>
      </c>
      <c r="J16" s="225">
        <v>0</v>
      </c>
      <c r="K16" s="225">
        <v>0</v>
      </c>
      <c r="L16" s="225">
        <v>0</v>
      </c>
      <c r="M16" s="226">
        <f t="shared" si="0"/>
        <v>4.37</v>
      </c>
      <c r="N16" s="225">
        <v>5.5389999999999997</v>
      </c>
      <c r="O16" s="225">
        <v>5.9080000000000004</v>
      </c>
    </row>
    <row r="17" spans="1:17" ht="15.75" x14ac:dyDescent="0.25">
      <c r="A17" s="221" t="s">
        <v>156</v>
      </c>
      <c r="B17" s="253"/>
      <c r="C17" s="242"/>
      <c r="D17" s="222">
        <v>0</v>
      </c>
      <c r="E17" s="222">
        <v>0</v>
      </c>
      <c r="F17" s="222">
        <v>0</v>
      </c>
      <c r="G17" s="222">
        <v>0</v>
      </c>
      <c r="H17" s="222">
        <v>0</v>
      </c>
      <c r="I17" s="222">
        <v>1.8859999999999998E-2</v>
      </c>
      <c r="J17" s="222">
        <v>0</v>
      </c>
      <c r="K17" s="222">
        <v>0</v>
      </c>
      <c r="L17" s="222">
        <v>0</v>
      </c>
      <c r="M17" s="223">
        <f t="shared" si="0"/>
        <v>1.8859999999999998E-2</v>
      </c>
      <c r="N17" s="222">
        <v>2.4E-2</v>
      </c>
      <c r="O17" s="222">
        <v>0</v>
      </c>
    </row>
    <row r="18" spans="1:17" ht="15.75" x14ac:dyDescent="0.25">
      <c r="A18" s="224" t="s">
        <v>54</v>
      </c>
      <c r="B18" s="254"/>
      <c r="C18" s="242"/>
      <c r="D18" s="225">
        <v>0</v>
      </c>
      <c r="E18" s="225">
        <v>0</v>
      </c>
      <c r="F18" s="225">
        <v>0</v>
      </c>
      <c r="G18" s="225">
        <v>1.518</v>
      </c>
      <c r="H18" s="225">
        <v>0</v>
      </c>
      <c r="I18" s="225">
        <v>0.72219999999999995</v>
      </c>
      <c r="J18" s="225">
        <v>0</v>
      </c>
      <c r="K18" s="225">
        <v>0</v>
      </c>
      <c r="L18" s="225">
        <v>0</v>
      </c>
      <c r="M18" s="226">
        <f t="shared" si="0"/>
        <v>2.2401999999999997</v>
      </c>
      <c r="N18" s="225">
        <v>15.488659999999999</v>
      </c>
      <c r="O18" s="225">
        <v>5.7314400000000001</v>
      </c>
    </row>
    <row r="19" spans="1:17" ht="15.75" x14ac:dyDescent="0.25">
      <c r="A19" s="221" t="s">
        <v>136</v>
      </c>
      <c r="B19" s="253"/>
      <c r="C19" s="242"/>
      <c r="D19" s="222">
        <v>0</v>
      </c>
      <c r="E19" s="222">
        <v>0</v>
      </c>
      <c r="F19" s="222">
        <v>0</v>
      </c>
      <c r="G19" s="222">
        <v>0</v>
      </c>
      <c r="H19" s="222">
        <v>0</v>
      </c>
      <c r="I19" s="222">
        <v>2.3E-2</v>
      </c>
      <c r="J19" s="222">
        <v>0</v>
      </c>
      <c r="K19" s="222">
        <v>0</v>
      </c>
      <c r="L19" s="222">
        <v>0</v>
      </c>
      <c r="M19" s="223">
        <f t="shared" si="0"/>
        <v>2.3E-2</v>
      </c>
      <c r="N19" s="222">
        <v>4.0000000000000001E-3</v>
      </c>
      <c r="O19" s="222">
        <v>2.392E-2</v>
      </c>
    </row>
    <row r="20" spans="1:17" ht="15.75" x14ac:dyDescent="0.25">
      <c r="A20" s="224" t="s">
        <v>59</v>
      </c>
      <c r="B20" s="254"/>
      <c r="C20" s="242"/>
      <c r="D20" s="225">
        <v>2.0369999999999999</v>
      </c>
      <c r="E20" s="225">
        <v>0</v>
      </c>
      <c r="F20" s="225">
        <v>0</v>
      </c>
      <c r="G20" s="225">
        <v>12.298</v>
      </c>
      <c r="H20" s="225">
        <v>5.52</v>
      </c>
      <c r="I20" s="225">
        <v>16.544820000000001</v>
      </c>
      <c r="J20" s="225">
        <v>0</v>
      </c>
      <c r="K20" s="225">
        <v>0</v>
      </c>
      <c r="L20" s="225">
        <v>0</v>
      </c>
      <c r="M20" s="226">
        <f t="shared" si="0"/>
        <v>36.399820000000005</v>
      </c>
      <c r="N20" s="225">
        <v>20.43956</v>
      </c>
      <c r="O20" s="225">
        <v>19.135680000000001</v>
      </c>
    </row>
    <row r="21" spans="1:17" ht="15.75" x14ac:dyDescent="0.25">
      <c r="A21" s="221" t="s">
        <v>44</v>
      </c>
      <c r="B21" s="253"/>
      <c r="C21" s="242"/>
      <c r="D21" s="222">
        <v>9.3930000000000007</v>
      </c>
      <c r="E21" s="222">
        <v>0</v>
      </c>
      <c r="F21" s="222">
        <v>0</v>
      </c>
      <c r="G21" s="222">
        <v>0</v>
      </c>
      <c r="H21" s="222">
        <v>0</v>
      </c>
      <c r="I21" s="222">
        <v>0</v>
      </c>
      <c r="J21" s="222">
        <v>0</v>
      </c>
      <c r="K21" s="222">
        <v>0</v>
      </c>
      <c r="L21" s="222">
        <v>0</v>
      </c>
      <c r="M21" s="223">
        <f t="shared" si="0"/>
        <v>9.3930000000000007</v>
      </c>
      <c r="N21" s="222">
        <v>2.9769999999999999</v>
      </c>
      <c r="O21" s="222">
        <v>0</v>
      </c>
    </row>
    <row r="22" spans="1:17" ht="15.75" x14ac:dyDescent="0.25">
      <c r="A22" s="227" t="s">
        <v>12</v>
      </c>
      <c r="B22" s="255"/>
      <c r="C22" s="242"/>
      <c r="D22" s="228">
        <f t="shared" ref="D22:O22" si="1">SUM(D9,D10,D11,D12,D13,D14,D15,D16,D17,D18,D19,D20,D21)</f>
        <v>27.725999999999999</v>
      </c>
      <c r="E22" s="228">
        <f t="shared" si="1"/>
        <v>0</v>
      </c>
      <c r="F22" s="228">
        <f t="shared" si="1"/>
        <v>0</v>
      </c>
      <c r="G22" s="228">
        <f t="shared" si="1"/>
        <v>15.74</v>
      </c>
      <c r="H22" s="228">
        <f t="shared" si="1"/>
        <v>16.808859999999996</v>
      </c>
      <c r="I22" s="228">
        <f t="shared" si="1"/>
        <v>42.675579999999997</v>
      </c>
      <c r="J22" s="228">
        <f t="shared" si="1"/>
        <v>0</v>
      </c>
      <c r="K22" s="228">
        <f t="shared" si="1"/>
        <v>0</v>
      </c>
      <c r="L22" s="228">
        <f t="shared" si="1"/>
        <v>0</v>
      </c>
      <c r="M22" s="229">
        <f t="shared" si="1"/>
        <v>102.95044</v>
      </c>
      <c r="N22" s="225">
        <f t="shared" si="1"/>
        <v>105.61572000000001</v>
      </c>
      <c r="O22" s="225">
        <f t="shared" si="1"/>
        <v>75.216639999999998</v>
      </c>
    </row>
    <row r="24" spans="1:17" ht="15.75" x14ac:dyDescent="0.25">
      <c r="A24" s="217" t="s">
        <v>13</v>
      </c>
      <c r="B24" s="252"/>
      <c r="C24" s="242"/>
      <c r="D24" s="218"/>
      <c r="E24" s="218"/>
      <c r="F24" s="218"/>
      <c r="G24" s="218"/>
      <c r="H24" s="218"/>
      <c r="I24" s="218"/>
      <c r="J24" s="218"/>
      <c r="K24" s="218"/>
      <c r="L24" s="218"/>
      <c r="M24" s="219"/>
      <c r="N24" s="220"/>
      <c r="O24" s="220"/>
    </row>
    <row r="25" spans="1:17" ht="15.75" x14ac:dyDescent="0.25">
      <c r="A25" s="221" t="s">
        <v>14</v>
      </c>
      <c r="B25" s="253"/>
      <c r="C25" s="242"/>
      <c r="D25" s="222">
        <v>0</v>
      </c>
      <c r="E25" s="222">
        <v>0</v>
      </c>
      <c r="F25" s="222">
        <v>0</v>
      </c>
      <c r="G25" s="222">
        <v>0</v>
      </c>
      <c r="H25" s="222">
        <v>1.518</v>
      </c>
      <c r="I25" s="222">
        <v>0</v>
      </c>
      <c r="J25" s="222">
        <v>0</v>
      </c>
      <c r="K25" s="222">
        <v>0</v>
      </c>
      <c r="L25" s="222">
        <v>0</v>
      </c>
      <c r="M25" s="223">
        <f t="shared" ref="M25:M30" si="2">SUM(D25,E25,F25,G25,H25,I25,J25,K25,L25)</f>
        <v>1.518</v>
      </c>
      <c r="N25" s="222">
        <v>0</v>
      </c>
      <c r="O25" s="222">
        <v>0</v>
      </c>
      <c r="P25" s="253"/>
      <c r="Q25" s="242"/>
    </row>
    <row r="26" spans="1:17" ht="15.75" x14ac:dyDescent="0.25">
      <c r="A26" s="224" t="s">
        <v>60</v>
      </c>
      <c r="B26" s="254"/>
      <c r="C26" s="242"/>
      <c r="D26" s="225">
        <v>0</v>
      </c>
      <c r="E26" s="225">
        <v>0</v>
      </c>
      <c r="F26" s="225">
        <v>0</v>
      </c>
      <c r="G26" s="225">
        <v>0</v>
      </c>
      <c r="H26" s="225">
        <v>0</v>
      </c>
      <c r="I26" s="225">
        <v>0</v>
      </c>
      <c r="J26" s="225">
        <v>0</v>
      </c>
      <c r="K26" s="225">
        <v>0</v>
      </c>
      <c r="L26" s="225">
        <v>0</v>
      </c>
      <c r="M26" s="226">
        <f t="shared" si="2"/>
        <v>0</v>
      </c>
      <c r="N26" s="225">
        <v>0</v>
      </c>
      <c r="O26" s="225">
        <v>1.51</v>
      </c>
    </row>
    <row r="27" spans="1:17" ht="15.75" x14ac:dyDescent="0.25">
      <c r="A27" s="221" t="s">
        <v>137</v>
      </c>
      <c r="B27" s="253"/>
      <c r="C27" s="242"/>
      <c r="D27" s="222">
        <v>0</v>
      </c>
      <c r="E27" s="222">
        <v>0</v>
      </c>
      <c r="F27" s="222">
        <v>0</v>
      </c>
      <c r="G27" s="222">
        <v>0</v>
      </c>
      <c r="H27" s="222">
        <v>0</v>
      </c>
      <c r="I27" s="222">
        <v>0.41583999999999999</v>
      </c>
      <c r="J27" s="222">
        <v>0</v>
      </c>
      <c r="K27" s="222">
        <v>0</v>
      </c>
      <c r="L27" s="222">
        <v>0</v>
      </c>
      <c r="M27" s="223">
        <f t="shared" si="2"/>
        <v>0.41583999999999999</v>
      </c>
      <c r="N27" s="222">
        <v>0.16422</v>
      </c>
      <c r="O27" s="222">
        <v>0.17158000000000001</v>
      </c>
    </row>
    <row r="28" spans="1:17" ht="15.75" x14ac:dyDescent="0.25">
      <c r="A28" s="224" t="s">
        <v>138</v>
      </c>
      <c r="B28" s="254"/>
      <c r="C28" s="242"/>
      <c r="D28" s="225">
        <v>0.36899999999999999</v>
      </c>
      <c r="E28" s="225">
        <v>0</v>
      </c>
      <c r="F28" s="225">
        <v>0</v>
      </c>
      <c r="G28" s="225">
        <v>0</v>
      </c>
      <c r="H28" s="225">
        <v>0</v>
      </c>
      <c r="I28" s="225">
        <v>0</v>
      </c>
      <c r="J28" s="225">
        <v>0</v>
      </c>
      <c r="K28" s="225">
        <v>0</v>
      </c>
      <c r="L28" s="225">
        <v>0</v>
      </c>
      <c r="M28" s="226">
        <f t="shared" si="2"/>
        <v>0.36899999999999999</v>
      </c>
      <c r="N28" s="225">
        <v>0</v>
      </c>
      <c r="O28" s="225">
        <v>0</v>
      </c>
    </row>
    <row r="29" spans="1:17" ht="15.75" x14ac:dyDescent="0.25">
      <c r="A29" s="221" t="s">
        <v>62</v>
      </c>
      <c r="B29" s="253"/>
      <c r="C29" s="242"/>
      <c r="D29" s="222">
        <v>0</v>
      </c>
      <c r="E29" s="222">
        <v>0</v>
      </c>
      <c r="F29" s="222">
        <v>0</v>
      </c>
      <c r="G29" s="222">
        <v>0</v>
      </c>
      <c r="H29" s="222">
        <v>0</v>
      </c>
      <c r="I29" s="222">
        <v>0</v>
      </c>
      <c r="J29" s="222">
        <v>0</v>
      </c>
      <c r="K29" s="222">
        <v>0</v>
      </c>
      <c r="L29" s="222">
        <v>0</v>
      </c>
      <c r="M29" s="223">
        <f t="shared" si="2"/>
        <v>0</v>
      </c>
      <c r="N29" s="222">
        <v>0</v>
      </c>
      <c r="O29" s="222">
        <v>0.83099999999999996</v>
      </c>
    </row>
    <row r="30" spans="1:17" ht="15.75" x14ac:dyDescent="0.25">
      <c r="A30" s="224" t="s">
        <v>63</v>
      </c>
      <c r="B30" s="254"/>
      <c r="C30" s="242"/>
      <c r="D30" s="225">
        <v>0</v>
      </c>
      <c r="E30" s="225">
        <v>0</v>
      </c>
      <c r="F30" s="225">
        <v>0</v>
      </c>
      <c r="G30" s="225">
        <v>0</v>
      </c>
      <c r="H30" s="225">
        <v>0</v>
      </c>
      <c r="I30" s="225">
        <v>0</v>
      </c>
      <c r="J30" s="225">
        <v>0</v>
      </c>
      <c r="K30" s="225">
        <v>0</v>
      </c>
      <c r="L30" s="225">
        <v>0</v>
      </c>
      <c r="M30" s="226">
        <f t="shared" si="2"/>
        <v>0</v>
      </c>
      <c r="N30" s="225">
        <v>0</v>
      </c>
      <c r="O30" s="225">
        <v>2.1000000000000001E-2</v>
      </c>
    </row>
    <row r="31" spans="1:17" ht="15.75" x14ac:dyDescent="0.25">
      <c r="A31" s="227" t="s">
        <v>12</v>
      </c>
      <c r="B31" s="255"/>
      <c r="C31" s="242"/>
      <c r="D31" s="228">
        <f t="shared" ref="D31:O31" si="3">SUM(D25,D26,D27,D28,D29,D30)</f>
        <v>0.36899999999999999</v>
      </c>
      <c r="E31" s="228">
        <f t="shared" si="3"/>
        <v>0</v>
      </c>
      <c r="F31" s="228">
        <f t="shared" si="3"/>
        <v>0</v>
      </c>
      <c r="G31" s="228">
        <f t="shared" si="3"/>
        <v>0</v>
      </c>
      <c r="H31" s="228">
        <f t="shared" si="3"/>
        <v>1.518</v>
      </c>
      <c r="I31" s="228">
        <f t="shared" si="3"/>
        <v>0.41583999999999999</v>
      </c>
      <c r="J31" s="228">
        <f t="shared" si="3"/>
        <v>0</v>
      </c>
      <c r="K31" s="228">
        <f t="shared" si="3"/>
        <v>0</v>
      </c>
      <c r="L31" s="228">
        <f t="shared" si="3"/>
        <v>0</v>
      </c>
      <c r="M31" s="229">
        <f t="shared" si="3"/>
        <v>2.3028399999999998</v>
      </c>
      <c r="N31" s="225">
        <f t="shared" si="3"/>
        <v>0.16422</v>
      </c>
      <c r="O31" s="225">
        <f t="shared" si="3"/>
        <v>2.5335799999999997</v>
      </c>
    </row>
    <row r="33" spans="1:17" ht="15.75" x14ac:dyDescent="0.25">
      <c r="A33" s="217" t="s">
        <v>15</v>
      </c>
      <c r="B33" s="252"/>
      <c r="C33" s="242"/>
      <c r="D33" s="218"/>
      <c r="E33" s="218"/>
      <c r="F33" s="218"/>
      <c r="G33" s="218"/>
      <c r="H33" s="218"/>
      <c r="I33" s="218"/>
      <c r="J33" s="218"/>
      <c r="K33" s="218"/>
      <c r="L33" s="218"/>
      <c r="M33" s="219"/>
      <c r="N33" s="220"/>
      <c r="O33" s="220"/>
    </row>
    <row r="34" spans="1:17" ht="15.75" x14ac:dyDescent="0.25">
      <c r="A34" s="221" t="s">
        <v>142</v>
      </c>
      <c r="B34" s="253"/>
      <c r="C34" s="242"/>
      <c r="D34" s="222">
        <v>0</v>
      </c>
      <c r="E34" s="222">
        <v>0</v>
      </c>
      <c r="F34" s="222">
        <v>0</v>
      </c>
      <c r="G34" s="222">
        <v>0</v>
      </c>
      <c r="H34" s="222">
        <v>0</v>
      </c>
      <c r="I34" s="222">
        <v>0</v>
      </c>
      <c r="J34" s="222">
        <v>0</v>
      </c>
      <c r="K34" s="222">
        <v>1.196</v>
      </c>
      <c r="L34" s="222">
        <v>0</v>
      </c>
      <c r="M34" s="223">
        <f>SUM(D34,E34,F34,G34,H34,I34,J34,K34,L34)</f>
        <v>1.196</v>
      </c>
      <c r="N34" s="222">
        <v>0</v>
      </c>
      <c r="O34" s="222">
        <v>0</v>
      </c>
      <c r="P34" s="253"/>
      <c r="Q34" s="242"/>
    </row>
    <row r="35" spans="1:17" ht="15.75" x14ac:dyDescent="0.25">
      <c r="A35" s="227" t="s">
        <v>12</v>
      </c>
      <c r="B35" s="255"/>
      <c r="C35" s="242"/>
      <c r="D35" s="228">
        <f t="shared" ref="D35:O35" si="4">D34</f>
        <v>0</v>
      </c>
      <c r="E35" s="228">
        <f t="shared" si="4"/>
        <v>0</v>
      </c>
      <c r="F35" s="228">
        <f t="shared" si="4"/>
        <v>0</v>
      </c>
      <c r="G35" s="228">
        <f t="shared" si="4"/>
        <v>0</v>
      </c>
      <c r="H35" s="228">
        <f t="shared" si="4"/>
        <v>0</v>
      </c>
      <c r="I35" s="228">
        <f t="shared" si="4"/>
        <v>0</v>
      </c>
      <c r="J35" s="228">
        <f t="shared" si="4"/>
        <v>0</v>
      </c>
      <c r="K35" s="228">
        <f t="shared" si="4"/>
        <v>1.196</v>
      </c>
      <c r="L35" s="228">
        <f t="shared" si="4"/>
        <v>0</v>
      </c>
      <c r="M35" s="229">
        <f t="shared" si="4"/>
        <v>1.196</v>
      </c>
      <c r="N35" s="225">
        <f t="shared" si="4"/>
        <v>0</v>
      </c>
      <c r="O35" s="225">
        <f t="shared" si="4"/>
        <v>0</v>
      </c>
    </row>
    <row r="37" spans="1:17" ht="15.75" x14ac:dyDescent="0.25">
      <c r="A37" s="217" t="s">
        <v>18</v>
      </c>
      <c r="B37" s="252"/>
      <c r="C37" s="242"/>
      <c r="D37" s="218"/>
      <c r="E37" s="218"/>
      <c r="F37" s="218"/>
      <c r="G37" s="218"/>
      <c r="H37" s="218"/>
      <c r="I37" s="218"/>
      <c r="J37" s="218"/>
      <c r="K37" s="218"/>
      <c r="L37" s="218"/>
      <c r="M37" s="219"/>
      <c r="N37" s="220"/>
      <c r="O37" s="220"/>
    </row>
    <row r="38" spans="1:17" ht="15.75" x14ac:dyDescent="0.25">
      <c r="A38" s="221" t="s">
        <v>69</v>
      </c>
      <c r="B38" s="253"/>
      <c r="C38" s="242"/>
      <c r="D38" s="222">
        <v>0</v>
      </c>
      <c r="E38" s="222">
        <v>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3">
        <f>SUM(D38,E38,F38,G38,H38,I38,J38,K38,L38)</f>
        <v>0</v>
      </c>
      <c r="N38" s="222">
        <v>4.4999999999999998E-2</v>
      </c>
      <c r="O38" s="222">
        <v>0</v>
      </c>
      <c r="P38" s="253"/>
      <c r="Q38" s="242"/>
    </row>
    <row r="39" spans="1:17" ht="15.75" x14ac:dyDescent="0.25">
      <c r="A39" s="224" t="s">
        <v>19</v>
      </c>
      <c r="B39" s="254"/>
      <c r="C39" s="242"/>
      <c r="D39" s="225">
        <v>0</v>
      </c>
      <c r="E39" s="225">
        <v>0</v>
      </c>
      <c r="F39" s="225">
        <v>0</v>
      </c>
      <c r="G39" s="225">
        <v>52.47</v>
      </c>
      <c r="H39" s="225">
        <v>0</v>
      </c>
      <c r="I39" s="225">
        <v>17.705860000000001</v>
      </c>
      <c r="J39" s="225">
        <v>0</v>
      </c>
      <c r="K39" s="225">
        <v>0</v>
      </c>
      <c r="L39" s="225">
        <v>0</v>
      </c>
      <c r="M39" s="226">
        <f>SUM(D39,E39,F39,G39,H39,I39,J39,K39,L39)</f>
        <v>70.17586</v>
      </c>
      <c r="N39" s="225">
        <v>39.392200000000003</v>
      </c>
      <c r="O39" s="225">
        <v>23.74746</v>
      </c>
    </row>
    <row r="40" spans="1:17" ht="15.75" x14ac:dyDescent="0.25">
      <c r="A40" s="227" t="s">
        <v>12</v>
      </c>
      <c r="B40" s="255"/>
      <c r="C40" s="242"/>
      <c r="D40" s="228">
        <f t="shared" ref="D40:O40" si="5">SUM(D38,D39)</f>
        <v>0</v>
      </c>
      <c r="E40" s="228">
        <f t="shared" si="5"/>
        <v>0</v>
      </c>
      <c r="F40" s="228">
        <f t="shared" si="5"/>
        <v>0</v>
      </c>
      <c r="G40" s="228">
        <f t="shared" si="5"/>
        <v>52.47</v>
      </c>
      <c r="H40" s="228">
        <f t="shared" si="5"/>
        <v>0</v>
      </c>
      <c r="I40" s="228">
        <f t="shared" si="5"/>
        <v>17.705860000000001</v>
      </c>
      <c r="J40" s="228">
        <f t="shared" si="5"/>
        <v>0</v>
      </c>
      <c r="K40" s="228">
        <f t="shared" si="5"/>
        <v>0</v>
      </c>
      <c r="L40" s="228">
        <f t="shared" si="5"/>
        <v>0</v>
      </c>
      <c r="M40" s="229">
        <f t="shared" si="5"/>
        <v>70.17586</v>
      </c>
      <c r="N40" s="225">
        <f t="shared" si="5"/>
        <v>39.437200000000004</v>
      </c>
      <c r="O40" s="225">
        <f t="shared" si="5"/>
        <v>23.74746</v>
      </c>
    </row>
    <row r="42" spans="1:17" ht="15.75" x14ac:dyDescent="0.25">
      <c r="A42" s="217" t="s">
        <v>20</v>
      </c>
      <c r="B42" s="252"/>
      <c r="C42" s="242"/>
      <c r="D42" s="218"/>
      <c r="E42" s="218"/>
      <c r="F42" s="218"/>
      <c r="G42" s="218"/>
      <c r="H42" s="218"/>
      <c r="I42" s="218"/>
      <c r="J42" s="218"/>
      <c r="K42" s="218"/>
      <c r="L42" s="218"/>
      <c r="M42" s="219"/>
      <c r="N42" s="220"/>
      <c r="O42" s="220"/>
    </row>
    <row r="43" spans="1:17" ht="15.75" x14ac:dyDescent="0.25">
      <c r="A43" s="221" t="s">
        <v>70</v>
      </c>
      <c r="B43" s="253"/>
      <c r="C43" s="242"/>
      <c r="D43" s="222">
        <v>0</v>
      </c>
      <c r="E43" s="222">
        <v>0</v>
      </c>
      <c r="F43" s="222">
        <v>0</v>
      </c>
      <c r="G43" s="222">
        <v>0</v>
      </c>
      <c r="H43" s="222">
        <v>0</v>
      </c>
      <c r="I43" s="222">
        <v>0</v>
      </c>
      <c r="J43" s="222">
        <v>0</v>
      </c>
      <c r="K43" s="222">
        <v>0</v>
      </c>
      <c r="L43" s="222">
        <v>0</v>
      </c>
      <c r="M43" s="223">
        <f t="shared" ref="M43:M55" si="6">SUM(D43,E43,F43,G43,H43,I43,J43,K43,L43)</f>
        <v>0</v>
      </c>
      <c r="N43" s="222">
        <v>1.61</v>
      </c>
      <c r="O43" s="222">
        <v>19.872</v>
      </c>
      <c r="P43" s="253"/>
      <c r="Q43" s="242"/>
    </row>
    <row r="44" spans="1:17" ht="15.75" x14ac:dyDescent="0.25">
      <c r="A44" s="224" t="s">
        <v>21</v>
      </c>
      <c r="B44" s="254"/>
      <c r="C44" s="242"/>
      <c r="D44" s="225">
        <v>0</v>
      </c>
      <c r="E44" s="225">
        <v>0</v>
      </c>
      <c r="F44" s="225">
        <v>0</v>
      </c>
      <c r="G44" s="225">
        <v>150.42500000000001</v>
      </c>
      <c r="H44" s="225">
        <v>24.603100000000001</v>
      </c>
      <c r="I44" s="225">
        <v>34.782899999999998</v>
      </c>
      <c r="J44" s="225">
        <v>0</v>
      </c>
      <c r="K44" s="225">
        <v>20.332000000000001</v>
      </c>
      <c r="L44" s="225">
        <v>0</v>
      </c>
      <c r="M44" s="226">
        <f t="shared" si="6"/>
        <v>230.14300000000003</v>
      </c>
      <c r="N44" s="225">
        <v>293.75763999999998</v>
      </c>
      <c r="O44" s="225">
        <v>348.59879999999998</v>
      </c>
    </row>
    <row r="45" spans="1:17" ht="15.75" x14ac:dyDescent="0.25">
      <c r="A45" s="221" t="s">
        <v>71</v>
      </c>
      <c r="B45" s="253"/>
      <c r="C45" s="242"/>
      <c r="D45" s="222">
        <v>0</v>
      </c>
      <c r="E45" s="222">
        <v>0</v>
      </c>
      <c r="F45" s="222">
        <v>0</v>
      </c>
      <c r="G45" s="222">
        <v>0</v>
      </c>
      <c r="H45" s="222">
        <v>0</v>
      </c>
      <c r="I45" s="222">
        <v>0</v>
      </c>
      <c r="J45" s="222">
        <v>0</v>
      </c>
      <c r="K45" s="222">
        <v>0.184</v>
      </c>
      <c r="L45" s="222">
        <v>0</v>
      </c>
      <c r="M45" s="223">
        <f t="shared" si="6"/>
        <v>0.184</v>
      </c>
      <c r="N45" s="222">
        <v>0</v>
      </c>
      <c r="O45" s="222">
        <v>0</v>
      </c>
    </row>
    <row r="46" spans="1:17" ht="15.75" x14ac:dyDescent="0.25">
      <c r="A46" s="224" t="s">
        <v>72</v>
      </c>
      <c r="B46" s="254"/>
      <c r="C46" s="242"/>
      <c r="D46" s="225">
        <v>0</v>
      </c>
      <c r="E46" s="225">
        <v>0</v>
      </c>
      <c r="F46" s="225">
        <v>0</v>
      </c>
      <c r="G46" s="225">
        <v>1.0089999999999999</v>
      </c>
      <c r="H46" s="225">
        <v>0</v>
      </c>
      <c r="I46" s="225">
        <v>0</v>
      </c>
      <c r="J46" s="225">
        <v>0</v>
      </c>
      <c r="K46" s="225">
        <v>0</v>
      </c>
      <c r="L46" s="225">
        <v>0</v>
      </c>
      <c r="M46" s="226">
        <f t="shared" si="6"/>
        <v>1.0089999999999999</v>
      </c>
      <c r="N46" s="225">
        <v>0</v>
      </c>
      <c r="O46" s="225">
        <v>0</v>
      </c>
    </row>
    <row r="47" spans="1:17" ht="15.75" x14ac:dyDescent="0.25">
      <c r="A47" s="221" t="s">
        <v>74</v>
      </c>
      <c r="B47" s="253"/>
      <c r="C47" s="242"/>
      <c r="D47" s="222">
        <v>0</v>
      </c>
      <c r="E47" s="222">
        <v>0</v>
      </c>
      <c r="F47" s="222">
        <v>0</v>
      </c>
      <c r="G47" s="222">
        <v>0</v>
      </c>
      <c r="H47" s="222">
        <v>0</v>
      </c>
      <c r="I47" s="222">
        <v>0</v>
      </c>
      <c r="J47" s="222">
        <v>0</v>
      </c>
      <c r="K47" s="222">
        <v>0</v>
      </c>
      <c r="L47" s="222">
        <v>0</v>
      </c>
      <c r="M47" s="223">
        <f t="shared" si="6"/>
        <v>0</v>
      </c>
      <c r="N47" s="222">
        <v>0</v>
      </c>
      <c r="O47" s="222">
        <v>3.2040000000000002</v>
      </c>
    </row>
    <row r="48" spans="1:17" ht="15.75" x14ac:dyDescent="0.25">
      <c r="A48" s="224" t="s">
        <v>75</v>
      </c>
      <c r="B48" s="254"/>
      <c r="C48" s="242"/>
      <c r="D48" s="225">
        <v>0</v>
      </c>
      <c r="E48" s="225">
        <v>0</v>
      </c>
      <c r="F48" s="225">
        <v>0</v>
      </c>
      <c r="G48" s="225">
        <v>0</v>
      </c>
      <c r="H48" s="225">
        <v>0</v>
      </c>
      <c r="I48" s="225">
        <v>0</v>
      </c>
      <c r="J48" s="225">
        <v>0</v>
      </c>
      <c r="K48" s="225">
        <v>4.5999999999999999E-2</v>
      </c>
      <c r="L48" s="225">
        <v>0</v>
      </c>
      <c r="M48" s="226">
        <f t="shared" si="6"/>
        <v>4.5999999999999999E-2</v>
      </c>
      <c r="N48" s="225">
        <v>2.3E-2</v>
      </c>
      <c r="O48" s="225">
        <v>0</v>
      </c>
    </row>
    <row r="49" spans="1:17" ht="15.75" x14ac:dyDescent="0.25">
      <c r="A49" s="221" t="s">
        <v>76</v>
      </c>
      <c r="B49" s="253"/>
      <c r="C49" s="242"/>
      <c r="D49" s="222">
        <v>0</v>
      </c>
      <c r="E49" s="222">
        <v>0</v>
      </c>
      <c r="F49" s="222">
        <v>0</v>
      </c>
      <c r="G49" s="222">
        <v>0</v>
      </c>
      <c r="H49" s="222">
        <v>0</v>
      </c>
      <c r="I49" s="222">
        <v>0</v>
      </c>
      <c r="J49" s="222">
        <v>0</v>
      </c>
      <c r="K49" s="222">
        <v>9.1999999999999998E-2</v>
      </c>
      <c r="L49" s="222">
        <v>0</v>
      </c>
      <c r="M49" s="223">
        <f t="shared" si="6"/>
        <v>9.1999999999999998E-2</v>
      </c>
      <c r="N49" s="222">
        <v>0</v>
      </c>
      <c r="O49" s="222">
        <v>6.6000000000000003E-2</v>
      </c>
    </row>
    <row r="50" spans="1:17" ht="15.75" x14ac:dyDescent="0.25">
      <c r="A50" s="224" t="s">
        <v>78</v>
      </c>
      <c r="B50" s="254"/>
      <c r="C50" s="242"/>
      <c r="D50" s="225">
        <v>0</v>
      </c>
      <c r="E50" s="225">
        <v>0</v>
      </c>
      <c r="F50" s="225">
        <v>0</v>
      </c>
      <c r="G50" s="225">
        <v>0</v>
      </c>
      <c r="H50" s="225">
        <v>0</v>
      </c>
      <c r="I50" s="225">
        <v>0</v>
      </c>
      <c r="J50" s="225">
        <v>0</v>
      </c>
      <c r="K50" s="225">
        <v>0.23598</v>
      </c>
      <c r="L50" s="225">
        <v>0</v>
      </c>
      <c r="M50" s="226">
        <f t="shared" si="6"/>
        <v>0.23598</v>
      </c>
      <c r="N50" s="225">
        <v>0.373</v>
      </c>
      <c r="O50" s="225">
        <v>0</v>
      </c>
    </row>
    <row r="51" spans="1:17" ht="15.75" x14ac:dyDescent="0.25">
      <c r="A51" s="221" t="s">
        <v>82</v>
      </c>
      <c r="B51" s="253"/>
      <c r="C51" s="242"/>
      <c r="D51" s="222">
        <v>0</v>
      </c>
      <c r="E51" s="222">
        <v>0</v>
      </c>
      <c r="F51" s="222">
        <v>0</v>
      </c>
      <c r="G51" s="222">
        <v>4.83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3">
        <f t="shared" si="6"/>
        <v>4.83</v>
      </c>
      <c r="N51" s="222">
        <v>8.8780000000000001</v>
      </c>
      <c r="O51" s="222">
        <v>7.35</v>
      </c>
    </row>
    <row r="52" spans="1:17" ht="15.75" x14ac:dyDescent="0.25">
      <c r="A52" s="224" t="s">
        <v>83</v>
      </c>
      <c r="B52" s="254"/>
      <c r="C52" s="242"/>
      <c r="D52" s="225">
        <v>0</v>
      </c>
      <c r="E52" s="225">
        <v>0</v>
      </c>
      <c r="F52" s="225">
        <v>0</v>
      </c>
      <c r="G52" s="225">
        <v>0</v>
      </c>
      <c r="H52" s="225">
        <v>0</v>
      </c>
      <c r="I52" s="225">
        <v>0</v>
      </c>
      <c r="J52" s="225">
        <v>0</v>
      </c>
      <c r="K52" s="225">
        <v>0.2162</v>
      </c>
      <c r="L52" s="225">
        <v>0</v>
      </c>
      <c r="M52" s="226">
        <f t="shared" si="6"/>
        <v>0.2162</v>
      </c>
      <c r="N52" s="225">
        <v>0.44700000000000001</v>
      </c>
      <c r="O52" s="225">
        <v>0</v>
      </c>
    </row>
    <row r="53" spans="1:17" ht="15.75" x14ac:dyDescent="0.25">
      <c r="A53" s="221" t="s">
        <v>85</v>
      </c>
      <c r="B53" s="253"/>
      <c r="C53" s="242"/>
      <c r="D53" s="222">
        <v>0</v>
      </c>
      <c r="E53" s="222">
        <v>0</v>
      </c>
      <c r="F53" s="222">
        <v>0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3">
        <f t="shared" si="6"/>
        <v>0</v>
      </c>
      <c r="N53" s="222">
        <v>2.3E-2</v>
      </c>
      <c r="O53" s="222">
        <v>0</v>
      </c>
    </row>
    <row r="54" spans="1:17" ht="15.75" x14ac:dyDescent="0.25">
      <c r="A54" s="224" t="s">
        <v>86</v>
      </c>
      <c r="B54" s="254"/>
      <c r="C54" s="242"/>
      <c r="D54" s="225">
        <v>0</v>
      </c>
      <c r="E54" s="225">
        <v>0</v>
      </c>
      <c r="F54" s="225">
        <v>0</v>
      </c>
      <c r="G54" s="225">
        <v>0</v>
      </c>
      <c r="H54" s="225">
        <v>15.18</v>
      </c>
      <c r="I54" s="225">
        <v>0</v>
      </c>
      <c r="J54" s="225">
        <v>0</v>
      </c>
      <c r="K54" s="225">
        <v>0</v>
      </c>
      <c r="L54" s="225">
        <v>0</v>
      </c>
      <c r="M54" s="226">
        <f t="shared" si="6"/>
        <v>15.18</v>
      </c>
      <c r="N54" s="225">
        <v>4.5640000000000001</v>
      </c>
      <c r="O54" s="225">
        <v>6.4298799999999998</v>
      </c>
    </row>
    <row r="55" spans="1:17" ht="15.75" x14ac:dyDescent="0.25">
      <c r="A55" s="221" t="s">
        <v>44</v>
      </c>
      <c r="B55" s="253"/>
      <c r="C55" s="242"/>
      <c r="D55" s="222">
        <v>0</v>
      </c>
      <c r="E55" s="222">
        <v>0</v>
      </c>
      <c r="F55" s="222">
        <v>0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3">
        <f t="shared" si="6"/>
        <v>0</v>
      </c>
      <c r="N55" s="222">
        <v>0</v>
      </c>
      <c r="O55" s="222">
        <v>12.347</v>
      </c>
    </row>
    <row r="56" spans="1:17" ht="15.75" x14ac:dyDescent="0.25">
      <c r="A56" s="227" t="s">
        <v>12</v>
      </c>
      <c r="B56" s="255"/>
      <c r="C56" s="242"/>
      <c r="D56" s="228">
        <f t="shared" ref="D56:O56" si="7">SUM(D43,D44,D45,D46,D47,D48,D49,D50,D51,D52,D53,D54,D55)</f>
        <v>0</v>
      </c>
      <c r="E56" s="228">
        <f t="shared" si="7"/>
        <v>0</v>
      </c>
      <c r="F56" s="228">
        <f t="shared" si="7"/>
        <v>0</v>
      </c>
      <c r="G56" s="228">
        <f t="shared" si="7"/>
        <v>156.26400000000001</v>
      </c>
      <c r="H56" s="228">
        <f t="shared" si="7"/>
        <v>39.783100000000005</v>
      </c>
      <c r="I56" s="228">
        <f t="shared" si="7"/>
        <v>34.782899999999998</v>
      </c>
      <c r="J56" s="228">
        <f t="shared" si="7"/>
        <v>0</v>
      </c>
      <c r="K56" s="228">
        <f t="shared" si="7"/>
        <v>21.106180000000002</v>
      </c>
      <c r="L56" s="228">
        <f t="shared" si="7"/>
        <v>0</v>
      </c>
      <c r="M56" s="229">
        <f t="shared" si="7"/>
        <v>251.93618000000004</v>
      </c>
      <c r="N56" s="225">
        <f t="shared" si="7"/>
        <v>309.67564000000004</v>
      </c>
      <c r="O56" s="225">
        <f t="shared" si="7"/>
        <v>397.86768000000001</v>
      </c>
    </row>
    <row r="58" spans="1:17" ht="15.75" x14ac:dyDescent="0.25">
      <c r="A58" s="217" t="s">
        <v>22</v>
      </c>
      <c r="B58" s="252"/>
      <c r="C58" s="242"/>
      <c r="D58" s="218"/>
      <c r="E58" s="218"/>
      <c r="F58" s="218"/>
      <c r="G58" s="218"/>
      <c r="H58" s="218"/>
      <c r="I58" s="218"/>
      <c r="J58" s="218"/>
      <c r="K58" s="218"/>
      <c r="L58" s="218"/>
      <c r="M58" s="219"/>
      <c r="N58" s="220"/>
      <c r="O58" s="220"/>
    </row>
    <row r="59" spans="1:17" ht="15.75" x14ac:dyDescent="0.25">
      <c r="A59" s="221" t="s">
        <v>164</v>
      </c>
      <c r="B59" s="253"/>
      <c r="C59" s="242"/>
      <c r="D59" s="222">
        <v>0</v>
      </c>
      <c r="E59" s="222">
        <v>0</v>
      </c>
      <c r="F59" s="222">
        <v>0</v>
      </c>
      <c r="G59" s="222">
        <v>9.0999999999999998E-2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3">
        <f t="shared" ref="M59:M72" si="8">SUM(D59,E59,F59,G59,H59,I59,J59,K59,L59)</f>
        <v>9.0999999999999998E-2</v>
      </c>
      <c r="N59" s="222">
        <v>0</v>
      </c>
      <c r="O59" s="222">
        <v>0</v>
      </c>
      <c r="P59" s="253"/>
      <c r="Q59" s="242"/>
    </row>
    <row r="60" spans="1:17" ht="15.75" x14ac:dyDescent="0.25">
      <c r="A60" s="224" t="s">
        <v>89</v>
      </c>
      <c r="B60" s="254"/>
      <c r="C60" s="242"/>
      <c r="D60" s="225">
        <v>0</v>
      </c>
      <c r="E60" s="225">
        <v>0</v>
      </c>
      <c r="F60" s="225">
        <v>0</v>
      </c>
      <c r="G60" s="225">
        <v>9.0999999999999998E-2</v>
      </c>
      <c r="H60" s="225">
        <v>0</v>
      </c>
      <c r="I60" s="225">
        <v>0</v>
      </c>
      <c r="J60" s="225">
        <v>0</v>
      </c>
      <c r="K60" s="225">
        <v>0</v>
      </c>
      <c r="L60" s="225">
        <v>0</v>
      </c>
      <c r="M60" s="226">
        <f t="shared" si="8"/>
        <v>9.0999999999999998E-2</v>
      </c>
      <c r="N60" s="225">
        <v>0</v>
      </c>
      <c r="O60" s="225">
        <v>0</v>
      </c>
    </row>
    <row r="61" spans="1:17" ht="15.75" x14ac:dyDescent="0.25">
      <c r="A61" s="221" t="s">
        <v>90</v>
      </c>
      <c r="B61" s="253"/>
      <c r="C61" s="242"/>
      <c r="D61" s="222">
        <v>0</v>
      </c>
      <c r="E61" s="222">
        <v>0</v>
      </c>
      <c r="F61" s="222">
        <v>0</v>
      </c>
      <c r="G61" s="222">
        <v>3.847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23">
        <f t="shared" si="8"/>
        <v>3.847</v>
      </c>
      <c r="N61" s="222">
        <v>3.7570000000000001</v>
      </c>
      <c r="O61" s="222">
        <v>1.4490000000000001</v>
      </c>
    </row>
    <row r="62" spans="1:17" ht="15.75" x14ac:dyDescent="0.25">
      <c r="A62" s="224" t="s">
        <v>91</v>
      </c>
      <c r="B62" s="254"/>
      <c r="C62" s="242"/>
      <c r="D62" s="225">
        <v>0</v>
      </c>
      <c r="E62" s="225">
        <v>0</v>
      </c>
      <c r="F62" s="225">
        <v>0</v>
      </c>
      <c r="G62" s="225">
        <v>0</v>
      </c>
      <c r="H62" s="225">
        <v>0</v>
      </c>
      <c r="I62" s="225">
        <v>0</v>
      </c>
      <c r="J62" s="225">
        <v>0</v>
      </c>
      <c r="K62" s="225">
        <v>0</v>
      </c>
      <c r="L62" s="225">
        <v>0</v>
      </c>
      <c r="M62" s="226">
        <f t="shared" si="8"/>
        <v>0</v>
      </c>
      <c r="N62" s="225">
        <v>3.4959999999999998E-2</v>
      </c>
      <c r="O62" s="225">
        <v>0</v>
      </c>
    </row>
    <row r="63" spans="1:17" ht="15.75" x14ac:dyDescent="0.25">
      <c r="A63" s="221" t="s">
        <v>92</v>
      </c>
      <c r="B63" s="253"/>
      <c r="C63" s="242"/>
      <c r="D63" s="222">
        <v>0</v>
      </c>
      <c r="E63" s="222">
        <v>0</v>
      </c>
      <c r="F63" s="222">
        <v>0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23">
        <f t="shared" si="8"/>
        <v>0</v>
      </c>
      <c r="N63" s="222">
        <v>0</v>
      </c>
      <c r="O63" s="222">
        <v>0.09</v>
      </c>
    </row>
    <row r="64" spans="1:17" ht="15.75" x14ac:dyDescent="0.25">
      <c r="A64" s="224" t="s">
        <v>93</v>
      </c>
      <c r="B64" s="254"/>
      <c r="C64" s="242"/>
      <c r="D64" s="225">
        <v>0</v>
      </c>
      <c r="E64" s="225">
        <v>0</v>
      </c>
      <c r="F64" s="225">
        <v>0</v>
      </c>
      <c r="G64" s="225">
        <v>3.726</v>
      </c>
      <c r="H64" s="225">
        <v>0</v>
      </c>
      <c r="I64" s="225">
        <v>0</v>
      </c>
      <c r="J64" s="225">
        <v>0</v>
      </c>
      <c r="K64" s="225">
        <v>0</v>
      </c>
      <c r="L64" s="225">
        <v>0</v>
      </c>
      <c r="M64" s="226">
        <f t="shared" si="8"/>
        <v>3.726</v>
      </c>
      <c r="N64" s="225">
        <v>4.359</v>
      </c>
      <c r="O64" s="225">
        <v>20.50656</v>
      </c>
    </row>
    <row r="65" spans="1:17" ht="15.75" x14ac:dyDescent="0.25">
      <c r="A65" s="221" t="s">
        <v>94</v>
      </c>
      <c r="B65" s="253"/>
      <c r="C65" s="242"/>
      <c r="D65" s="222">
        <v>0</v>
      </c>
      <c r="E65" s="222">
        <v>0</v>
      </c>
      <c r="F65" s="222">
        <v>0</v>
      </c>
      <c r="G65" s="222">
        <v>0</v>
      </c>
      <c r="H65" s="222">
        <v>0</v>
      </c>
      <c r="I65" s="222">
        <v>0</v>
      </c>
      <c r="J65" s="222">
        <v>0</v>
      </c>
      <c r="K65" s="222">
        <v>0.46</v>
      </c>
      <c r="L65" s="222">
        <v>0</v>
      </c>
      <c r="M65" s="223">
        <f t="shared" si="8"/>
        <v>0.46</v>
      </c>
      <c r="N65" s="222">
        <v>4.0819999999999999</v>
      </c>
      <c r="O65" s="222">
        <v>0</v>
      </c>
    </row>
    <row r="66" spans="1:17" ht="15.75" x14ac:dyDescent="0.25">
      <c r="A66" s="224" t="s">
        <v>95</v>
      </c>
      <c r="B66" s="254"/>
      <c r="C66" s="242"/>
      <c r="D66" s="225">
        <v>0</v>
      </c>
      <c r="E66" s="225">
        <v>0</v>
      </c>
      <c r="F66" s="225">
        <v>0</v>
      </c>
      <c r="G66" s="225">
        <v>0</v>
      </c>
      <c r="H66" s="225">
        <v>0.13800000000000001</v>
      </c>
      <c r="I66" s="225">
        <v>0</v>
      </c>
      <c r="J66" s="225">
        <v>0</v>
      </c>
      <c r="K66" s="225">
        <v>0</v>
      </c>
      <c r="L66" s="225">
        <v>0</v>
      </c>
      <c r="M66" s="226">
        <f t="shared" si="8"/>
        <v>0.13800000000000001</v>
      </c>
      <c r="N66" s="225">
        <v>0</v>
      </c>
      <c r="O66" s="225">
        <v>0</v>
      </c>
    </row>
    <row r="67" spans="1:17" ht="15.75" x14ac:dyDescent="0.25">
      <c r="A67" s="221" t="s">
        <v>97</v>
      </c>
      <c r="B67" s="253"/>
      <c r="C67" s="242"/>
      <c r="D67" s="222">
        <v>0</v>
      </c>
      <c r="E67" s="222">
        <v>0</v>
      </c>
      <c r="F67" s="222">
        <v>0</v>
      </c>
      <c r="G67" s="222">
        <v>0</v>
      </c>
      <c r="H67" s="222">
        <v>0</v>
      </c>
      <c r="I67" s="222">
        <v>0</v>
      </c>
      <c r="J67" s="222">
        <v>0</v>
      </c>
      <c r="K67" s="222">
        <v>0.184</v>
      </c>
      <c r="L67" s="222">
        <v>0</v>
      </c>
      <c r="M67" s="223">
        <f t="shared" si="8"/>
        <v>0.184</v>
      </c>
      <c r="N67" s="222">
        <v>4.8500000000000001E-2</v>
      </c>
      <c r="O67" s="222">
        <v>0</v>
      </c>
    </row>
    <row r="68" spans="1:17" ht="15.75" x14ac:dyDescent="0.25">
      <c r="A68" s="224" t="s">
        <v>98</v>
      </c>
      <c r="B68" s="254"/>
      <c r="C68" s="242"/>
      <c r="D68" s="225">
        <v>0</v>
      </c>
      <c r="E68" s="225">
        <v>0</v>
      </c>
      <c r="F68" s="225">
        <v>0</v>
      </c>
      <c r="G68" s="225">
        <v>0</v>
      </c>
      <c r="H68" s="225">
        <v>0</v>
      </c>
      <c r="I68" s="225">
        <v>0</v>
      </c>
      <c r="J68" s="225">
        <v>0</v>
      </c>
      <c r="K68" s="225">
        <v>0</v>
      </c>
      <c r="L68" s="225">
        <v>0</v>
      </c>
      <c r="M68" s="226">
        <f t="shared" si="8"/>
        <v>0</v>
      </c>
      <c r="N68" s="225">
        <v>1.196E-2</v>
      </c>
      <c r="O68" s="225">
        <v>0</v>
      </c>
    </row>
    <row r="69" spans="1:17" ht="15.75" x14ac:dyDescent="0.25">
      <c r="A69" s="221" t="s">
        <v>24</v>
      </c>
      <c r="B69" s="253"/>
      <c r="C69" s="242"/>
      <c r="D69" s="222">
        <v>0</v>
      </c>
      <c r="E69" s="222">
        <v>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3">
        <f t="shared" si="8"/>
        <v>0</v>
      </c>
      <c r="N69" s="222">
        <v>9.1999999999999998E-2</v>
      </c>
      <c r="O69" s="222">
        <v>0</v>
      </c>
    </row>
    <row r="70" spans="1:17" ht="15.75" x14ac:dyDescent="0.25">
      <c r="A70" s="224" t="s">
        <v>25</v>
      </c>
      <c r="B70" s="254"/>
      <c r="C70" s="242"/>
      <c r="D70" s="225">
        <v>0</v>
      </c>
      <c r="E70" s="225">
        <v>0</v>
      </c>
      <c r="F70" s="225">
        <v>0</v>
      </c>
      <c r="G70" s="225">
        <v>0</v>
      </c>
      <c r="H70" s="225">
        <v>0</v>
      </c>
      <c r="I70" s="225">
        <v>1.679</v>
      </c>
      <c r="J70" s="225">
        <v>0</v>
      </c>
      <c r="K70" s="225">
        <v>0</v>
      </c>
      <c r="L70" s="225">
        <v>0</v>
      </c>
      <c r="M70" s="226">
        <f t="shared" si="8"/>
        <v>1.679</v>
      </c>
      <c r="N70" s="225">
        <v>2.226</v>
      </c>
      <c r="O70" s="225">
        <v>4.0975000000000001</v>
      </c>
    </row>
    <row r="71" spans="1:17" ht="15.75" x14ac:dyDescent="0.25">
      <c r="A71" s="221" t="s">
        <v>99</v>
      </c>
      <c r="B71" s="253"/>
      <c r="C71" s="242"/>
      <c r="D71" s="222">
        <v>0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0.27600000000000002</v>
      </c>
      <c r="L71" s="222">
        <v>0</v>
      </c>
      <c r="M71" s="223">
        <f t="shared" si="8"/>
        <v>0.27600000000000002</v>
      </c>
      <c r="N71" s="222">
        <v>0</v>
      </c>
      <c r="O71" s="222">
        <v>0</v>
      </c>
    </row>
    <row r="72" spans="1:17" ht="15.75" x14ac:dyDescent="0.25">
      <c r="A72" s="224" t="s">
        <v>100</v>
      </c>
      <c r="B72" s="254"/>
      <c r="C72" s="242"/>
      <c r="D72" s="225">
        <v>0</v>
      </c>
      <c r="E72" s="225">
        <v>0</v>
      </c>
      <c r="F72" s="225">
        <v>0</v>
      </c>
      <c r="G72" s="225">
        <v>0</v>
      </c>
      <c r="H72" s="225">
        <v>0</v>
      </c>
      <c r="I72" s="225">
        <v>0</v>
      </c>
      <c r="J72" s="225">
        <v>0</v>
      </c>
      <c r="K72" s="225">
        <v>0</v>
      </c>
      <c r="L72" s="225">
        <v>0</v>
      </c>
      <c r="M72" s="226">
        <f t="shared" si="8"/>
        <v>0</v>
      </c>
      <c r="N72" s="225">
        <v>0</v>
      </c>
      <c r="O72" s="225">
        <v>0.47199999999999998</v>
      </c>
    </row>
    <row r="73" spans="1:17" ht="15.75" x14ac:dyDescent="0.25">
      <c r="A73" s="227" t="s">
        <v>12</v>
      </c>
      <c r="B73" s="255"/>
      <c r="C73" s="242"/>
      <c r="D73" s="228">
        <f t="shared" ref="D73:O73" si="9">SUM(D59,D60,D61,D62,D63,D64,D65,D66,D67,D68,D69,D70,D71,D72)</f>
        <v>0</v>
      </c>
      <c r="E73" s="228">
        <f t="shared" si="9"/>
        <v>0</v>
      </c>
      <c r="F73" s="228">
        <f t="shared" si="9"/>
        <v>0</v>
      </c>
      <c r="G73" s="228">
        <f t="shared" si="9"/>
        <v>7.7549999999999999</v>
      </c>
      <c r="H73" s="228">
        <f t="shared" si="9"/>
        <v>0.13800000000000001</v>
      </c>
      <c r="I73" s="228">
        <f t="shared" si="9"/>
        <v>1.679</v>
      </c>
      <c r="J73" s="228">
        <f t="shared" si="9"/>
        <v>0</v>
      </c>
      <c r="K73" s="228">
        <f t="shared" si="9"/>
        <v>0.92</v>
      </c>
      <c r="L73" s="228">
        <f t="shared" si="9"/>
        <v>0</v>
      </c>
      <c r="M73" s="229">
        <f t="shared" si="9"/>
        <v>10.491999999999999</v>
      </c>
      <c r="N73" s="225">
        <f t="shared" si="9"/>
        <v>14.611419999999999</v>
      </c>
      <c r="O73" s="225">
        <f t="shared" si="9"/>
        <v>26.615060000000003</v>
      </c>
    </row>
    <row r="75" spans="1:17" ht="15.75" x14ac:dyDescent="0.25">
      <c r="A75" s="217" t="s">
        <v>27</v>
      </c>
      <c r="B75" s="252"/>
      <c r="C75" s="242"/>
      <c r="D75" s="218"/>
      <c r="E75" s="218"/>
      <c r="F75" s="218"/>
      <c r="G75" s="218"/>
      <c r="H75" s="218"/>
      <c r="I75" s="218"/>
      <c r="J75" s="218"/>
      <c r="K75" s="218"/>
      <c r="L75" s="218"/>
      <c r="M75" s="219"/>
      <c r="N75" s="220"/>
      <c r="O75" s="220"/>
    </row>
    <row r="76" spans="1:17" ht="15.75" x14ac:dyDescent="0.25">
      <c r="A76" s="221" t="s">
        <v>101</v>
      </c>
      <c r="B76" s="253"/>
      <c r="C76" s="242"/>
      <c r="D76" s="222">
        <v>0</v>
      </c>
      <c r="E76" s="222">
        <v>0</v>
      </c>
      <c r="F76" s="222">
        <v>0</v>
      </c>
      <c r="G76" s="222">
        <v>0</v>
      </c>
      <c r="H76" s="222">
        <v>0</v>
      </c>
      <c r="I76" s="222">
        <v>0</v>
      </c>
      <c r="J76" s="222">
        <v>0</v>
      </c>
      <c r="K76" s="222">
        <v>0</v>
      </c>
      <c r="L76" s="222">
        <v>0</v>
      </c>
      <c r="M76" s="223">
        <f>SUM(D76,E76,F76,G76,H76,I76,J76,K76,L76)</f>
        <v>0</v>
      </c>
      <c r="N76" s="222">
        <v>0.16700000000000001</v>
      </c>
      <c r="O76" s="222">
        <v>0</v>
      </c>
      <c r="P76" s="253"/>
      <c r="Q76" s="242"/>
    </row>
    <row r="77" spans="1:17" ht="15.75" x14ac:dyDescent="0.25">
      <c r="A77" s="224" t="s">
        <v>103</v>
      </c>
      <c r="B77" s="254"/>
      <c r="C77" s="242"/>
      <c r="D77" s="225">
        <v>43.216000000000001</v>
      </c>
      <c r="E77" s="225">
        <v>0</v>
      </c>
      <c r="F77" s="225">
        <v>0</v>
      </c>
      <c r="G77" s="225">
        <v>0</v>
      </c>
      <c r="H77" s="225">
        <v>14.835000000000001</v>
      </c>
      <c r="I77" s="225">
        <v>0</v>
      </c>
      <c r="J77" s="225">
        <v>0</v>
      </c>
      <c r="K77" s="225">
        <v>71.445819999999998</v>
      </c>
      <c r="L77" s="225">
        <v>0</v>
      </c>
      <c r="M77" s="226">
        <f>SUM(D77,E77,F77,G77,H77,I77,J77,K77,L77)</f>
        <v>129.49682000000001</v>
      </c>
      <c r="N77" s="225">
        <v>12.074999999999999</v>
      </c>
      <c r="O77" s="225">
        <v>14.49</v>
      </c>
    </row>
    <row r="78" spans="1:17" ht="15.75" x14ac:dyDescent="0.25">
      <c r="A78" s="221" t="s">
        <v>106</v>
      </c>
      <c r="B78" s="253"/>
      <c r="C78" s="242"/>
      <c r="D78" s="222">
        <v>0</v>
      </c>
      <c r="E78" s="222">
        <v>0</v>
      </c>
      <c r="F78" s="222">
        <v>0</v>
      </c>
      <c r="G78" s="222">
        <v>9.1999999999999998E-2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3">
        <f>SUM(D78,E78,F78,G78,H78,I78,J78,K78,L78)</f>
        <v>9.1999999999999998E-2</v>
      </c>
      <c r="N78" s="222">
        <v>0</v>
      </c>
      <c r="O78" s="222">
        <v>0</v>
      </c>
    </row>
    <row r="79" spans="1:17" ht="15.75" x14ac:dyDescent="0.25">
      <c r="A79" s="224" t="s">
        <v>31</v>
      </c>
      <c r="B79" s="254"/>
      <c r="C79" s="242"/>
      <c r="D79" s="225">
        <v>0</v>
      </c>
      <c r="E79" s="225">
        <v>0</v>
      </c>
      <c r="F79" s="225">
        <v>0</v>
      </c>
      <c r="G79" s="225">
        <v>0</v>
      </c>
      <c r="H79" s="225">
        <v>0</v>
      </c>
      <c r="I79" s="225">
        <v>0</v>
      </c>
      <c r="J79" s="225">
        <v>0</v>
      </c>
      <c r="K79" s="225">
        <v>0</v>
      </c>
      <c r="L79" s="225">
        <v>0</v>
      </c>
      <c r="M79" s="226">
        <f>SUM(D79,E79,F79,G79,H79,I79,J79,K79,L79)</f>
        <v>0</v>
      </c>
      <c r="N79" s="225">
        <v>0</v>
      </c>
      <c r="O79" s="225">
        <v>2.3988999999999998</v>
      </c>
    </row>
    <row r="80" spans="1:17" ht="15.75" x14ac:dyDescent="0.25">
      <c r="A80" s="227" t="s">
        <v>12</v>
      </c>
      <c r="B80" s="255"/>
      <c r="C80" s="242"/>
      <c r="D80" s="228">
        <f t="shared" ref="D80:O80" si="10">SUM(D76,D77,D78,D79)</f>
        <v>43.216000000000001</v>
      </c>
      <c r="E80" s="228">
        <f t="shared" si="10"/>
        <v>0</v>
      </c>
      <c r="F80" s="228">
        <f t="shared" si="10"/>
        <v>0</v>
      </c>
      <c r="G80" s="228">
        <f t="shared" si="10"/>
        <v>9.1999999999999998E-2</v>
      </c>
      <c r="H80" s="228">
        <f t="shared" si="10"/>
        <v>14.835000000000001</v>
      </c>
      <c r="I80" s="228">
        <f t="shared" si="10"/>
        <v>0</v>
      </c>
      <c r="J80" s="228">
        <f t="shared" si="10"/>
        <v>0</v>
      </c>
      <c r="K80" s="228">
        <f t="shared" si="10"/>
        <v>71.445819999999998</v>
      </c>
      <c r="L80" s="228">
        <f t="shared" si="10"/>
        <v>0</v>
      </c>
      <c r="M80" s="229">
        <f t="shared" si="10"/>
        <v>129.58882000000003</v>
      </c>
      <c r="N80" s="225">
        <f t="shared" si="10"/>
        <v>12.241999999999999</v>
      </c>
      <c r="O80" s="225">
        <f t="shared" si="10"/>
        <v>16.8889</v>
      </c>
    </row>
    <row r="82" spans="1:17" ht="15.75" x14ac:dyDescent="0.25">
      <c r="A82" s="217" t="s">
        <v>108</v>
      </c>
      <c r="B82" s="252"/>
      <c r="C82" s="242"/>
      <c r="D82" s="218"/>
      <c r="E82" s="218"/>
      <c r="F82" s="218"/>
      <c r="G82" s="218"/>
      <c r="H82" s="218"/>
      <c r="I82" s="218"/>
      <c r="J82" s="218"/>
      <c r="K82" s="218"/>
      <c r="L82" s="218"/>
      <c r="M82" s="219"/>
      <c r="N82" s="220"/>
      <c r="O82" s="220"/>
    </row>
    <row r="83" spans="1:17" ht="15.75" x14ac:dyDescent="0.25">
      <c r="A83" s="221" t="s">
        <v>109</v>
      </c>
      <c r="B83" s="253"/>
      <c r="C83" s="242"/>
      <c r="D83" s="222">
        <v>0</v>
      </c>
      <c r="E83" s="222">
        <v>0</v>
      </c>
      <c r="F83" s="222">
        <v>0</v>
      </c>
      <c r="G83" s="222">
        <v>27.189</v>
      </c>
      <c r="H83" s="222">
        <v>35.037280000000003</v>
      </c>
      <c r="I83" s="222">
        <v>0</v>
      </c>
      <c r="J83" s="222">
        <v>0</v>
      </c>
      <c r="K83" s="222">
        <v>0</v>
      </c>
      <c r="L83" s="222">
        <v>0</v>
      </c>
      <c r="M83" s="223">
        <f>SUM(D83,E83,F83,G83,H83,I83,J83,K83,L83)</f>
        <v>62.226280000000003</v>
      </c>
      <c r="N83" s="222">
        <v>96.722840000000005</v>
      </c>
      <c r="O83" s="222">
        <v>86.818460000000002</v>
      </c>
      <c r="P83" s="253"/>
      <c r="Q83" s="242"/>
    </row>
    <row r="84" spans="1:17" ht="15.75" x14ac:dyDescent="0.25">
      <c r="A84" s="224" t="s">
        <v>110</v>
      </c>
      <c r="B84" s="254"/>
      <c r="C84" s="242"/>
      <c r="D84" s="225">
        <v>0</v>
      </c>
      <c r="E84" s="225">
        <v>0</v>
      </c>
      <c r="F84" s="225">
        <v>0</v>
      </c>
      <c r="G84" s="225">
        <v>0</v>
      </c>
      <c r="H84" s="225">
        <v>0</v>
      </c>
      <c r="I84" s="225">
        <v>0</v>
      </c>
      <c r="J84" s="225">
        <v>0</v>
      </c>
      <c r="K84" s="225">
        <v>0</v>
      </c>
      <c r="L84" s="225">
        <v>0</v>
      </c>
      <c r="M84" s="226">
        <f>SUM(D84,E84,F84,G84,H84,I84,J84,K84,L84)</f>
        <v>0</v>
      </c>
      <c r="N84" s="225">
        <v>0</v>
      </c>
      <c r="O84" s="225">
        <v>0.32400000000000001</v>
      </c>
    </row>
    <row r="85" spans="1:17" ht="15.75" x14ac:dyDescent="0.25">
      <c r="A85" s="221" t="s">
        <v>111</v>
      </c>
      <c r="B85" s="253"/>
      <c r="C85" s="242"/>
      <c r="D85" s="222">
        <v>0</v>
      </c>
      <c r="E85" s="222">
        <v>0</v>
      </c>
      <c r="F85" s="222">
        <v>0</v>
      </c>
      <c r="G85" s="222">
        <v>0</v>
      </c>
      <c r="H85" s="222">
        <v>0</v>
      </c>
      <c r="I85" s="222">
        <v>0</v>
      </c>
      <c r="J85" s="222">
        <v>0</v>
      </c>
      <c r="K85" s="222">
        <v>1.8514999999999999</v>
      </c>
      <c r="L85" s="222">
        <v>0</v>
      </c>
      <c r="M85" s="223">
        <f>SUM(D85,E85,F85,G85,H85,I85,J85,K85,L85)</f>
        <v>1.8514999999999999</v>
      </c>
      <c r="N85" s="222">
        <v>0</v>
      </c>
      <c r="O85" s="222">
        <v>0</v>
      </c>
    </row>
    <row r="86" spans="1:17" ht="15.75" x14ac:dyDescent="0.25">
      <c r="A86" s="224" t="s">
        <v>112</v>
      </c>
      <c r="B86" s="254"/>
      <c r="C86" s="242"/>
      <c r="D86" s="225">
        <v>0</v>
      </c>
      <c r="E86" s="225">
        <v>0</v>
      </c>
      <c r="F86" s="225">
        <v>0</v>
      </c>
      <c r="G86" s="225">
        <v>0</v>
      </c>
      <c r="H86" s="225">
        <v>0</v>
      </c>
      <c r="I86" s="225">
        <v>0</v>
      </c>
      <c r="J86" s="225">
        <v>0</v>
      </c>
      <c r="K86" s="225">
        <v>45.661439999999999</v>
      </c>
      <c r="L86" s="225">
        <v>0</v>
      </c>
      <c r="M86" s="226">
        <f>SUM(D86,E86,F86,G86,H86,I86,J86,K86,L86)</f>
        <v>45.661439999999999</v>
      </c>
      <c r="N86" s="225">
        <v>15.973000000000001</v>
      </c>
      <c r="O86" s="225">
        <v>11.856</v>
      </c>
    </row>
    <row r="87" spans="1:17" ht="15.75" x14ac:dyDescent="0.25">
      <c r="A87" s="227" t="s">
        <v>12</v>
      </c>
      <c r="B87" s="255"/>
      <c r="C87" s="242"/>
      <c r="D87" s="228">
        <f t="shared" ref="D87:O87" si="11">SUM(D83,D84,D85,D86)</f>
        <v>0</v>
      </c>
      <c r="E87" s="228">
        <f t="shared" si="11"/>
        <v>0</v>
      </c>
      <c r="F87" s="228">
        <f t="shared" si="11"/>
        <v>0</v>
      </c>
      <c r="G87" s="228">
        <f t="shared" si="11"/>
        <v>27.189</v>
      </c>
      <c r="H87" s="228">
        <f t="shared" si="11"/>
        <v>35.037280000000003</v>
      </c>
      <c r="I87" s="228">
        <f t="shared" si="11"/>
        <v>0</v>
      </c>
      <c r="J87" s="228">
        <f t="shared" si="11"/>
        <v>0</v>
      </c>
      <c r="K87" s="228">
        <f t="shared" si="11"/>
        <v>47.51294</v>
      </c>
      <c r="L87" s="228">
        <f t="shared" si="11"/>
        <v>0</v>
      </c>
      <c r="M87" s="229">
        <f t="shared" si="11"/>
        <v>109.73922</v>
      </c>
      <c r="N87" s="225">
        <f t="shared" si="11"/>
        <v>112.69584</v>
      </c>
      <c r="O87" s="225">
        <f t="shared" si="11"/>
        <v>98.998459999999994</v>
      </c>
    </row>
    <row r="89" spans="1:17" ht="15.75" x14ac:dyDescent="0.25">
      <c r="A89" s="217" t="s">
        <v>32</v>
      </c>
      <c r="B89" s="252"/>
      <c r="C89" s="242"/>
      <c r="D89" s="218"/>
      <c r="E89" s="218"/>
      <c r="F89" s="218"/>
      <c r="G89" s="218"/>
      <c r="H89" s="218"/>
      <c r="I89" s="218"/>
      <c r="J89" s="218"/>
      <c r="K89" s="218"/>
      <c r="L89" s="218"/>
      <c r="M89" s="219"/>
      <c r="N89" s="220"/>
      <c r="O89" s="220"/>
    </row>
    <row r="90" spans="1:17" ht="15.75" x14ac:dyDescent="0.25">
      <c r="A90" s="221" t="s">
        <v>113</v>
      </c>
      <c r="B90" s="253"/>
      <c r="C90" s="242"/>
      <c r="D90" s="222">
        <v>0</v>
      </c>
      <c r="E90" s="222">
        <v>0</v>
      </c>
      <c r="F90" s="222">
        <v>0</v>
      </c>
      <c r="G90" s="222">
        <v>0</v>
      </c>
      <c r="H90" s="222">
        <v>0</v>
      </c>
      <c r="I90" s="222">
        <v>0</v>
      </c>
      <c r="J90" s="222">
        <v>0</v>
      </c>
      <c r="K90" s="222">
        <v>4.5999999999999999E-2</v>
      </c>
      <c r="L90" s="222">
        <v>0</v>
      </c>
      <c r="M90" s="223">
        <f t="shared" ref="M90:M100" si="12">SUM(D90,E90,F90,G90,H90,I90,J90,K90,L90)</f>
        <v>4.5999999999999999E-2</v>
      </c>
      <c r="N90" s="222">
        <v>0.11133999999999999</v>
      </c>
      <c r="O90" s="222">
        <v>0.13900000000000001</v>
      </c>
      <c r="P90" s="253"/>
      <c r="Q90" s="242"/>
    </row>
    <row r="91" spans="1:17" ht="15.75" x14ac:dyDescent="0.25">
      <c r="A91" s="224" t="s">
        <v>114</v>
      </c>
      <c r="B91" s="254"/>
      <c r="C91" s="242"/>
      <c r="D91" s="225">
        <v>0</v>
      </c>
      <c r="E91" s="225">
        <v>0</v>
      </c>
      <c r="F91" s="225">
        <v>0</v>
      </c>
      <c r="G91" s="225">
        <v>0</v>
      </c>
      <c r="H91" s="225">
        <v>0</v>
      </c>
      <c r="I91" s="225">
        <v>0</v>
      </c>
      <c r="J91" s="225">
        <v>0</v>
      </c>
      <c r="K91" s="225">
        <v>59.774239999999999</v>
      </c>
      <c r="L91" s="225">
        <v>0</v>
      </c>
      <c r="M91" s="226">
        <f t="shared" si="12"/>
        <v>59.774239999999999</v>
      </c>
      <c r="N91" s="225">
        <v>34.071919999999999</v>
      </c>
      <c r="O91" s="225">
        <v>42.081000000000003</v>
      </c>
    </row>
    <row r="92" spans="1:17" ht="15.75" x14ac:dyDescent="0.25">
      <c r="A92" s="221" t="s">
        <v>115</v>
      </c>
      <c r="B92" s="253"/>
      <c r="C92" s="242"/>
      <c r="D92" s="222">
        <v>0</v>
      </c>
      <c r="E92" s="222">
        <v>0</v>
      </c>
      <c r="F92" s="222">
        <v>0</v>
      </c>
      <c r="G92" s="222">
        <v>0</v>
      </c>
      <c r="H92" s="222">
        <v>0</v>
      </c>
      <c r="I92" s="222">
        <v>3.266</v>
      </c>
      <c r="J92" s="222">
        <v>0</v>
      </c>
      <c r="K92" s="222">
        <v>3.8966599999999998</v>
      </c>
      <c r="L92" s="222">
        <v>0</v>
      </c>
      <c r="M92" s="223">
        <f t="shared" si="12"/>
        <v>7.1626599999999998</v>
      </c>
      <c r="N92" s="222">
        <v>8.8365200000000002</v>
      </c>
      <c r="O92" s="222">
        <v>5.5111800000000004</v>
      </c>
    </row>
    <row r="93" spans="1:17" ht="15.75" x14ac:dyDescent="0.25">
      <c r="A93" s="224" t="s">
        <v>36</v>
      </c>
      <c r="B93" s="254"/>
      <c r="C93" s="242"/>
      <c r="D93" s="225">
        <v>0</v>
      </c>
      <c r="E93" s="225">
        <v>0</v>
      </c>
      <c r="F93" s="225">
        <v>0</v>
      </c>
      <c r="G93" s="225">
        <v>0</v>
      </c>
      <c r="H93" s="225">
        <v>0</v>
      </c>
      <c r="I93" s="225">
        <v>0</v>
      </c>
      <c r="J93" s="225">
        <v>0</v>
      </c>
      <c r="K93" s="225">
        <v>0.15916</v>
      </c>
      <c r="L93" s="225">
        <v>0</v>
      </c>
      <c r="M93" s="226">
        <f t="shared" si="12"/>
        <v>0.15916</v>
      </c>
      <c r="N93" s="225">
        <v>0.15</v>
      </c>
      <c r="O93" s="225">
        <v>2.1000000000000001E-2</v>
      </c>
    </row>
    <row r="94" spans="1:17" ht="15.75" x14ac:dyDescent="0.25">
      <c r="A94" s="221" t="s">
        <v>116</v>
      </c>
      <c r="B94" s="253"/>
      <c r="C94" s="242"/>
      <c r="D94" s="222">
        <v>0</v>
      </c>
      <c r="E94" s="222">
        <v>0</v>
      </c>
      <c r="F94" s="222">
        <v>0</v>
      </c>
      <c r="G94" s="222">
        <v>0</v>
      </c>
      <c r="H94" s="222">
        <v>0</v>
      </c>
      <c r="I94" s="222">
        <v>2.2079999999999999E-2</v>
      </c>
      <c r="J94" s="222">
        <v>0</v>
      </c>
      <c r="K94" s="222">
        <v>1.08284</v>
      </c>
      <c r="L94" s="222">
        <v>0</v>
      </c>
      <c r="M94" s="223">
        <f t="shared" si="12"/>
        <v>1.1049200000000001</v>
      </c>
      <c r="N94" s="222">
        <v>1.5730599999999999</v>
      </c>
      <c r="O94" s="222">
        <v>1.5820000000000001</v>
      </c>
    </row>
    <row r="95" spans="1:17" ht="15.75" x14ac:dyDescent="0.25">
      <c r="A95" s="224" t="s">
        <v>117</v>
      </c>
      <c r="B95" s="254"/>
      <c r="C95" s="242"/>
      <c r="D95" s="225">
        <v>0</v>
      </c>
      <c r="E95" s="225">
        <v>0</v>
      </c>
      <c r="F95" s="225">
        <v>0</v>
      </c>
      <c r="G95" s="225">
        <v>0</v>
      </c>
      <c r="H95" s="225">
        <v>0</v>
      </c>
      <c r="I95" s="225">
        <v>0</v>
      </c>
      <c r="J95" s="225">
        <v>0</v>
      </c>
      <c r="K95" s="225">
        <v>0.59799999999999998</v>
      </c>
      <c r="L95" s="225">
        <v>0</v>
      </c>
      <c r="M95" s="226">
        <f t="shared" si="12"/>
        <v>0.59799999999999998</v>
      </c>
      <c r="N95" s="225">
        <v>0.23</v>
      </c>
      <c r="O95" s="225">
        <v>0.11700000000000001</v>
      </c>
    </row>
    <row r="96" spans="1:17" ht="15.75" x14ac:dyDescent="0.25">
      <c r="A96" s="221" t="s">
        <v>37</v>
      </c>
      <c r="B96" s="253"/>
      <c r="C96" s="242"/>
      <c r="D96" s="222">
        <v>0</v>
      </c>
      <c r="E96" s="222">
        <v>0</v>
      </c>
      <c r="F96" s="222">
        <v>0</v>
      </c>
      <c r="G96" s="222">
        <v>0</v>
      </c>
      <c r="H96" s="222">
        <v>0</v>
      </c>
      <c r="I96" s="222">
        <v>0</v>
      </c>
      <c r="J96" s="222">
        <v>0</v>
      </c>
      <c r="K96" s="222">
        <v>3.97716</v>
      </c>
      <c r="L96" s="222">
        <v>0</v>
      </c>
      <c r="M96" s="223">
        <f t="shared" si="12"/>
        <v>3.97716</v>
      </c>
      <c r="N96" s="222">
        <v>3.6821799999999998</v>
      </c>
      <c r="O96" s="222">
        <v>5.8760000000000003</v>
      </c>
    </row>
    <row r="97" spans="1:17" ht="15.75" x14ac:dyDescent="0.25">
      <c r="A97" s="224" t="s">
        <v>118</v>
      </c>
      <c r="B97" s="254"/>
      <c r="C97" s="242"/>
      <c r="D97" s="225">
        <v>0</v>
      </c>
      <c r="E97" s="225">
        <v>0</v>
      </c>
      <c r="F97" s="225">
        <v>0</v>
      </c>
      <c r="G97" s="225">
        <v>0</v>
      </c>
      <c r="H97" s="225">
        <v>0</v>
      </c>
      <c r="I97" s="225">
        <v>0</v>
      </c>
      <c r="J97" s="225">
        <v>0</v>
      </c>
      <c r="K97" s="225">
        <v>0.98899999999999999</v>
      </c>
      <c r="L97" s="225">
        <v>0</v>
      </c>
      <c r="M97" s="226">
        <f t="shared" si="12"/>
        <v>0.98899999999999999</v>
      </c>
      <c r="N97" s="225">
        <v>0</v>
      </c>
      <c r="O97" s="225">
        <v>7.9000000000000001E-2</v>
      </c>
    </row>
    <row r="98" spans="1:17" ht="15.75" x14ac:dyDescent="0.25">
      <c r="A98" s="221" t="s">
        <v>119</v>
      </c>
      <c r="B98" s="253"/>
      <c r="C98" s="242"/>
      <c r="D98" s="222">
        <v>0</v>
      </c>
      <c r="E98" s="222">
        <v>0</v>
      </c>
      <c r="F98" s="222">
        <v>0</v>
      </c>
      <c r="G98" s="222">
        <v>0</v>
      </c>
      <c r="H98" s="222">
        <v>0</v>
      </c>
      <c r="I98" s="222">
        <v>0</v>
      </c>
      <c r="J98" s="222">
        <v>0</v>
      </c>
      <c r="K98" s="222">
        <v>2.3469199999999999</v>
      </c>
      <c r="L98" s="222">
        <v>0</v>
      </c>
      <c r="M98" s="223">
        <f t="shared" si="12"/>
        <v>2.3469199999999999</v>
      </c>
      <c r="N98" s="222">
        <v>2.8886400000000001</v>
      </c>
      <c r="O98" s="222">
        <v>4.75</v>
      </c>
    </row>
    <row r="99" spans="1:17" ht="15.75" x14ac:dyDescent="0.25">
      <c r="A99" s="224" t="s">
        <v>120</v>
      </c>
      <c r="B99" s="254"/>
      <c r="C99" s="242"/>
      <c r="D99" s="225">
        <v>0</v>
      </c>
      <c r="E99" s="225">
        <v>0</v>
      </c>
      <c r="F99" s="225">
        <v>0</v>
      </c>
      <c r="G99" s="225">
        <v>0</v>
      </c>
      <c r="H99" s="225">
        <v>0</v>
      </c>
      <c r="I99" s="225">
        <v>0</v>
      </c>
      <c r="J99" s="225">
        <v>0</v>
      </c>
      <c r="K99" s="225">
        <v>1.8514999999999999</v>
      </c>
      <c r="L99" s="225">
        <v>0</v>
      </c>
      <c r="M99" s="226">
        <f t="shared" si="12"/>
        <v>1.8514999999999999</v>
      </c>
      <c r="N99" s="225">
        <v>0.52956000000000003</v>
      </c>
      <c r="O99" s="225">
        <v>2.7290000000000001</v>
      </c>
    </row>
    <row r="100" spans="1:17" ht="15.75" x14ac:dyDescent="0.25">
      <c r="A100" s="221" t="s">
        <v>121</v>
      </c>
      <c r="B100" s="253"/>
      <c r="C100" s="242"/>
      <c r="D100" s="222">
        <v>0</v>
      </c>
      <c r="E100" s="222">
        <v>0</v>
      </c>
      <c r="F100" s="222">
        <v>0</v>
      </c>
      <c r="G100" s="222">
        <v>0</v>
      </c>
      <c r="H100" s="222">
        <v>0</v>
      </c>
      <c r="I100" s="222">
        <v>0</v>
      </c>
      <c r="J100" s="222">
        <v>0</v>
      </c>
      <c r="K100" s="222">
        <v>5.5282799999999996</v>
      </c>
      <c r="L100" s="222">
        <v>0</v>
      </c>
      <c r="M100" s="223">
        <f t="shared" si="12"/>
        <v>5.5282799999999996</v>
      </c>
      <c r="N100" s="222">
        <v>3.1959599999999999</v>
      </c>
      <c r="O100" s="222">
        <v>3.0470000000000002</v>
      </c>
    </row>
    <row r="101" spans="1:17" ht="15.75" x14ac:dyDescent="0.25">
      <c r="A101" s="227" t="s">
        <v>12</v>
      </c>
      <c r="B101" s="255"/>
      <c r="C101" s="242"/>
      <c r="D101" s="228">
        <f t="shared" ref="D101:O101" si="13">SUM(D90,D91,D92,D93,D94,D95,D96,D97,D98,D99,D100)</f>
        <v>0</v>
      </c>
      <c r="E101" s="228">
        <f t="shared" si="13"/>
        <v>0</v>
      </c>
      <c r="F101" s="228">
        <f t="shared" si="13"/>
        <v>0</v>
      </c>
      <c r="G101" s="228">
        <f t="shared" si="13"/>
        <v>0</v>
      </c>
      <c r="H101" s="228">
        <f t="shared" si="13"/>
        <v>0</v>
      </c>
      <c r="I101" s="228">
        <f t="shared" si="13"/>
        <v>3.2880799999999999</v>
      </c>
      <c r="J101" s="228">
        <f t="shared" si="13"/>
        <v>0</v>
      </c>
      <c r="K101" s="228">
        <f t="shared" si="13"/>
        <v>80.249759999999995</v>
      </c>
      <c r="L101" s="228">
        <f t="shared" si="13"/>
        <v>0</v>
      </c>
      <c r="M101" s="229">
        <f t="shared" si="13"/>
        <v>83.537840000000003</v>
      </c>
      <c r="N101" s="225">
        <f t="shared" si="13"/>
        <v>55.269179999999992</v>
      </c>
      <c r="O101" s="225">
        <f t="shared" si="13"/>
        <v>65.932180000000002</v>
      </c>
    </row>
    <row r="103" spans="1:17" ht="15.75" x14ac:dyDescent="0.25">
      <c r="A103" s="217" t="s">
        <v>38</v>
      </c>
      <c r="B103" s="252"/>
      <c r="C103" s="242"/>
      <c r="D103" s="218"/>
      <c r="E103" s="218"/>
      <c r="F103" s="218"/>
      <c r="G103" s="218"/>
      <c r="H103" s="218"/>
      <c r="I103" s="218"/>
      <c r="J103" s="218"/>
      <c r="K103" s="218"/>
      <c r="L103" s="218"/>
      <c r="M103" s="219"/>
      <c r="N103" s="220"/>
      <c r="O103" s="220"/>
    </row>
    <row r="104" spans="1:17" ht="15.75" x14ac:dyDescent="0.25">
      <c r="A104" s="221" t="s">
        <v>39</v>
      </c>
      <c r="B104" s="253"/>
      <c r="C104" s="242"/>
      <c r="D104" s="222">
        <v>0</v>
      </c>
      <c r="E104" s="222">
        <v>0</v>
      </c>
      <c r="F104" s="222">
        <v>0</v>
      </c>
      <c r="G104" s="222">
        <v>0</v>
      </c>
      <c r="H104" s="222">
        <v>0</v>
      </c>
      <c r="I104" s="222">
        <v>2.7094</v>
      </c>
      <c r="J104" s="222">
        <v>0</v>
      </c>
      <c r="K104" s="222">
        <v>4.5558399999999999</v>
      </c>
      <c r="L104" s="222">
        <v>0</v>
      </c>
      <c r="M104" s="223">
        <f>SUM(D104,E104,F104,G104,H104,I104,J104,K104,L104)</f>
        <v>7.2652400000000004</v>
      </c>
      <c r="N104" s="222">
        <v>0.29055999999999998</v>
      </c>
      <c r="O104" s="222">
        <v>9.33</v>
      </c>
      <c r="P104" s="253"/>
      <c r="Q104" s="242"/>
    </row>
    <row r="105" spans="1:17" ht="15.75" x14ac:dyDescent="0.25">
      <c r="A105" s="224" t="s">
        <v>123</v>
      </c>
      <c r="B105" s="254"/>
      <c r="C105" s="242"/>
      <c r="D105" s="225">
        <v>0</v>
      </c>
      <c r="E105" s="225">
        <v>0</v>
      </c>
      <c r="F105" s="225">
        <v>0</v>
      </c>
      <c r="G105" s="225">
        <v>0</v>
      </c>
      <c r="H105" s="225">
        <v>0</v>
      </c>
      <c r="I105" s="225">
        <v>0</v>
      </c>
      <c r="J105" s="225">
        <v>0</v>
      </c>
      <c r="K105" s="225">
        <v>9.1999999999999998E-2</v>
      </c>
      <c r="L105" s="225">
        <v>0</v>
      </c>
      <c r="M105" s="226">
        <f>SUM(D105,E105,F105,G105,H105,I105,J105,K105,L105)</f>
        <v>9.1999999999999998E-2</v>
      </c>
      <c r="N105" s="225">
        <v>1.548</v>
      </c>
      <c r="O105" s="225">
        <v>0.441</v>
      </c>
    </row>
    <row r="106" spans="1:17" ht="15.75" x14ac:dyDescent="0.25">
      <c r="A106" s="227" t="s">
        <v>12</v>
      </c>
      <c r="B106" s="255"/>
      <c r="C106" s="242"/>
      <c r="D106" s="228">
        <f t="shared" ref="D106:O106" si="14">SUM(D104,D105)</f>
        <v>0</v>
      </c>
      <c r="E106" s="228">
        <f t="shared" si="14"/>
        <v>0</v>
      </c>
      <c r="F106" s="228">
        <f t="shared" si="14"/>
        <v>0</v>
      </c>
      <c r="G106" s="228">
        <f t="shared" si="14"/>
        <v>0</v>
      </c>
      <c r="H106" s="228">
        <f t="shared" si="14"/>
        <v>0</v>
      </c>
      <c r="I106" s="228">
        <f t="shared" si="14"/>
        <v>2.7094</v>
      </c>
      <c r="J106" s="228">
        <f t="shared" si="14"/>
        <v>0</v>
      </c>
      <c r="K106" s="228">
        <f t="shared" si="14"/>
        <v>4.6478399999999995</v>
      </c>
      <c r="L106" s="228">
        <f t="shared" si="14"/>
        <v>0</v>
      </c>
      <c r="M106" s="229">
        <f t="shared" si="14"/>
        <v>7.35724</v>
      </c>
      <c r="N106" s="225">
        <f t="shared" si="14"/>
        <v>1.83856</v>
      </c>
      <c r="O106" s="225">
        <f t="shared" si="14"/>
        <v>9.7710000000000008</v>
      </c>
    </row>
    <row r="108" spans="1:17" ht="15.75" x14ac:dyDescent="0.25">
      <c r="A108" s="217" t="s">
        <v>44</v>
      </c>
      <c r="B108" s="252"/>
      <c r="C108" s="242"/>
      <c r="D108" s="218"/>
      <c r="E108" s="218"/>
      <c r="F108" s="218"/>
      <c r="G108" s="218"/>
      <c r="H108" s="218"/>
      <c r="I108" s="218"/>
      <c r="J108" s="218"/>
      <c r="K108" s="218"/>
      <c r="L108" s="218"/>
      <c r="M108" s="219"/>
      <c r="N108" s="220"/>
      <c r="O108" s="220"/>
    </row>
    <row r="109" spans="1:17" ht="15.75" x14ac:dyDescent="0.25">
      <c r="A109" s="221" t="s">
        <v>124</v>
      </c>
      <c r="B109" s="253"/>
      <c r="C109" s="242"/>
      <c r="D109" s="222">
        <v>0.09</v>
      </c>
      <c r="E109" s="222">
        <v>0</v>
      </c>
      <c r="F109" s="222">
        <v>0</v>
      </c>
      <c r="G109" s="222">
        <v>0</v>
      </c>
      <c r="H109" s="222">
        <v>0</v>
      </c>
      <c r="I109" s="222">
        <v>0</v>
      </c>
      <c r="J109" s="222">
        <v>0</v>
      </c>
      <c r="K109" s="222">
        <v>9.4759999999999997E-2</v>
      </c>
      <c r="L109" s="222">
        <v>0</v>
      </c>
      <c r="M109" s="223">
        <f>SUM(D109,E109,F109,G109,H109,I109,J109,K109,L109)</f>
        <v>0.18475999999999998</v>
      </c>
      <c r="N109" s="222">
        <v>2.2999999999999998</v>
      </c>
      <c r="O109" s="222">
        <v>7.0000000000000001E-3</v>
      </c>
      <c r="P109" s="253"/>
      <c r="Q109" s="242"/>
    </row>
    <row r="110" spans="1:17" ht="15.75" x14ac:dyDescent="0.25">
      <c r="A110" s="227" t="s">
        <v>12</v>
      </c>
      <c r="B110" s="255"/>
      <c r="C110" s="242"/>
      <c r="D110" s="228">
        <f t="shared" ref="D110:O110" si="15">D109</f>
        <v>0.09</v>
      </c>
      <c r="E110" s="228">
        <f t="shared" si="15"/>
        <v>0</v>
      </c>
      <c r="F110" s="228">
        <f t="shared" si="15"/>
        <v>0</v>
      </c>
      <c r="G110" s="228">
        <f t="shared" si="15"/>
        <v>0</v>
      </c>
      <c r="H110" s="228">
        <f t="shared" si="15"/>
        <v>0</v>
      </c>
      <c r="I110" s="228">
        <f t="shared" si="15"/>
        <v>0</v>
      </c>
      <c r="J110" s="228">
        <f t="shared" si="15"/>
        <v>0</v>
      </c>
      <c r="K110" s="228">
        <f t="shared" si="15"/>
        <v>9.4759999999999997E-2</v>
      </c>
      <c r="L110" s="228">
        <f t="shared" si="15"/>
        <v>0</v>
      </c>
      <c r="M110" s="229">
        <f t="shared" si="15"/>
        <v>0.18475999999999998</v>
      </c>
      <c r="N110" s="225">
        <f t="shared" si="15"/>
        <v>2.2999999999999998</v>
      </c>
      <c r="O110" s="225">
        <f t="shared" si="15"/>
        <v>7.0000000000000001E-3</v>
      </c>
    </row>
    <row r="112" spans="1:17" ht="33.950000000000003" customHeight="1" x14ac:dyDescent="0.25">
      <c r="A112" s="230" t="s">
        <v>125</v>
      </c>
      <c r="B112" s="256"/>
      <c r="C112" s="242"/>
      <c r="D112" s="231">
        <f t="shared" ref="D112:O112" si="16">SUM(D22,D31,D35,D40,D56,D73,D80,D87,D101,D106,D110)</f>
        <v>71.40100000000001</v>
      </c>
      <c r="E112" s="231">
        <f t="shared" si="16"/>
        <v>0</v>
      </c>
      <c r="F112" s="231">
        <f t="shared" si="16"/>
        <v>0</v>
      </c>
      <c r="G112" s="231">
        <f t="shared" si="16"/>
        <v>259.51</v>
      </c>
      <c r="H112" s="231">
        <f t="shared" si="16"/>
        <v>108.12024</v>
      </c>
      <c r="I112" s="231">
        <f t="shared" si="16"/>
        <v>103.25666</v>
      </c>
      <c r="J112" s="231">
        <f t="shared" si="16"/>
        <v>0</v>
      </c>
      <c r="K112" s="231">
        <f t="shared" si="16"/>
        <v>227.17330000000001</v>
      </c>
      <c r="L112" s="231">
        <f t="shared" si="16"/>
        <v>0</v>
      </c>
      <c r="M112" s="231">
        <f t="shared" si="16"/>
        <v>769.46120000000008</v>
      </c>
      <c r="N112" s="231">
        <f t="shared" si="16"/>
        <v>653.84978000000012</v>
      </c>
      <c r="O112" s="232">
        <f t="shared" si="16"/>
        <v>717.57795999999996</v>
      </c>
    </row>
    <row r="114" spans="1:15" x14ac:dyDescent="0.25">
      <c r="A114" s="233" t="s">
        <v>126</v>
      </c>
      <c r="B114" s="257"/>
      <c r="C114" s="242"/>
      <c r="D114" s="234">
        <v>48.081000000000003</v>
      </c>
      <c r="E114" s="234">
        <v>0</v>
      </c>
      <c r="F114" s="234">
        <v>0</v>
      </c>
      <c r="G114" s="234">
        <v>242.60599999999999</v>
      </c>
      <c r="H114" s="234">
        <v>116.196</v>
      </c>
      <c r="I114" s="234">
        <v>141.82373999999999</v>
      </c>
      <c r="J114" s="234">
        <v>0</v>
      </c>
      <c r="K114" s="234">
        <v>105.14304</v>
      </c>
      <c r="L114" s="234">
        <v>0</v>
      </c>
      <c r="N114" s="235" t="s">
        <v>127</v>
      </c>
      <c r="O114" s="235" t="s">
        <v>127</v>
      </c>
    </row>
    <row r="115" spans="1:15" x14ac:dyDescent="0.25">
      <c r="A115" s="236" t="s">
        <v>128</v>
      </c>
      <c r="B115" s="258"/>
      <c r="C115" s="242"/>
      <c r="D115" s="237">
        <f t="shared" ref="D115:L115" si="17">IF(OR(D114=0,D114="-"),"-",IF(D112="-",(0-D114)/D114,(D112-D114)/D114))</f>
        <v>0.48501487073896143</v>
      </c>
      <c r="E115" s="237" t="str">
        <f t="shared" si="17"/>
        <v>-</v>
      </c>
      <c r="F115" s="237" t="str">
        <f t="shared" si="17"/>
        <v>-</v>
      </c>
      <c r="G115" s="237">
        <f t="shared" si="17"/>
        <v>6.9676759849302966E-2</v>
      </c>
      <c r="H115" s="237">
        <f t="shared" si="17"/>
        <v>-6.9501187648456086E-2</v>
      </c>
      <c r="I115" s="237">
        <f t="shared" si="17"/>
        <v>-0.27193670114749474</v>
      </c>
      <c r="J115" s="237" t="str">
        <f t="shared" si="17"/>
        <v>-</v>
      </c>
      <c r="K115" s="237">
        <f t="shared" si="17"/>
        <v>1.1606118674141437</v>
      </c>
      <c r="L115" s="237" t="str">
        <f t="shared" si="17"/>
        <v>-</v>
      </c>
      <c r="N115" s="238" t="s">
        <v>129</v>
      </c>
      <c r="O115" s="238" t="s">
        <v>130</v>
      </c>
    </row>
    <row r="116" spans="1:15" x14ac:dyDescent="0.25">
      <c r="A116" s="233" t="s">
        <v>131</v>
      </c>
      <c r="B116" s="257"/>
      <c r="C116" s="242"/>
      <c r="D116" s="234">
        <v>72.641999999999996</v>
      </c>
      <c r="E116" s="234">
        <v>0</v>
      </c>
      <c r="F116" s="234">
        <v>0</v>
      </c>
      <c r="G116" s="234">
        <v>234.76882000000001</v>
      </c>
      <c r="H116" s="234">
        <v>106.0369</v>
      </c>
      <c r="I116" s="234">
        <v>123.17024000000001</v>
      </c>
      <c r="J116" s="234">
        <v>0</v>
      </c>
      <c r="K116" s="234">
        <v>180.96</v>
      </c>
      <c r="L116" s="234">
        <v>0</v>
      </c>
      <c r="N116" s="239">
        <f>IF(OR(N112=0,N112="-"),"-",IF(M112="-",(0-N112)/N112,(M112-N112)/N112))</f>
        <v>0.1768164852789274</v>
      </c>
      <c r="O116" s="239">
        <f>IF(OR(O112=0,O112="-"),"-",IF(N112="-",(0-O112)/O112,(N112-O112)/O112))</f>
        <v>-8.8810113398688897E-2</v>
      </c>
    </row>
    <row r="117" spans="1:15" x14ac:dyDescent="0.25">
      <c r="A117" s="240" t="s">
        <v>132</v>
      </c>
      <c r="B117" s="258"/>
      <c r="C117" s="242"/>
      <c r="D117" s="237">
        <f t="shared" ref="D117:L117" si="18">IF(OR(D116=0,D116="-"),"-",IF(D114="-",(0-D116)/D116,(D114-D116)/D116))</f>
        <v>-0.33811018419096384</v>
      </c>
      <c r="E117" s="237" t="str">
        <f t="shared" si="18"/>
        <v>-</v>
      </c>
      <c r="F117" s="237" t="str">
        <f t="shared" si="18"/>
        <v>-</v>
      </c>
      <c r="G117" s="237">
        <f t="shared" si="18"/>
        <v>3.3382542025810709E-2</v>
      </c>
      <c r="H117" s="237">
        <f t="shared" si="18"/>
        <v>9.5807214281066255E-2</v>
      </c>
      <c r="I117" s="237">
        <f t="shared" si="18"/>
        <v>0.15144486200562715</v>
      </c>
      <c r="J117" s="237" t="str">
        <f t="shared" si="18"/>
        <v>-</v>
      </c>
      <c r="K117" s="237">
        <f t="shared" si="18"/>
        <v>-0.41897082228116717</v>
      </c>
      <c r="L117" s="237" t="str">
        <f t="shared" si="18"/>
        <v>-</v>
      </c>
    </row>
  </sheetData>
  <sheetProtection formatCells="0" formatColumns="0" formatRows="0" insertColumns="0" insertRows="0" insertHyperlinks="0" deleteColumns="0" deleteRows="0" sort="0" autoFilter="0" pivotTables="0"/>
  <mergeCells count="126">
    <mergeCell ref="B114:C114"/>
    <mergeCell ref="B115:C115"/>
    <mergeCell ref="B116:C116"/>
    <mergeCell ref="B117:C117"/>
    <mergeCell ref="B108:C108"/>
    <mergeCell ref="P109:Q109"/>
    <mergeCell ref="B109:C109"/>
    <mergeCell ref="B110:C110"/>
    <mergeCell ref="B112:C112"/>
    <mergeCell ref="B103:C103"/>
    <mergeCell ref="P104:Q104"/>
    <mergeCell ref="B104:C104"/>
    <mergeCell ref="B105:C105"/>
    <mergeCell ref="B106:C106"/>
    <mergeCell ref="B97:C97"/>
    <mergeCell ref="B98:C98"/>
    <mergeCell ref="B99:C99"/>
    <mergeCell ref="B100:C100"/>
    <mergeCell ref="B101:C101"/>
    <mergeCell ref="B92:C92"/>
    <mergeCell ref="B93:C93"/>
    <mergeCell ref="B94:C94"/>
    <mergeCell ref="B95:C95"/>
    <mergeCell ref="B96:C96"/>
    <mergeCell ref="B87:C87"/>
    <mergeCell ref="B89:C89"/>
    <mergeCell ref="P90:Q90"/>
    <mergeCell ref="B90:C90"/>
    <mergeCell ref="B91:C91"/>
    <mergeCell ref="P83:Q83"/>
    <mergeCell ref="B83:C83"/>
    <mergeCell ref="B84:C84"/>
    <mergeCell ref="B85:C85"/>
    <mergeCell ref="B86:C86"/>
    <mergeCell ref="B77:C77"/>
    <mergeCell ref="B78:C78"/>
    <mergeCell ref="B79:C79"/>
    <mergeCell ref="B80:C80"/>
    <mergeCell ref="B82:C82"/>
    <mergeCell ref="B71:C71"/>
    <mergeCell ref="B72:C72"/>
    <mergeCell ref="B73:C73"/>
    <mergeCell ref="B75:C75"/>
    <mergeCell ref="P76:Q76"/>
    <mergeCell ref="B76:C76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8:C58"/>
    <mergeCell ref="P59:Q59"/>
    <mergeCell ref="B59:C59"/>
    <mergeCell ref="B60:C6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2:C42"/>
    <mergeCell ref="P43:Q43"/>
    <mergeCell ref="B43:C43"/>
    <mergeCell ref="B44:C44"/>
    <mergeCell ref="B45:C45"/>
    <mergeCell ref="B37:C37"/>
    <mergeCell ref="P38:Q38"/>
    <mergeCell ref="B38:C38"/>
    <mergeCell ref="B39:C39"/>
    <mergeCell ref="B40:C40"/>
    <mergeCell ref="B31:C31"/>
    <mergeCell ref="B33:C33"/>
    <mergeCell ref="P34:Q34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4:C24"/>
    <mergeCell ref="P25:Q25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O5:O6"/>
    <mergeCell ref="B8:C8"/>
    <mergeCell ref="P9:Q9"/>
    <mergeCell ref="B9:C9"/>
    <mergeCell ref="B10:C10"/>
    <mergeCell ref="A1:N1"/>
    <mergeCell ref="A2:N2"/>
    <mergeCell ref="A3:N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6"/>
    <mergeCell ref="N5:N6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Phosphoric Acid Production and </vt:lpstr>
      <vt:lpstr>Phosphoric Acid Exports by Dest</vt:lpstr>
      <vt:lpstr>MAP Production and Deliveries i</vt:lpstr>
      <vt:lpstr>MAP Exports by Destination </vt:lpstr>
      <vt:lpstr>DAP Production and Deliveries i</vt:lpstr>
      <vt:lpstr>DAP Exports by Destination </vt:lpstr>
      <vt:lpstr>TSP Production and Deliveries i</vt:lpstr>
      <vt:lpstr>TSP Exports by Destination 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dcterms:created xsi:type="dcterms:W3CDTF">2015-09-10T12:42:16Z</dcterms:created>
  <dcterms:modified xsi:type="dcterms:W3CDTF">2015-09-10T12:46:31Z</dcterms:modified>
</cp:coreProperties>
</file>