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630" yWindow="570" windowWidth="25815" windowHeight="12720"/>
  </bookViews>
  <sheets>
    <sheet name="Phosphoric Acid Production and " sheetId="1" r:id="rId1"/>
    <sheet name="Phosphoric Acid Exports by Dest" sheetId="2" r:id="rId2"/>
    <sheet name="MAP Production and Deliveries i" sheetId="3" r:id="rId3"/>
    <sheet name="MAP Exports by Destination " sheetId="4" r:id="rId4"/>
    <sheet name="DAP Production and Deliveries i" sheetId="5" r:id="rId5"/>
    <sheet name="DAP Exports by Destination " sheetId="6" r:id="rId6"/>
    <sheet name="TSP Production and Deliveries i" sheetId="7" r:id="rId7"/>
    <sheet name="TSP Exports by Destination " sheetId="8" r:id="rId8"/>
  </sheets>
  <calcPr calcId="145621"/>
</workbook>
</file>

<file path=xl/calcChain.xml><?xml version="1.0" encoding="utf-8"?>
<calcChain xmlns="http://schemas.openxmlformats.org/spreadsheetml/2006/main">
  <c r="L126" i="8" l="1"/>
  <c r="K126" i="8"/>
  <c r="J126" i="8"/>
  <c r="I126" i="8"/>
  <c r="H126" i="8"/>
  <c r="G126" i="8"/>
  <c r="F126" i="8"/>
  <c r="E126" i="8"/>
  <c r="D126" i="8"/>
  <c r="L124" i="8"/>
  <c r="J124" i="8"/>
  <c r="F124" i="8"/>
  <c r="E124" i="8"/>
  <c r="O119" i="8"/>
  <c r="N119" i="8"/>
  <c r="L119" i="8"/>
  <c r="K119" i="8"/>
  <c r="J119" i="8"/>
  <c r="I119" i="8"/>
  <c r="H119" i="8"/>
  <c r="G119" i="8"/>
  <c r="F119" i="8"/>
  <c r="E119" i="8"/>
  <c r="D119" i="8"/>
  <c r="M118" i="8"/>
  <c r="M119" i="8" s="1"/>
  <c r="O115" i="8"/>
  <c r="N115" i="8"/>
  <c r="L115" i="8"/>
  <c r="K115" i="8"/>
  <c r="J115" i="8"/>
  <c r="I115" i="8"/>
  <c r="H115" i="8"/>
  <c r="G115" i="8"/>
  <c r="F115" i="8"/>
  <c r="E115" i="8"/>
  <c r="D115" i="8"/>
  <c r="M114" i="8"/>
  <c r="M113" i="8"/>
  <c r="M112" i="8"/>
  <c r="M115" i="8" s="1"/>
  <c r="O109" i="8"/>
  <c r="N109" i="8"/>
  <c r="L109" i="8"/>
  <c r="K109" i="8"/>
  <c r="J109" i="8"/>
  <c r="I109" i="8"/>
  <c r="H109" i="8"/>
  <c r="G109" i="8"/>
  <c r="F109" i="8"/>
  <c r="E109" i="8"/>
  <c r="D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109" i="8" s="1"/>
  <c r="O94" i="8"/>
  <c r="N94" i="8"/>
  <c r="L94" i="8"/>
  <c r="K94" i="8"/>
  <c r="J94" i="8"/>
  <c r="I94" i="8"/>
  <c r="H94" i="8"/>
  <c r="G94" i="8"/>
  <c r="F94" i="8"/>
  <c r="E94" i="8"/>
  <c r="D94" i="8"/>
  <c r="M93" i="8"/>
  <c r="M92" i="8"/>
  <c r="M91" i="8"/>
  <c r="M90" i="8"/>
  <c r="M94" i="8" s="1"/>
  <c r="O87" i="8"/>
  <c r="N87" i="8"/>
  <c r="L87" i="8"/>
  <c r="K87" i="8"/>
  <c r="J87" i="8"/>
  <c r="I87" i="8"/>
  <c r="H87" i="8"/>
  <c r="G87" i="8"/>
  <c r="F87" i="8"/>
  <c r="E87" i="8"/>
  <c r="D87" i="8"/>
  <c r="M86" i="8"/>
  <c r="M85" i="8"/>
  <c r="M84" i="8"/>
  <c r="M83" i="8"/>
  <c r="M87" i="8" s="1"/>
  <c r="O80" i="8"/>
  <c r="N80" i="8"/>
  <c r="L80" i="8"/>
  <c r="K80" i="8"/>
  <c r="J80" i="8"/>
  <c r="I80" i="8"/>
  <c r="H80" i="8"/>
  <c r="G80" i="8"/>
  <c r="F80" i="8"/>
  <c r="E80" i="8"/>
  <c r="D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80" i="8" s="1"/>
  <c r="O60" i="8"/>
  <c r="N60" i="8"/>
  <c r="L60" i="8"/>
  <c r="K60" i="8"/>
  <c r="J60" i="8"/>
  <c r="I60" i="8"/>
  <c r="H60" i="8"/>
  <c r="G60" i="8"/>
  <c r="F60" i="8"/>
  <c r="E60" i="8"/>
  <c r="D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60" i="8" s="1"/>
  <c r="O42" i="8"/>
  <c r="N42" i="8"/>
  <c r="L42" i="8"/>
  <c r="K42" i="8"/>
  <c r="J42" i="8"/>
  <c r="I42" i="8"/>
  <c r="H42" i="8"/>
  <c r="G42" i="8"/>
  <c r="F42" i="8"/>
  <c r="E42" i="8"/>
  <c r="D42" i="8"/>
  <c r="M41" i="8"/>
  <c r="M40" i="8"/>
  <c r="M42" i="8" s="1"/>
  <c r="O37" i="8"/>
  <c r="N37" i="8"/>
  <c r="M37" i="8"/>
  <c r="L37" i="8"/>
  <c r="K37" i="8"/>
  <c r="J37" i="8"/>
  <c r="I37" i="8"/>
  <c r="H37" i="8"/>
  <c r="G37" i="8"/>
  <c r="F37" i="8"/>
  <c r="E37" i="8"/>
  <c r="D37" i="8"/>
  <c r="M36" i="8"/>
  <c r="O33" i="8"/>
  <c r="N33" i="8"/>
  <c r="L33" i="8"/>
  <c r="K33" i="8"/>
  <c r="J33" i="8"/>
  <c r="I33" i="8"/>
  <c r="H33" i="8"/>
  <c r="G33" i="8"/>
  <c r="F33" i="8"/>
  <c r="E33" i="8"/>
  <c r="D33" i="8"/>
  <c r="M32" i="8"/>
  <c r="M31" i="8"/>
  <c r="M30" i="8"/>
  <c r="M29" i="8"/>
  <c r="M28" i="8"/>
  <c r="M27" i="8"/>
  <c r="M26" i="8"/>
  <c r="M33" i="8" s="1"/>
  <c r="O23" i="8"/>
  <c r="O121" i="8" s="1"/>
  <c r="O125" i="8" s="1"/>
  <c r="N23" i="8"/>
  <c r="N121" i="8" s="1"/>
  <c r="L23" i="8"/>
  <c r="L121" i="8" s="1"/>
  <c r="K23" i="8"/>
  <c r="K121" i="8" s="1"/>
  <c r="K124" i="8" s="1"/>
  <c r="J23" i="8"/>
  <c r="J121" i="8" s="1"/>
  <c r="I23" i="8"/>
  <c r="I121" i="8" s="1"/>
  <c r="I124" i="8" s="1"/>
  <c r="H23" i="8"/>
  <c r="H121" i="8" s="1"/>
  <c r="H124" i="8" s="1"/>
  <c r="G23" i="8"/>
  <c r="G121" i="8" s="1"/>
  <c r="G124" i="8" s="1"/>
  <c r="F23" i="8"/>
  <c r="F121" i="8" s="1"/>
  <c r="E23" i="8"/>
  <c r="E121" i="8" s="1"/>
  <c r="D23" i="8"/>
  <c r="D121" i="8" s="1"/>
  <c r="D124" i="8" s="1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23" i="8" s="1"/>
  <c r="M121" i="8" s="1"/>
  <c r="AG51" i="7"/>
  <c r="AE51" i="7"/>
  <c r="AC51" i="7"/>
  <c r="AA51" i="7"/>
  <c r="Y51" i="7"/>
  <c r="W51" i="7"/>
  <c r="U51" i="7"/>
  <c r="S51" i="7"/>
  <c r="Q51" i="7"/>
  <c r="O51" i="7"/>
  <c r="M51" i="7"/>
  <c r="K51" i="7"/>
  <c r="I51" i="7"/>
  <c r="G51" i="7"/>
  <c r="E51" i="7"/>
  <c r="C51" i="7"/>
  <c r="AG50" i="7"/>
  <c r="Y50" i="7"/>
  <c r="Q50" i="7"/>
  <c r="I50" i="7"/>
  <c r="AG47" i="7"/>
  <c r="AE47" i="7"/>
  <c r="AC47" i="7"/>
  <c r="AA47" i="7"/>
  <c r="Y47" i="7"/>
  <c r="W47" i="7"/>
  <c r="U47" i="7"/>
  <c r="S47" i="7"/>
  <c r="Q47" i="7"/>
  <c r="O47" i="7"/>
  <c r="M47" i="7"/>
  <c r="K47" i="7"/>
  <c r="I47" i="7"/>
  <c r="G47" i="7"/>
  <c r="E47" i="7"/>
  <c r="C47" i="7"/>
  <c r="AG46" i="7"/>
  <c r="Y46" i="7"/>
  <c r="Q46" i="7"/>
  <c r="I46" i="7"/>
  <c r="AG45" i="7"/>
  <c r="Y45" i="7"/>
  <c r="Q45" i="7"/>
  <c r="I45" i="7"/>
  <c r="AG44" i="7"/>
  <c r="Y44" i="7"/>
  <c r="Q44" i="7"/>
  <c r="I44" i="7"/>
  <c r="AG41" i="7"/>
  <c r="AE41" i="7"/>
  <c r="AC41" i="7"/>
  <c r="AA41" i="7"/>
  <c r="Y41" i="7"/>
  <c r="W41" i="7"/>
  <c r="U41" i="7"/>
  <c r="S41" i="7"/>
  <c r="Q41" i="7"/>
  <c r="O41" i="7"/>
  <c r="M41" i="7"/>
  <c r="K41" i="7"/>
  <c r="I41" i="7"/>
  <c r="G41" i="7"/>
  <c r="E41" i="7"/>
  <c r="C41" i="7"/>
  <c r="AG40" i="7"/>
  <c r="Y40" i="7"/>
  <c r="Q40" i="7"/>
  <c r="I40" i="7"/>
  <c r="AG39" i="7"/>
  <c r="Y39" i="7"/>
  <c r="Q39" i="7"/>
  <c r="I39" i="7"/>
  <c r="AG38" i="7"/>
  <c r="Y38" i="7"/>
  <c r="Q38" i="7"/>
  <c r="I38" i="7"/>
  <c r="AG37" i="7"/>
  <c r="Y37" i="7"/>
  <c r="Q37" i="7"/>
  <c r="I37" i="7"/>
  <c r="AG34" i="7"/>
  <c r="AE34" i="7"/>
  <c r="AC34" i="7"/>
  <c r="AA34" i="7"/>
  <c r="Y34" i="7"/>
  <c r="W34" i="7"/>
  <c r="U34" i="7"/>
  <c r="S34" i="7"/>
  <c r="Q34" i="7"/>
  <c r="O34" i="7"/>
  <c r="M34" i="7"/>
  <c r="K34" i="7"/>
  <c r="I34" i="7"/>
  <c r="G34" i="7"/>
  <c r="E34" i="7"/>
  <c r="C34" i="7"/>
  <c r="AG33" i="7"/>
  <c r="Y33" i="7"/>
  <c r="Q33" i="7"/>
  <c r="I33" i="7"/>
  <c r="AG32" i="7"/>
  <c r="Y32" i="7"/>
  <c r="Q32" i="7"/>
  <c r="I32" i="7"/>
  <c r="AG31" i="7"/>
  <c r="Y31" i="7"/>
  <c r="Q31" i="7"/>
  <c r="I31" i="7"/>
  <c r="AG30" i="7"/>
  <c r="Y30" i="7"/>
  <c r="Q30" i="7"/>
  <c r="I30" i="7"/>
  <c r="AG27" i="7"/>
  <c r="AE27" i="7"/>
  <c r="AC27" i="7"/>
  <c r="AA27" i="7"/>
  <c r="Y27" i="7"/>
  <c r="W27" i="7"/>
  <c r="U27" i="7"/>
  <c r="S27" i="7"/>
  <c r="Q27" i="7"/>
  <c r="O27" i="7"/>
  <c r="M27" i="7"/>
  <c r="K27" i="7"/>
  <c r="I27" i="7"/>
  <c r="G27" i="7"/>
  <c r="E27" i="7"/>
  <c r="C27" i="7"/>
  <c r="AG26" i="7"/>
  <c r="Y26" i="7"/>
  <c r="Q26" i="7"/>
  <c r="I26" i="7"/>
  <c r="AG23" i="7"/>
  <c r="AE23" i="7"/>
  <c r="AC23" i="7"/>
  <c r="AA23" i="7"/>
  <c r="Y23" i="7"/>
  <c r="W23" i="7"/>
  <c r="U23" i="7"/>
  <c r="S23" i="7"/>
  <c r="Q23" i="7"/>
  <c r="O23" i="7"/>
  <c r="M23" i="7"/>
  <c r="K23" i="7"/>
  <c r="I23" i="7"/>
  <c r="G23" i="7"/>
  <c r="E23" i="7"/>
  <c r="C23" i="7"/>
  <c r="AG22" i="7"/>
  <c r="Y22" i="7"/>
  <c r="Q22" i="7"/>
  <c r="I22" i="7"/>
  <c r="AG19" i="7"/>
  <c r="AE19" i="7"/>
  <c r="AC19" i="7"/>
  <c r="AA19" i="7"/>
  <c r="Y19" i="7"/>
  <c r="W19" i="7"/>
  <c r="U19" i="7"/>
  <c r="S19" i="7"/>
  <c r="Q19" i="7"/>
  <c r="O19" i="7"/>
  <c r="M19" i="7"/>
  <c r="K19" i="7"/>
  <c r="I19" i="7"/>
  <c r="G19" i="7"/>
  <c r="E19" i="7"/>
  <c r="C19" i="7"/>
  <c r="AG18" i="7"/>
  <c r="Y18" i="7"/>
  <c r="Q18" i="7"/>
  <c r="I18" i="7"/>
  <c r="AG17" i="7"/>
  <c r="Y17" i="7"/>
  <c r="Q17" i="7"/>
  <c r="I17" i="7"/>
  <c r="AG14" i="7"/>
  <c r="AE14" i="7"/>
  <c r="AC14" i="7"/>
  <c r="AA14" i="7"/>
  <c r="Y14" i="7"/>
  <c r="W14" i="7"/>
  <c r="U14" i="7"/>
  <c r="S14" i="7"/>
  <c r="Q14" i="7"/>
  <c r="O14" i="7"/>
  <c r="M14" i="7"/>
  <c r="K14" i="7"/>
  <c r="I14" i="7"/>
  <c r="G14" i="7"/>
  <c r="E14" i="7"/>
  <c r="C14" i="7"/>
  <c r="AG13" i="7"/>
  <c r="Y13" i="7"/>
  <c r="Q13" i="7"/>
  <c r="I13" i="7"/>
  <c r="AG10" i="7"/>
  <c r="AE10" i="7"/>
  <c r="AE53" i="7" s="1"/>
  <c r="AC10" i="7"/>
  <c r="AC53" i="7" s="1"/>
  <c r="AG53" i="7" s="1"/>
  <c r="AA10" i="7"/>
  <c r="AA53" i="7" s="1"/>
  <c r="Y10" i="7"/>
  <c r="W10" i="7"/>
  <c r="W53" i="7" s="1"/>
  <c r="U10" i="7"/>
  <c r="U53" i="7" s="1"/>
  <c r="Y53" i="7" s="1"/>
  <c r="S10" i="7"/>
  <c r="S53" i="7" s="1"/>
  <c r="Q10" i="7"/>
  <c r="O10" i="7"/>
  <c r="O53" i="7" s="1"/>
  <c r="M10" i="7"/>
  <c r="M53" i="7" s="1"/>
  <c r="Q53" i="7" s="1"/>
  <c r="K10" i="7"/>
  <c r="K53" i="7" s="1"/>
  <c r="I10" i="7"/>
  <c r="G10" i="7"/>
  <c r="G53" i="7" s="1"/>
  <c r="E10" i="7"/>
  <c r="E53" i="7" s="1"/>
  <c r="I53" i="7" s="1"/>
  <c r="C10" i="7"/>
  <c r="C53" i="7" s="1"/>
  <c r="AG9" i="7"/>
  <c r="Y9" i="7"/>
  <c r="Q9" i="7"/>
  <c r="I9" i="7"/>
  <c r="AG8" i="7"/>
  <c r="Y8" i="7"/>
  <c r="Q8" i="7"/>
  <c r="I8" i="7"/>
  <c r="O168" i="6"/>
  <c r="N168" i="6"/>
  <c r="M168" i="6"/>
  <c r="L168" i="6"/>
  <c r="K168" i="6"/>
  <c r="J168" i="6"/>
  <c r="I168" i="6"/>
  <c r="H168" i="6"/>
  <c r="G168" i="6"/>
  <c r="F168" i="6"/>
  <c r="E168" i="6"/>
  <c r="D168" i="6"/>
  <c r="R161" i="6"/>
  <c r="Q161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P160" i="6"/>
  <c r="P161" i="6" s="1"/>
  <c r="R157" i="6"/>
  <c r="Q157" i="6"/>
  <c r="O157" i="6"/>
  <c r="N157" i="6"/>
  <c r="M157" i="6"/>
  <c r="L157" i="6"/>
  <c r="K157" i="6"/>
  <c r="J157" i="6"/>
  <c r="I157" i="6"/>
  <c r="H157" i="6"/>
  <c r="G157" i="6"/>
  <c r="F157" i="6"/>
  <c r="E157" i="6"/>
  <c r="D157" i="6"/>
  <c r="P156" i="6"/>
  <c r="P155" i="6"/>
  <c r="P154" i="6"/>
  <c r="P153" i="6"/>
  <c r="P157" i="6" s="1"/>
  <c r="R150" i="6"/>
  <c r="Q150" i="6"/>
  <c r="O150" i="6"/>
  <c r="N150" i="6"/>
  <c r="M150" i="6"/>
  <c r="L150" i="6"/>
  <c r="K150" i="6"/>
  <c r="J150" i="6"/>
  <c r="I150" i="6"/>
  <c r="H150" i="6"/>
  <c r="G150" i="6"/>
  <c r="F150" i="6"/>
  <c r="E150" i="6"/>
  <c r="D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50" i="6" s="1"/>
  <c r="R132" i="6"/>
  <c r="Q132" i="6"/>
  <c r="O132" i="6"/>
  <c r="N132" i="6"/>
  <c r="M132" i="6"/>
  <c r="L132" i="6"/>
  <c r="K132" i="6"/>
  <c r="J132" i="6"/>
  <c r="I132" i="6"/>
  <c r="H132" i="6"/>
  <c r="G132" i="6"/>
  <c r="F132" i="6"/>
  <c r="E132" i="6"/>
  <c r="D132" i="6"/>
  <c r="P131" i="6"/>
  <c r="P130" i="6"/>
  <c r="P129" i="6"/>
  <c r="P128" i="6"/>
  <c r="P132" i="6" s="1"/>
  <c r="P127" i="6"/>
  <c r="R124" i="6"/>
  <c r="Q124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24" i="6" s="1"/>
  <c r="R109" i="6"/>
  <c r="Q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109" i="6" s="1"/>
  <c r="R80" i="6"/>
  <c r="Q80" i="6"/>
  <c r="O80" i="6"/>
  <c r="N80" i="6"/>
  <c r="M80" i="6"/>
  <c r="L80" i="6"/>
  <c r="K80" i="6"/>
  <c r="J80" i="6"/>
  <c r="I80" i="6"/>
  <c r="H80" i="6"/>
  <c r="G80" i="6"/>
  <c r="F80" i="6"/>
  <c r="E80" i="6"/>
  <c r="D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80" i="6" s="1"/>
  <c r="R51" i="6"/>
  <c r="Q51" i="6"/>
  <c r="O51" i="6"/>
  <c r="N51" i="6"/>
  <c r="M51" i="6"/>
  <c r="L51" i="6"/>
  <c r="K51" i="6"/>
  <c r="J51" i="6"/>
  <c r="I51" i="6"/>
  <c r="H51" i="6"/>
  <c r="G51" i="6"/>
  <c r="F51" i="6"/>
  <c r="E51" i="6"/>
  <c r="D51" i="6"/>
  <c r="P50" i="6"/>
  <c r="P49" i="6"/>
  <c r="P51" i="6" s="1"/>
  <c r="R46" i="6"/>
  <c r="Q46" i="6"/>
  <c r="O46" i="6"/>
  <c r="N46" i="6"/>
  <c r="M46" i="6"/>
  <c r="L46" i="6"/>
  <c r="K46" i="6"/>
  <c r="J46" i="6"/>
  <c r="I46" i="6"/>
  <c r="H46" i="6"/>
  <c r="G46" i="6"/>
  <c r="F46" i="6"/>
  <c r="E46" i="6"/>
  <c r="D46" i="6"/>
  <c r="P45" i="6"/>
  <c r="P44" i="6"/>
  <c r="P43" i="6"/>
  <c r="P42" i="6"/>
  <c r="P41" i="6"/>
  <c r="P40" i="6"/>
  <c r="P46" i="6" s="1"/>
  <c r="R37" i="6"/>
  <c r="Q37" i="6"/>
  <c r="O37" i="6"/>
  <c r="N37" i="6"/>
  <c r="M37" i="6"/>
  <c r="L37" i="6"/>
  <c r="K37" i="6"/>
  <c r="J37" i="6"/>
  <c r="I37" i="6"/>
  <c r="H37" i="6"/>
  <c r="G37" i="6"/>
  <c r="F37" i="6"/>
  <c r="E37" i="6"/>
  <c r="D37" i="6"/>
  <c r="P36" i="6"/>
  <c r="P35" i="6"/>
  <c r="P34" i="6"/>
  <c r="P33" i="6"/>
  <c r="P32" i="6"/>
  <c r="P31" i="6"/>
  <c r="P30" i="6"/>
  <c r="P29" i="6"/>
  <c r="P28" i="6"/>
  <c r="P27" i="6"/>
  <c r="P37" i="6" s="1"/>
  <c r="R24" i="6"/>
  <c r="R163" i="6" s="1"/>
  <c r="R167" i="6" s="1"/>
  <c r="Q24" i="6"/>
  <c r="Q163" i="6" s="1"/>
  <c r="O24" i="6"/>
  <c r="O163" i="6" s="1"/>
  <c r="O166" i="6" s="1"/>
  <c r="N24" i="6"/>
  <c r="N163" i="6" s="1"/>
  <c r="N166" i="6" s="1"/>
  <c r="M24" i="6"/>
  <c r="M163" i="6" s="1"/>
  <c r="M166" i="6" s="1"/>
  <c r="L24" i="6"/>
  <c r="L163" i="6" s="1"/>
  <c r="L166" i="6" s="1"/>
  <c r="K24" i="6"/>
  <c r="K163" i="6" s="1"/>
  <c r="K166" i="6" s="1"/>
  <c r="J24" i="6"/>
  <c r="J163" i="6" s="1"/>
  <c r="J166" i="6" s="1"/>
  <c r="I24" i="6"/>
  <c r="I163" i="6" s="1"/>
  <c r="I166" i="6" s="1"/>
  <c r="H24" i="6"/>
  <c r="H163" i="6" s="1"/>
  <c r="H166" i="6" s="1"/>
  <c r="G24" i="6"/>
  <c r="G163" i="6" s="1"/>
  <c r="G166" i="6" s="1"/>
  <c r="F24" i="6"/>
  <c r="F163" i="6" s="1"/>
  <c r="F166" i="6" s="1"/>
  <c r="E24" i="6"/>
  <c r="E163" i="6" s="1"/>
  <c r="E166" i="6" s="1"/>
  <c r="D24" i="6"/>
  <c r="D163" i="6" s="1"/>
  <c r="D166" i="6" s="1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24" i="6" s="1"/>
  <c r="AG51" i="5"/>
  <c r="AE51" i="5"/>
  <c r="AC51" i="5"/>
  <c r="AA51" i="5"/>
  <c r="Y51" i="5"/>
  <c r="W51" i="5"/>
  <c r="U51" i="5"/>
  <c r="S51" i="5"/>
  <c r="Q51" i="5"/>
  <c r="O51" i="5"/>
  <c r="M51" i="5"/>
  <c r="K51" i="5"/>
  <c r="I51" i="5"/>
  <c r="G51" i="5"/>
  <c r="E51" i="5"/>
  <c r="C51" i="5"/>
  <c r="AG50" i="5"/>
  <c r="Y50" i="5"/>
  <c r="Q50" i="5"/>
  <c r="I50" i="5"/>
  <c r="AG47" i="5"/>
  <c r="AE47" i="5"/>
  <c r="AC47" i="5"/>
  <c r="AA47" i="5"/>
  <c r="Y47" i="5"/>
  <c r="W47" i="5"/>
  <c r="U47" i="5"/>
  <c r="S47" i="5"/>
  <c r="Q47" i="5"/>
  <c r="O47" i="5"/>
  <c r="M47" i="5"/>
  <c r="K47" i="5"/>
  <c r="I47" i="5"/>
  <c r="G47" i="5"/>
  <c r="E47" i="5"/>
  <c r="C47" i="5"/>
  <c r="AG46" i="5"/>
  <c r="Y46" i="5"/>
  <c r="Q46" i="5"/>
  <c r="I46" i="5"/>
  <c r="AG45" i="5"/>
  <c r="Y45" i="5"/>
  <c r="Q45" i="5"/>
  <c r="I45" i="5"/>
  <c r="AG44" i="5"/>
  <c r="Y44" i="5"/>
  <c r="Q44" i="5"/>
  <c r="I44" i="5"/>
  <c r="AE41" i="5"/>
  <c r="AC41" i="5"/>
  <c r="AG41" i="5" s="1"/>
  <c r="AA41" i="5"/>
  <c r="W41" i="5"/>
  <c r="U41" i="5"/>
  <c r="Y41" i="5" s="1"/>
  <c r="S41" i="5"/>
  <c r="O41" i="5"/>
  <c r="M41" i="5"/>
  <c r="Q41" i="5" s="1"/>
  <c r="K41" i="5"/>
  <c r="G41" i="5"/>
  <c r="E41" i="5"/>
  <c r="I41" i="5" s="1"/>
  <c r="C41" i="5"/>
  <c r="AG40" i="5"/>
  <c r="Y40" i="5"/>
  <c r="Q40" i="5"/>
  <c r="I40" i="5"/>
  <c r="AG39" i="5"/>
  <c r="Y39" i="5"/>
  <c r="Q39" i="5"/>
  <c r="I39" i="5"/>
  <c r="AG38" i="5"/>
  <c r="Y38" i="5"/>
  <c r="Q38" i="5"/>
  <c r="I38" i="5"/>
  <c r="AG37" i="5"/>
  <c r="Y37" i="5"/>
  <c r="Q37" i="5"/>
  <c r="I37" i="5"/>
  <c r="AE34" i="5"/>
  <c r="AC34" i="5"/>
  <c r="AG34" i="5" s="1"/>
  <c r="AA34" i="5"/>
  <c r="W34" i="5"/>
  <c r="U34" i="5"/>
  <c r="Y34" i="5" s="1"/>
  <c r="S34" i="5"/>
  <c r="O34" i="5"/>
  <c r="M34" i="5"/>
  <c r="Q34" i="5" s="1"/>
  <c r="K34" i="5"/>
  <c r="G34" i="5"/>
  <c r="E34" i="5"/>
  <c r="I34" i="5" s="1"/>
  <c r="C34" i="5"/>
  <c r="AG33" i="5"/>
  <c r="Y33" i="5"/>
  <c r="Q33" i="5"/>
  <c r="I33" i="5"/>
  <c r="AG32" i="5"/>
  <c r="Y32" i="5"/>
  <c r="Q32" i="5"/>
  <c r="I32" i="5"/>
  <c r="AG31" i="5"/>
  <c r="Y31" i="5"/>
  <c r="Q31" i="5"/>
  <c r="I31" i="5"/>
  <c r="AG30" i="5"/>
  <c r="Y30" i="5"/>
  <c r="Q30" i="5"/>
  <c r="I30" i="5"/>
  <c r="AE27" i="5"/>
  <c r="AC27" i="5"/>
  <c r="AG27" i="5" s="1"/>
  <c r="AA27" i="5"/>
  <c r="W27" i="5"/>
  <c r="U27" i="5"/>
  <c r="Y27" i="5" s="1"/>
  <c r="S27" i="5"/>
  <c r="O27" i="5"/>
  <c r="M27" i="5"/>
  <c r="Q27" i="5" s="1"/>
  <c r="K27" i="5"/>
  <c r="G27" i="5"/>
  <c r="E27" i="5"/>
  <c r="I27" i="5" s="1"/>
  <c r="C27" i="5"/>
  <c r="AG26" i="5"/>
  <c r="Y26" i="5"/>
  <c r="Q26" i="5"/>
  <c r="I26" i="5"/>
  <c r="AE23" i="5"/>
  <c r="AC23" i="5"/>
  <c r="AG23" i="5" s="1"/>
  <c r="AA23" i="5"/>
  <c r="W23" i="5"/>
  <c r="U23" i="5"/>
  <c r="Y23" i="5" s="1"/>
  <c r="S23" i="5"/>
  <c r="O23" i="5"/>
  <c r="M23" i="5"/>
  <c r="Q23" i="5" s="1"/>
  <c r="K23" i="5"/>
  <c r="G23" i="5"/>
  <c r="E23" i="5"/>
  <c r="I23" i="5" s="1"/>
  <c r="C23" i="5"/>
  <c r="AG22" i="5"/>
  <c r="Y22" i="5"/>
  <c r="Q22" i="5"/>
  <c r="I22" i="5"/>
  <c r="AE19" i="5"/>
  <c r="AC19" i="5"/>
  <c r="AG19" i="5" s="1"/>
  <c r="AA19" i="5"/>
  <c r="W19" i="5"/>
  <c r="U19" i="5"/>
  <c r="Y19" i="5" s="1"/>
  <c r="S19" i="5"/>
  <c r="O19" i="5"/>
  <c r="M19" i="5"/>
  <c r="Q19" i="5" s="1"/>
  <c r="K19" i="5"/>
  <c r="G19" i="5"/>
  <c r="E19" i="5"/>
  <c r="I19" i="5" s="1"/>
  <c r="C19" i="5"/>
  <c r="AG18" i="5"/>
  <c r="Y18" i="5"/>
  <c r="Q18" i="5"/>
  <c r="I18" i="5"/>
  <c r="AG17" i="5"/>
  <c r="Y17" i="5"/>
  <c r="Q17" i="5"/>
  <c r="I17" i="5"/>
  <c r="AE14" i="5"/>
  <c r="AC14" i="5"/>
  <c r="AG14" i="5" s="1"/>
  <c r="AA14" i="5"/>
  <c r="W14" i="5"/>
  <c r="U14" i="5"/>
  <c r="Y14" i="5" s="1"/>
  <c r="S14" i="5"/>
  <c r="O14" i="5"/>
  <c r="M14" i="5"/>
  <c r="Q14" i="5" s="1"/>
  <c r="K14" i="5"/>
  <c r="G14" i="5"/>
  <c r="E14" i="5"/>
  <c r="I14" i="5" s="1"/>
  <c r="C14" i="5"/>
  <c r="AG13" i="5"/>
  <c r="Y13" i="5"/>
  <c r="Q13" i="5"/>
  <c r="I13" i="5"/>
  <c r="AE10" i="5"/>
  <c r="AE53" i="5" s="1"/>
  <c r="AC10" i="5"/>
  <c r="AG10" i="5" s="1"/>
  <c r="AA10" i="5"/>
  <c r="AA53" i="5" s="1"/>
  <c r="W10" i="5"/>
  <c r="W53" i="5" s="1"/>
  <c r="U10" i="5"/>
  <c r="Y10" i="5" s="1"/>
  <c r="S10" i="5"/>
  <c r="S53" i="5" s="1"/>
  <c r="O10" i="5"/>
  <c r="O53" i="5" s="1"/>
  <c r="M10" i="5"/>
  <c r="Q10" i="5" s="1"/>
  <c r="K10" i="5"/>
  <c r="K53" i="5" s="1"/>
  <c r="G10" i="5"/>
  <c r="G53" i="5" s="1"/>
  <c r="E10" i="5"/>
  <c r="I10" i="5" s="1"/>
  <c r="C10" i="5"/>
  <c r="C53" i="5" s="1"/>
  <c r="AG9" i="5"/>
  <c r="Y9" i="5"/>
  <c r="Q9" i="5"/>
  <c r="I9" i="5"/>
  <c r="AG8" i="5"/>
  <c r="Y8" i="5"/>
  <c r="Q8" i="5"/>
  <c r="I8" i="5"/>
  <c r="O153" i="4"/>
  <c r="N153" i="4"/>
  <c r="M153" i="4"/>
  <c r="L153" i="4"/>
  <c r="K153" i="4"/>
  <c r="J153" i="4"/>
  <c r="I153" i="4"/>
  <c r="H153" i="4"/>
  <c r="G153" i="4"/>
  <c r="F153" i="4"/>
  <c r="E153" i="4"/>
  <c r="D153" i="4"/>
  <c r="N151" i="4"/>
  <c r="L151" i="4"/>
  <c r="K151" i="4"/>
  <c r="J151" i="4"/>
  <c r="E151" i="4"/>
  <c r="R146" i="4"/>
  <c r="Q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P145" i="4"/>
  <c r="P146" i="4" s="1"/>
  <c r="R142" i="4"/>
  <c r="Q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P141" i="4"/>
  <c r="P140" i="4"/>
  <c r="P139" i="4"/>
  <c r="P142" i="4" s="1"/>
  <c r="R136" i="4"/>
  <c r="Q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36" i="4" s="1"/>
  <c r="R121" i="4"/>
  <c r="Q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P120" i="4"/>
  <c r="P119" i="4"/>
  <c r="P118" i="4"/>
  <c r="P121" i="4" s="1"/>
  <c r="R115" i="4"/>
  <c r="Q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P114" i="4"/>
  <c r="P113" i="4"/>
  <c r="P112" i="4"/>
  <c r="P111" i="4"/>
  <c r="P110" i="4"/>
  <c r="P109" i="4"/>
  <c r="P108" i="4"/>
  <c r="P107" i="4"/>
  <c r="P106" i="4"/>
  <c r="P105" i="4"/>
  <c r="P104" i="4"/>
  <c r="P115" i="4" s="1"/>
  <c r="R101" i="4"/>
  <c r="Q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101" i="4" s="1"/>
  <c r="R76" i="4"/>
  <c r="Q76" i="4"/>
  <c r="O76" i="4"/>
  <c r="N76" i="4"/>
  <c r="M76" i="4"/>
  <c r="L76" i="4"/>
  <c r="K76" i="4"/>
  <c r="J76" i="4"/>
  <c r="I76" i="4"/>
  <c r="H76" i="4"/>
  <c r="G76" i="4"/>
  <c r="F76" i="4"/>
  <c r="E76" i="4"/>
  <c r="D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76" i="4" s="1"/>
  <c r="R54" i="4"/>
  <c r="Q54" i="4"/>
  <c r="O54" i="4"/>
  <c r="N54" i="4"/>
  <c r="M54" i="4"/>
  <c r="L54" i="4"/>
  <c r="K54" i="4"/>
  <c r="J54" i="4"/>
  <c r="I54" i="4"/>
  <c r="H54" i="4"/>
  <c r="G54" i="4"/>
  <c r="F54" i="4"/>
  <c r="E54" i="4"/>
  <c r="D54" i="4"/>
  <c r="P53" i="4"/>
  <c r="P52" i="4"/>
  <c r="P54" i="4" s="1"/>
  <c r="R49" i="4"/>
  <c r="Q49" i="4"/>
  <c r="O49" i="4"/>
  <c r="N49" i="4"/>
  <c r="M49" i="4"/>
  <c r="L49" i="4"/>
  <c r="K49" i="4"/>
  <c r="J49" i="4"/>
  <c r="I49" i="4"/>
  <c r="H49" i="4"/>
  <c r="G49" i="4"/>
  <c r="F49" i="4"/>
  <c r="E49" i="4"/>
  <c r="D49" i="4"/>
  <c r="P48" i="4"/>
  <c r="P47" i="4"/>
  <c r="P46" i="4"/>
  <c r="P45" i="4"/>
  <c r="P44" i="4"/>
  <c r="P43" i="4"/>
  <c r="P42" i="4"/>
  <c r="P41" i="4"/>
  <c r="P40" i="4"/>
  <c r="P39" i="4"/>
  <c r="P49" i="4" s="1"/>
  <c r="R36" i="4"/>
  <c r="Q36" i="4"/>
  <c r="O36" i="4"/>
  <c r="N36" i="4"/>
  <c r="M36" i="4"/>
  <c r="L36" i="4"/>
  <c r="K36" i="4"/>
  <c r="J36" i="4"/>
  <c r="I36" i="4"/>
  <c r="H36" i="4"/>
  <c r="G36" i="4"/>
  <c r="F36" i="4"/>
  <c r="E36" i="4"/>
  <c r="D36" i="4"/>
  <c r="P35" i="4"/>
  <c r="P34" i="4"/>
  <c r="P33" i="4"/>
  <c r="P32" i="4"/>
  <c r="P31" i="4"/>
  <c r="P30" i="4"/>
  <c r="P29" i="4"/>
  <c r="P28" i="4"/>
  <c r="P27" i="4"/>
  <c r="P36" i="4" s="1"/>
  <c r="R24" i="4"/>
  <c r="R148" i="4" s="1"/>
  <c r="Q24" i="4"/>
  <c r="Q148" i="4" s="1"/>
  <c r="O24" i="4"/>
  <c r="O148" i="4" s="1"/>
  <c r="O151" i="4" s="1"/>
  <c r="N24" i="4"/>
  <c r="N148" i="4" s="1"/>
  <c r="M24" i="4"/>
  <c r="M148" i="4" s="1"/>
  <c r="M151" i="4" s="1"/>
  <c r="L24" i="4"/>
  <c r="L148" i="4" s="1"/>
  <c r="K24" i="4"/>
  <c r="K148" i="4" s="1"/>
  <c r="J24" i="4"/>
  <c r="J148" i="4" s="1"/>
  <c r="I24" i="4"/>
  <c r="I148" i="4" s="1"/>
  <c r="I151" i="4" s="1"/>
  <c r="H24" i="4"/>
  <c r="H148" i="4" s="1"/>
  <c r="H151" i="4" s="1"/>
  <c r="G24" i="4"/>
  <c r="G148" i="4" s="1"/>
  <c r="G151" i="4" s="1"/>
  <c r="F24" i="4"/>
  <c r="F148" i="4" s="1"/>
  <c r="F151" i="4" s="1"/>
  <c r="E24" i="4"/>
  <c r="E148" i="4" s="1"/>
  <c r="D24" i="4"/>
  <c r="D148" i="4" s="1"/>
  <c r="D151" i="4" s="1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24" i="4" s="1"/>
  <c r="AE50" i="3"/>
  <c r="AC50" i="3"/>
  <c r="AG50" i="3" s="1"/>
  <c r="AA50" i="3"/>
  <c r="W50" i="3"/>
  <c r="U50" i="3"/>
  <c r="Y50" i="3" s="1"/>
  <c r="S50" i="3"/>
  <c r="O50" i="3"/>
  <c r="M50" i="3"/>
  <c r="Q50" i="3" s="1"/>
  <c r="K50" i="3"/>
  <c r="G50" i="3"/>
  <c r="E50" i="3"/>
  <c r="I50" i="3" s="1"/>
  <c r="C50" i="3"/>
  <c r="AG49" i="3"/>
  <c r="Y49" i="3"/>
  <c r="Q49" i="3"/>
  <c r="I49" i="3"/>
  <c r="AE46" i="3"/>
  <c r="AC46" i="3"/>
  <c r="AG46" i="3" s="1"/>
  <c r="AA46" i="3"/>
  <c r="W46" i="3"/>
  <c r="U46" i="3"/>
  <c r="Y46" i="3" s="1"/>
  <c r="S46" i="3"/>
  <c r="O46" i="3"/>
  <c r="M46" i="3"/>
  <c r="Q46" i="3" s="1"/>
  <c r="K46" i="3"/>
  <c r="G46" i="3"/>
  <c r="E46" i="3"/>
  <c r="I46" i="3" s="1"/>
  <c r="C46" i="3"/>
  <c r="AG45" i="3"/>
  <c r="Y45" i="3"/>
  <c r="Q45" i="3"/>
  <c r="I45" i="3"/>
  <c r="AG44" i="3"/>
  <c r="Y44" i="3"/>
  <c r="Q44" i="3"/>
  <c r="I44" i="3"/>
  <c r="AG43" i="3"/>
  <c r="Y43" i="3"/>
  <c r="Q43" i="3"/>
  <c r="I43" i="3"/>
  <c r="AE40" i="3"/>
  <c r="AC40" i="3"/>
  <c r="AG40" i="3" s="1"/>
  <c r="AA40" i="3"/>
  <c r="W40" i="3"/>
  <c r="U40" i="3"/>
  <c r="Y40" i="3" s="1"/>
  <c r="S40" i="3"/>
  <c r="O40" i="3"/>
  <c r="M40" i="3"/>
  <c r="Q40" i="3" s="1"/>
  <c r="K40" i="3"/>
  <c r="G40" i="3"/>
  <c r="E40" i="3"/>
  <c r="I40" i="3" s="1"/>
  <c r="C40" i="3"/>
  <c r="AG39" i="3"/>
  <c r="Y39" i="3"/>
  <c r="Q39" i="3"/>
  <c r="I39" i="3"/>
  <c r="AG38" i="3"/>
  <c r="Y38" i="3"/>
  <c r="Q38" i="3"/>
  <c r="I38" i="3"/>
  <c r="AG37" i="3"/>
  <c r="Y37" i="3"/>
  <c r="Q37" i="3"/>
  <c r="I37" i="3"/>
  <c r="AE34" i="3"/>
  <c r="AC34" i="3"/>
  <c r="AG34" i="3" s="1"/>
  <c r="AA34" i="3"/>
  <c r="W34" i="3"/>
  <c r="U34" i="3"/>
  <c r="Y34" i="3" s="1"/>
  <c r="S34" i="3"/>
  <c r="O34" i="3"/>
  <c r="M34" i="3"/>
  <c r="Q34" i="3" s="1"/>
  <c r="K34" i="3"/>
  <c r="G34" i="3"/>
  <c r="E34" i="3"/>
  <c r="I34" i="3" s="1"/>
  <c r="C34" i="3"/>
  <c r="AG33" i="3"/>
  <c r="Y33" i="3"/>
  <c r="Q33" i="3"/>
  <c r="I33" i="3"/>
  <c r="AG32" i="3"/>
  <c r="Y32" i="3"/>
  <c r="Q32" i="3"/>
  <c r="I32" i="3"/>
  <c r="AG31" i="3"/>
  <c r="Y31" i="3"/>
  <c r="Q31" i="3"/>
  <c r="I31" i="3"/>
  <c r="AG30" i="3"/>
  <c r="Y30" i="3"/>
  <c r="Q30" i="3"/>
  <c r="I30" i="3"/>
  <c r="AE27" i="3"/>
  <c r="AC27" i="3"/>
  <c r="AG27" i="3" s="1"/>
  <c r="AA27" i="3"/>
  <c r="W27" i="3"/>
  <c r="U27" i="3"/>
  <c r="Y27" i="3" s="1"/>
  <c r="S27" i="3"/>
  <c r="O27" i="3"/>
  <c r="M27" i="3"/>
  <c r="Q27" i="3" s="1"/>
  <c r="K27" i="3"/>
  <c r="G27" i="3"/>
  <c r="E27" i="3"/>
  <c r="I27" i="3" s="1"/>
  <c r="C27" i="3"/>
  <c r="AG26" i="3"/>
  <c r="Y26" i="3"/>
  <c r="Q26" i="3"/>
  <c r="I26" i="3"/>
  <c r="AE23" i="3"/>
  <c r="AC23" i="3"/>
  <c r="AG23" i="3" s="1"/>
  <c r="AA23" i="3"/>
  <c r="W23" i="3"/>
  <c r="U23" i="3"/>
  <c r="Y23" i="3" s="1"/>
  <c r="S23" i="3"/>
  <c r="O23" i="3"/>
  <c r="M23" i="3"/>
  <c r="Q23" i="3" s="1"/>
  <c r="K23" i="3"/>
  <c r="G23" i="3"/>
  <c r="E23" i="3"/>
  <c r="I23" i="3" s="1"/>
  <c r="C23" i="3"/>
  <c r="AG22" i="3"/>
  <c r="Y22" i="3"/>
  <c r="Q22" i="3"/>
  <c r="I22" i="3"/>
  <c r="AE19" i="3"/>
  <c r="AC19" i="3"/>
  <c r="AG19" i="3" s="1"/>
  <c r="AA19" i="3"/>
  <c r="W19" i="3"/>
  <c r="U19" i="3"/>
  <c r="Y19" i="3" s="1"/>
  <c r="S19" i="3"/>
  <c r="O19" i="3"/>
  <c r="M19" i="3"/>
  <c r="Q19" i="3" s="1"/>
  <c r="K19" i="3"/>
  <c r="G19" i="3"/>
  <c r="E19" i="3"/>
  <c r="I19" i="3" s="1"/>
  <c r="C19" i="3"/>
  <c r="AG18" i="3"/>
  <c r="Y18" i="3"/>
  <c r="Q18" i="3"/>
  <c r="I18" i="3"/>
  <c r="AG17" i="3"/>
  <c r="Y17" i="3"/>
  <c r="Q17" i="3"/>
  <c r="I17" i="3"/>
  <c r="AE14" i="3"/>
  <c r="AC14" i="3"/>
  <c r="AG14" i="3" s="1"/>
  <c r="AA14" i="3"/>
  <c r="W14" i="3"/>
  <c r="U14" i="3"/>
  <c r="Y14" i="3" s="1"/>
  <c r="S14" i="3"/>
  <c r="O14" i="3"/>
  <c r="M14" i="3"/>
  <c r="Q14" i="3" s="1"/>
  <c r="K14" i="3"/>
  <c r="G14" i="3"/>
  <c r="E14" i="3"/>
  <c r="I14" i="3" s="1"/>
  <c r="C14" i="3"/>
  <c r="AG13" i="3"/>
  <c r="Y13" i="3"/>
  <c r="Q13" i="3"/>
  <c r="I13" i="3"/>
  <c r="AE10" i="3"/>
  <c r="AE52" i="3" s="1"/>
  <c r="AC10" i="3"/>
  <c r="AG10" i="3" s="1"/>
  <c r="AA10" i="3"/>
  <c r="AA52" i="3" s="1"/>
  <c r="W10" i="3"/>
  <c r="W52" i="3" s="1"/>
  <c r="U10" i="3"/>
  <c r="Y10" i="3" s="1"/>
  <c r="S10" i="3"/>
  <c r="S52" i="3" s="1"/>
  <c r="O10" i="3"/>
  <c r="O52" i="3" s="1"/>
  <c r="M10" i="3"/>
  <c r="Q10" i="3" s="1"/>
  <c r="K10" i="3"/>
  <c r="K52" i="3" s="1"/>
  <c r="G10" i="3"/>
  <c r="G52" i="3" s="1"/>
  <c r="E10" i="3"/>
  <c r="I10" i="3" s="1"/>
  <c r="C10" i="3"/>
  <c r="C52" i="3" s="1"/>
  <c r="AG9" i="3"/>
  <c r="Y9" i="3"/>
  <c r="Q9" i="3"/>
  <c r="I9" i="3"/>
  <c r="AG8" i="3"/>
  <c r="Y8" i="3"/>
  <c r="Q8" i="3"/>
  <c r="I8" i="3"/>
  <c r="M153" i="2"/>
  <c r="L153" i="2"/>
  <c r="K153" i="2"/>
  <c r="J153" i="2"/>
  <c r="I153" i="2"/>
  <c r="H153" i="2"/>
  <c r="G153" i="2"/>
  <c r="F153" i="2"/>
  <c r="E153" i="2"/>
  <c r="D153" i="2"/>
  <c r="K151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N145" i="2"/>
  <c r="P142" i="2"/>
  <c r="O142" i="2"/>
  <c r="M142" i="2"/>
  <c r="L142" i="2"/>
  <c r="K142" i="2"/>
  <c r="J142" i="2"/>
  <c r="I142" i="2"/>
  <c r="H142" i="2"/>
  <c r="G142" i="2"/>
  <c r="F142" i="2"/>
  <c r="E142" i="2"/>
  <c r="D142" i="2"/>
  <c r="N141" i="2"/>
  <c r="N140" i="2"/>
  <c r="N139" i="2"/>
  <c r="N138" i="2"/>
  <c r="N142" i="2" s="1"/>
  <c r="P135" i="2"/>
  <c r="O135" i="2"/>
  <c r="M135" i="2"/>
  <c r="L135" i="2"/>
  <c r="K135" i="2"/>
  <c r="J135" i="2"/>
  <c r="I135" i="2"/>
  <c r="H135" i="2"/>
  <c r="G135" i="2"/>
  <c r="F135" i="2"/>
  <c r="E135" i="2"/>
  <c r="D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35" i="2" s="1"/>
  <c r="P119" i="2"/>
  <c r="O119" i="2"/>
  <c r="M119" i="2"/>
  <c r="L119" i="2"/>
  <c r="K119" i="2"/>
  <c r="J119" i="2"/>
  <c r="I119" i="2"/>
  <c r="H119" i="2"/>
  <c r="G119" i="2"/>
  <c r="F119" i="2"/>
  <c r="E119" i="2"/>
  <c r="D119" i="2"/>
  <c r="N118" i="2"/>
  <c r="N117" i="2"/>
  <c r="N116" i="2"/>
  <c r="N115" i="2"/>
  <c r="N114" i="2"/>
  <c r="N119" i="2" s="1"/>
  <c r="P111" i="2"/>
  <c r="O111" i="2"/>
  <c r="M111" i="2"/>
  <c r="L111" i="2"/>
  <c r="K111" i="2"/>
  <c r="J111" i="2"/>
  <c r="I111" i="2"/>
  <c r="H111" i="2"/>
  <c r="G111" i="2"/>
  <c r="F111" i="2"/>
  <c r="E111" i="2"/>
  <c r="D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111" i="2" s="1"/>
  <c r="P95" i="2"/>
  <c r="O95" i="2"/>
  <c r="M95" i="2"/>
  <c r="L95" i="2"/>
  <c r="K95" i="2"/>
  <c r="J95" i="2"/>
  <c r="I95" i="2"/>
  <c r="H95" i="2"/>
  <c r="G95" i="2"/>
  <c r="F95" i="2"/>
  <c r="E95" i="2"/>
  <c r="D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95" i="2" s="1"/>
  <c r="P73" i="2"/>
  <c r="O73" i="2"/>
  <c r="M73" i="2"/>
  <c r="L73" i="2"/>
  <c r="K73" i="2"/>
  <c r="J73" i="2"/>
  <c r="I73" i="2"/>
  <c r="H73" i="2"/>
  <c r="G73" i="2"/>
  <c r="F73" i="2"/>
  <c r="E73" i="2"/>
  <c r="D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73" i="2" s="1"/>
  <c r="P49" i="2"/>
  <c r="O49" i="2"/>
  <c r="M49" i="2"/>
  <c r="L49" i="2"/>
  <c r="K49" i="2"/>
  <c r="J49" i="2"/>
  <c r="I49" i="2"/>
  <c r="H49" i="2"/>
  <c r="G49" i="2"/>
  <c r="F49" i="2"/>
  <c r="E49" i="2"/>
  <c r="D49" i="2"/>
  <c r="N48" i="2"/>
  <c r="N47" i="2"/>
  <c r="N49" i="2" s="1"/>
  <c r="P44" i="2"/>
  <c r="O44" i="2"/>
  <c r="M44" i="2"/>
  <c r="L44" i="2"/>
  <c r="K44" i="2"/>
  <c r="J44" i="2"/>
  <c r="I44" i="2"/>
  <c r="H44" i="2"/>
  <c r="G44" i="2"/>
  <c r="F44" i="2"/>
  <c r="E44" i="2"/>
  <c r="D44" i="2"/>
  <c r="N43" i="2"/>
  <c r="N42" i="2"/>
  <c r="N41" i="2"/>
  <c r="N40" i="2"/>
  <c r="N39" i="2"/>
  <c r="N38" i="2"/>
  <c r="N37" i="2"/>
  <c r="N44" i="2" s="1"/>
  <c r="P34" i="2"/>
  <c r="O34" i="2"/>
  <c r="M34" i="2"/>
  <c r="L34" i="2"/>
  <c r="K34" i="2"/>
  <c r="J34" i="2"/>
  <c r="I34" i="2"/>
  <c r="H34" i="2"/>
  <c r="G34" i="2"/>
  <c r="F34" i="2"/>
  <c r="E34" i="2"/>
  <c r="D34" i="2"/>
  <c r="N33" i="2"/>
  <c r="N32" i="2"/>
  <c r="N31" i="2"/>
  <c r="N30" i="2"/>
  <c r="N29" i="2"/>
  <c r="N28" i="2"/>
  <c r="N27" i="2"/>
  <c r="N34" i="2" s="1"/>
  <c r="P24" i="2"/>
  <c r="P148" i="2" s="1"/>
  <c r="P152" i="2" s="1"/>
  <c r="O24" i="2"/>
  <c r="O148" i="2" s="1"/>
  <c r="M24" i="2"/>
  <c r="M148" i="2" s="1"/>
  <c r="M151" i="2" s="1"/>
  <c r="L24" i="2"/>
  <c r="L148" i="2" s="1"/>
  <c r="L151" i="2" s="1"/>
  <c r="K24" i="2"/>
  <c r="K148" i="2" s="1"/>
  <c r="J24" i="2"/>
  <c r="J148" i="2" s="1"/>
  <c r="J151" i="2" s="1"/>
  <c r="I24" i="2"/>
  <c r="I148" i="2" s="1"/>
  <c r="I151" i="2" s="1"/>
  <c r="H24" i="2"/>
  <c r="H148" i="2" s="1"/>
  <c r="H151" i="2" s="1"/>
  <c r="G24" i="2"/>
  <c r="G148" i="2" s="1"/>
  <c r="G151" i="2" s="1"/>
  <c r="F24" i="2"/>
  <c r="F148" i="2" s="1"/>
  <c r="F151" i="2" s="1"/>
  <c r="E24" i="2"/>
  <c r="E148" i="2" s="1"/>
  <c r="E151" i="2" s="1"/>
  <c r="D24" i="2"/>
  <c r="D148" i="2" s="1"/>
  <c r="D151" i="2" s="1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24" i="2" s="1"/>
  <c r="N148" i="2" s="1"/>
  <c r="AG50" i="1"/>
  <c r="AE50" i="1"/>
  <c r="AC50" i="1"/>
  <c r="AA50" i="1"/>
  <c r="Y50" i="1"/>
  <c r="W50" i="1"/>
  <c r="U50" i="1"/>
  <c r="S50" i="1"/>
  <c r="Q50" i="1"/>
  <c r="O50" i="1"/>
  <c r="M50" i="1"/>
  <c r="K50" i="1"/>
  <c r="I50" i="1"/>
  <c r="G50" i="1"/>
  <c r="E50" i="1"/>
  <c r="C50" i="1"/>
  <c r="AG49" i="1"/>
  <c r="Y49" i="1"/>
  <c r="Q49" i="1"/>
  <c r="I49" i="1"/>
  <c r="AG46" i="1"/>
  <c r="AE46" i="1"/>
  <c r="AC46" i="1"/>
  <c r="AA46" i="1"/>
  <c r="Y46" i="1"/>
  <c r="W46" i="1"/>
  <c r="U46" i="1"/>
  <c r="S46" i="1"/>
  <c r="Q46" i="1"/>
  <c r="O46" i="1"/>
  <c r="M46" i="1"/>
  <c r="K46" i="1"/>
  <c r="I46" i="1"/>
  <c r="G46" i="1"/>
  <c r="E46" i="1"/>
  <c r="C46" i="1"/>
  <c r="AG45" i="1"/>
  <c r="Y45" i="1"/>
  <c r="Q45" i="1"/>
  <c r="I45" i="1"/>
  <c r="AG44" i="1"/>
  <c r="Y44" i="1"/>
  <c r="Q44" i="1"/>
  <c r="I44" i="1"/>
  <c r="AG43" i="1"/>
  <c r="Y43" i="1"/>
  <c r="Q43" i="1"/>
  <c r="I43" i="1"/>
  <c r="AG40" i="1"/>
  <c r="AE40" i="1"/>
  <c r="AC40" i="1"/>
  <c r="AA40" i="1"/>
  <c r="Y40" i="1"/>
  <c r="W40" i="1"/>
  <c r="U40" i="1"/>
  <c r="S40" i="1"/>
  <c r="Q40" i="1"/>
  <c r="O40" i="1"/>
  <c r="M40" i="1"/>
  <c r="K40" i="1"/>
  <c r="I40" i="1"/>
  <c r="G40" i="1"/>
  <c r="E40" i="1"/>
  <c r="C40" i="1"/>
  <c r="AG39" i="1"/>
  <c r="Y39" i="1"/>
  <c r="Q39" i="1"/>
  <c r="I39" i="1"/>
  <c r="AG38" i="1"/>
  <c r="Y38" i="1"/>
  <c r="Q38" i="1"/>
  <c r="I38" i="1"/>
  <c r="AG37" i="1"/>
  <c r="Y37" i="1"/>
  <c r="Q37" i="1"/>
  <c r="I37" i="1"/>
  <c r="AG36" i="1"/>
  <c r="Y36" i="1"/>
  <c r="Q36" i="1"/>
  <c r="I36" i="1"/>
  <c r="AG33" i="1"/>
  <c r="AE33" i="1"/>
  <c r="AC33" i="1"/>
  <c r="AA33" i="1"/>
  <c r="Y33" i="1"/>
  <c r="W33" i="1"/>
  <c r="U33" i="1"/>
  <c r="S33" i="1"/>
  <c r="Q33" i="1"/>
  <c r="O33" i="1"/>
  <c r="M33" i="1"/>
  <c r="K33" i="1"/>
  <c r="I33" i="1"/>
  <c r="G33" i="1"/>
  <c r="E33" i="1"/>
  <c r="C33" i="1"/>
  <c r="AG32" i="1"/>
  <c r="Y32" i="1"/>
  <c r="Q32" i="1"/>
  <c r="I32" i="1"/>
  <c r="AG31" i="1"/>
  <c r="Y31" i="1"/>
  <c r="Q31" i="1"/>
  <c r="I31" i="1"/>
  <c r="AG30" i="1"/>
  <c r="Y30" i="1"/>
  <c r="Q30" i="1"/>
  <c r="I30" i="1"/>
  <c r="AG29" i="1"/>
  <c r="Y29" i="1"/>
  <c r="Q29" i="1"/>
  <c r="I29" i="1"/>
  <c r="AG26" i="1"/>
  <c r="AE26" i="1"/>
  <c r="AC26" i="1"/>
  <c r="AA26" i="1"/>
  <c r="Y26" i="1"/>
  <c r="W26" i="1"/>
  <c r="U26" i="1"/>
  <c r="S26" i="1"/>
  <c r="Q26" i="1"/>
  <c r="O26" i="1"/>
  <c r="M26" i="1"/>
  <c r="K26" i="1"/>
  <c r="I26" i="1"/>
  <c r="G26" i="1"/>
  <c r="E26" i="1"/>
  <c r="C26" i="1"/>
  <c r="AG25" i="1"/>
  <c r="Y25" i="1"/>
  <c r="Q25" i="1"/>
  <c r="I25" i="1"/>
  <c r="AG22" i="1"/>
  <c r="AE22" i="1"/>
  <c r="AC22" i="1"/>
  <c r="AA22" i="1"/>
  <c r="Y22" i="1"/>
  <c r="W22" i="1"/>
  <c r="U22" i="1"/>
  <c r="S22" i="1"/>
  <c r="Q22" i="1"/>
  <c r="O22" i="1"/>
  <c r="M22" i="1"/>
  <c r="K22" i="1"/>
  <c r="I22" i="1"/>
  <c r="G22" i="1"/>
  <c r="E22" i="1"/>
  <c r="C22" i="1"/>
  <c r="AG21" i="1"/>
  <c r="Y21" i="1"/>
  <c r="Q21" i="1"/>
  <c r="I21" i="1"/>
  <c r="AG18" i="1"/>
  <c r="AE18" i="1"/>
  <c r="AC18" i="1"/>
  <c r="AA18" i="1"/>
  <c r="Y18" i="1"/>
  <c r="W18" i="1"/>
  <c r="U18" i="1"/>
  <c r="S18" i="1"/>
  <c r="Q18" i="1"/>
  <c r="O18" i="1"/>
  <c r="M18" i="1"/>
  <c r="K18" i="1"/>
  <c r="I18" i="1"/>
  <c r="G18" i="1"/>
  <c r="E18" i="1"/>
  <c r="C18" i="1"/>
  <c r="AG17" i="1"/>
  <c r="Y17" i="1"/>
  <c r="Q17" i="1"/>
  <c r="I17" i="1"/>
  <c r="AG16" i="1"/>
  <c r="Y16" i="1"/>
  <c r="Q16" i="1"/>
  <c r="I16" i="1"/>
  <c r="AG13" i="1"/>
  <c r="AE13" i="1"/>
  <c r="AC13" i="1"/>
  <c r="AA13" i="1"/>
  <c r="Y13" i="1"/>
  <c r="W13" i="1"/>
  <c r="U13" i="1"/>
  <c r="S13" i="1"/>
  <c r="Q13" i="1"/>
  <c r="O13" i="1"/>
  <c r="M13" i="1"/>
  <c r="K13" i="1"/>
  <c r="I13" i="1"/>
  <c r="G13" i="1"/>
  <c r="E13" i="1"/>
  <c r="C13" i="1"/>
  <c r="AG12" i="1"/>
  <c r="Y12" i="1"/>
  <c r="Q12" i="1"/>
  <c r="I12" i="1"/>
  <c r="AG9" i="1"/>
  <c r="AE9" i="1"/>
  <c r="AE52" i="1" s="1"/>
  <c r="AC9" i="1"/>
  <c r="AC52" i="1" s="1"/>
  <c r="AA9" i="1"/>
  <c r="AA52" i="1" s="1"/>
  <c r="Y9" i="1"/>
  <c r="W9" i="1"/>
  <c r="W52" i="1" s="1"/>
  <c r="U9" i="1"/>
  <c r="U52" i="1" s="1"/>
  <c r="S9" i="1"/>
  <c r="S52" i="1" s="1"/>
  <c r="Q9" i="1"/>
  <c r="O9" i="1"/>
  <c r="O52" i="1" s="1"/>
  <c r="M9" i="1"/>
  <c r="M52" i="1" s="1"/>
  <c r="K9" i="1"/>
  <c r="K52" i="1" s="1"/>
  <c r="I9" i="1"/>
  <c r="G9" i="1"/>
  <c r="G52" i="1" s="1"/>
  <c r="E9" i="1"/>
  <c r="E52" i="1" s="1"/>
  <c r="I52" i="1" s="1"/>
  <c r="C9" i="1"/>
  <c r="C52" i="1" s="1"/>
  <c r="AG8" i="1"/>
  <c r="Y8" i="1"/>
  <c r="Q8" i="1"/>
  <c r="I8" i="1"/>
  <c r="N125" i="8" l="1"/>
  <c r="Q52" i="1"/>
  <c r="Y52" i="1"/>
  <c r="AG52" i="1"/>
  <c r="O152" i="2"/>
  <c r="P163" i="6"/>
  <c r="Q167" i="6" s="1"/>
  <c r="P148" i="4"/>
  <c r="Q152" i="4" s="1"/>
  <c r="R152" i="4"/>
  <c r="E52" i="3"/>
  <c r="I52" i="3" s="1"/>
  <c r="M52" i="3"/>
  <c r="Q52" i="3" s="1"/>
  <c r="U52" i="3"/>
  <c r="Y52" i="3" s="1"/>
  <c r="AC52" i="3"/>
  <c r="AG52" i="3" s="1"/>
  <c r="E53" i="5"/>
  <c r="I53" i="5" s="1"/>
  <c r="M53" i="5"/>
  <c r="Q53" i="5" s="1"/>
  <c r="U53" i="5"/>
  <c r="Y53" i="5" s="1"/>
  <c r="AC53" i="5"/>
  <c r="AG53" i="5" s="1"/>
</calcChain>
</file>

<file path=xl/sharedStrings.xml><?xml version="1.0" encoding="utf-8"?>
<sst xmlns="http://schemas.openxmlformats.org/spreadsheetml/2006/main" count="857" uniqueCount="187">
  <si>
    <t>Phosphoric Acid Production and Deliveries in Major Producing Countries</t>
  </si>
  <si>
    <t>PIT/2014/3Q/P/8</t>
  </si>
  <si>
    <t>January - September 2014</t>
  </si>
  <si>
    <t>('000 metric tonnes P2O5)</t>
  </si>
  <si>
    <t>PRODUCTION</t>
  </si>
  <si>
    <t>TOTAL DELIVERIES</t>
  </si>
  <si>
    <t>HOME DELIVERIES</t>
  </si>
  <si>
    <t>EXPORTS</t>
  </si>
  <si>
    <t>3Q 2014</t>
  </si>
  <si>
    <t>%</t>
  </si>
  <si>
    <t>West Europe</t>
  </si>
  <si>
    <t>Finland</t>
  </si>
  <si>
    <t>Subtotal</t>
  </si>
  <si>
    <t>Central Europe</t>
  </si>
  <si>
    <t>Bulgaria</t>
  </si>
  <si>
    <t>E. Europe &amp; C. Asia</t>
  </si>
  <si>
    <t>Lithuania</t>
  </si>
  <si>
    <t>Russia</t>
  </si>
  <si>
    <t>North America</t>
  </si>
  <si>
    <t>USA</t>
  </si>
  <si>
    <t>Latin America</t>
  </si>
  <si>
    <t>Brazil</t>
  </si>
  <si>
    <t>Africa</t>
  </si>
  <si>
    <t>Morocco</t>
  </si>
  <si>
    <t>Senegal</t>
  </si>
  <si>
    <t>South Africa</t>
  </si>
  <si>
    <t>Tunisia</t>
  </si>
  <si>
    <t>West Asia</t>
  </si>
  <si>
    <t>Israel</t>
  </si>
  <si>
    <t>Jordan</t>
  </si>
  <si>
    <t>Saudi Arabia</t>
  </si>
  <si>
    <t>Turkey</t>
  </si>
  <si>
    <t>East Asia</t>
  </si>
  <si>
    <t>China</t>
  </si>
  <si>
    <t>c</t>
  </si>
  <si>
    <t>Korea Rep.</t>
  </si>
  <si>
    <t>Philippines</t>
  </si>
  <si>
    <t>Oceania</t>
  </si>
  <si>
    <t>Australia</t>
  </si>
  <si>
    <t>Total (not entire world)</t>
  </si>
  <si>
    <t xml:space="preserve">Phosphoric Acid Exports by Destination </t>
  </si>
  <si>
    <t>Exporting</t>
  </si>
  <si>
    <t>countries</t>
  </si>
  <si>
    <t>Various</t>
  </si>
  <si>
    <t>TOTAL</t>
  </si>
  <si>
    <t>Importing</t>
  </si>
  <si>
    <t>Countries</t>
  </si>
  <si>
    <t>Belgium</t>
  </si>
  <si>
    <t>Denmark</t>
  </si>
  <si>
    <t>France</t>
  </si>
  <si>
    <t>Germany</t>
  </si>
  <si>
    <t>Greece</t>
  </si>
  <si>
    <t>Italy</t>
  </si>
  <si>
    <t>Netherlands</t>
  </si>
  <si>
    <t>Norway</t>
  </si>
  <si>
    <t>Portugal</t>
  </si>
  <si>
    <t>Spain</t>
  </si>
  <si>
    <t>Sweden</t>
  </si>
  <si>
    <t>Switzerland</t>
  </si>
  <si>
    <t>United Kingdom</t>
  </si>
  <si>
    <t>Croatia</t>
  </si>
  <si>
    <t>Poland</t>
  </si>
  <si>
    <t>Romania</t>
  </si>
  <si>
    <t>Serbia</t>
  </si>
  <si>
    <t>Slovenia</t>
  </si>
  <si>
    <t>Estonia</t>
  </si>
  <si>
    <t>Kazakhstan</t>
  </si>
  <si>
    <t>Moldavia</t>
  </si>
  <si>
    <t>Ukraine</t>
  </si>
  <si>
    <t>Canada</t>
  </si>
  <si>
    <t>Argentina</t>
  </si>
  <si>
    <t>Chile</t>
  </si>
  <si>
    <t>Colombia</t>
  </si>
  <si>
    <t>Costa Rica</t>
  </si>
  <si>
    <t>Cuba</t>
  </si>
  <si>
    <t>Dominican Rep.</t>
  </si>
  <si>
    <t>Ecuador</t>
  </si>
  <si>
    <t>El Salvador</t>
  </si>
  <si>
    <t>Guatemala</t>
  </si>
  <si>
    <t>Honduras</t>
  </si>
  <si>
    <t>Mexico</t>
  </si>
  <si>
    <t>Nicaragua</t>
  </si>
  <si>
    <t>Panama</t>
  </si>
  <si>
    <t>Paraguay</t>
  </si>
  <si>
    <t>Peru</t>
  </si>
  <si>
    <t>Puerto Rico</t>
  </si>
  <si>
    <t>Trinidad and Tobago</t>
  </si>
  <si>
    <t>Uruguay</t>
  </si>
  <si>
    <t>Venezuela</t>
  </si>
  <si>
    <t>Algeria</t>
  </si>
  <si>
    <t>Cameroon</t>
  </si>
  <si>
    <t>Cote d'Ivoire</t>
  </si>
  <si>
    <t>Djibouti</t>
  </si>
  <si>
    <t>Egypt</t>
  </si>
  <si>
    <t>Ethiopia</t>
  </si>
  <si>
    <t>Ghana</t>
  </si>
  <si>
    <t>Kenya</t>
  </si>
  <si>
    <t>Libya</t>
  </si>
  <si>
    <t>Madagascar</t>
  </si>
  <si>
    <t>Mauritius</t>
  </si>
  <si>
    <t>Namibia</t>
  </si>
  <si>
    <t>Nigeria</t>
  </si>
  <si>
    <t>Sudan</t>
  </si>
  <si>
    <t>Tanzania</t>
  </si>
  <si>
    <t>Abu Dhabi, UAE</t>
  </si>
  <si>
    <t>Dubai, UAE</t>
  </si>
  <si>
    <t>Iran</t>
  </si>
  <si>
    <t>Iraq</t>
  </si>
  <si>
    <t>Kuwait</t>
  </si>
  <si>
    <t>Lebanon</t>
  </si>
  <si>
    <t>Oman</t>
  </si>
  <si>
    <t>Syria</t>
  </si>
  <si>
    <t>South Asia</t>
  </si>
  <si>
    <t>Bangladesh</t>
  </si>
  <si>
    <t>India</t>
  </si>
  <si>
    <t>Pakistan</t>
  </si>
  <si>
    <t>Sri Lanka</t>
  </si>
  <si>
    <t>Hong-Kong</t>
  </si>
  <si>
    <t>Indonesia</t>
  </si>
  <si>
    <t>Japan</t>
  </si>
  <si>
    <t>Malaysia</t>
  </si>
  <si>
    <t>Myanmar</t>
  </si>
  <si>
    <t>Singapore</t>
  </si>
  <si>
    <t>Taiwan, China</t>
  </si>
  <si>
    <t>Thailand</t>
  </si>
  <si>
    <t>Vietnam</t>
  </si>
  <si>
    <t>Fiji</t>
  </si>
  <si>
    <t>New Zealand</t>
  </si>
  <si>
    <t>Others</t>
  </si>
  <si>
    <t>WORLD TOTAL</t>
  </si>
  <si>
    <t>Total 2013</t>
  </si>
  <si>
    <t>%Variation</t>
  </si>
  <si>
    <t>%Variation 2014/2013</t>
  </si>
  <si>
    <t>2014/2013</t>
  </si>
  <si>
    <t>2013/2012</t>
  </si>
  <si>
    <t>Total 2012</t>
  </si>
  <si>
    <t>%Variation 2013/2012</t>
  </si>
  <si>
    <t>MAP Production and Deliveries in Major Producing Countries</t>
  </si>
  <si>
    <t xml:space="preserve">MAP Exports by Destination </t>
  </si>
  <si>
    <t>Austria</t>
  </si>
  <si>
    <t>Cyprus</t>
  </si>
  <si>
    <t>Czech. Rep.</t>
  </si>
  <si>
    <t>Hungary</t>
  </si>
  <si>
    <t>Macedonia</t>
  </si>
  <si>
    <t>Slovakia</t>
  </si>
  <si>
    <t>Azerbaijan</t>
  </si>
  <si>
    <t>Belarus</t>
  </si>
  <si>
    <t>Georgia</t>
  </si>
  <si>
    <t>Latvia</t>
  </si>
  <si>
    <t>Uzbekistan</t>
  </si>
  <si>
    <t>Bahamas</t>
  </si>
  <si>
    <t>Bolivia</t>
  </si>
  <si>
    <t>Angola</t>
  </si>
  <si>
    <t>Congo</t>
  </si>
  <si>
    <t>Gambia</t>
  </si>
  <si>
    <t>Mozambique</t>
  </si>
  <si>
    <t>Sierra Leone</t>
  </si>
  <si>
    <t>Togo</t>
  </si>
  <si>
    <t>Zaire</t>
  </si>
  <si>
    <t>Zambia</t>
  </si>
  <si>
    <t>Zimbabwe</t>
  </si>
  <si>
    <t>Yemen</t>
  </si>
  <si>
    <t>Mongolia</t>
  </si>
  <si>
    <t>DAP Production and Deliveries in Major Producing Countries</t>
  </si>
  <si>
    <t xml:space="preserve">DAP Exports by Destination </t>
  </si>
  <si>
    <t>Ireland</t>
  </si>
  <si>
    <t>Luxemburg</t>
  </si>
  <si>
    <t>Albania</t>
  </si>
  <si>
    <t>Belize</t>
  </si>
  <si>
    <t>Guadeloupe</t>
  </si>
  <si>
    <t>Jamaica</t>
  </si>
  <si>
    <t>Martinique</t>
  </si>
  <si>
    <t>Surinam</t>
  </si>
  <si>
    <t>Benin</t>
  </si>
  <si>
    <t>Gabon</t>
  </si>
  <si>
    <t>Malawi</t>
  </si>
  <si>
    <t>Mali</t>
  </si>
  <si>
    <t>Mauritania</t>
  </si>
  <si>
    <t>Afghanistan</t>
  </si>
  <si>
    <t>Qatar</t>
  </si>
  <si>
    <t>Nepal</t>
  </si>
  <si>
    <t>Kampuchea</t>
  </si>
  <si>
    <t>Korea DPR</t>
  </si>
  <si>
    <t>Laos</t>
  </si>
  <si>
    <t>TSP Production and Deliveries in Major Producing Countries</t>
  </si>
  <si>
    <t>n</t>
  </si>
  <si>
    <t xml:space="preserve">TSP Exports by Destination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</si>
</sst>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8" x14ac:knownFonts="1">
    <font>
      <sz val="11"/>
      <color rgb="FF000000"/>
      <name val="Calibri"/>
    </font>
    <font>
      <b/>
      <sz val="18"/>
      <color rgb="FF000000"/>
      <name val="Arial"/>
      <family val="2"/>
    </font>
    <font>
      <sz val="11"/>
      <color rgb="FF000000"/>
      <name val="Arial"/>
      <family val="2"/>
    </font>
    <font>
      <sz val="14"/>
      <color rgb="FF000000"/>
      <name val="Arial"/>
      <family val="2"/>
    </font>
    <font>
      <b/>
      <i/>
      <sz val="14"/>
      <color rgb="FF000000"/>
      <name val="Arial"/>
      <family val="2"/>
    </font>
    <font>
      <sz val="18"/>
      <color rgb="FFFF0000"/>
      <name val="Arial"/>
      <family val="2"/>
    </font>
    <font>
      <sz val="13"/>
      <color rgb="FF000000"/>
      <name val="Arial"/>
      <family val="2"/>
    </font>
    <font>
      <b/>
      <sz val="13"/>
      <color rgb="FF000000"/>
      <name val="Arial"/>
      <family val="2"/>
    </font>
    <font>
      <i/>
      <sz val="13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96118"/>
      </left>
      <right/>
      <top style="thin">
        <color rgb="FF096118"/>
      </top>
      <bottom style="thin">
        <color rgb="FF096118"/>
      </bottom>
      <diagonal/>
    </border>
    <border>
      <left/>
      <right/>
      <top style="thin">
        <color rgb="FF096118"/>
      </top>
      <bottom style="thin">
        <color rgb="FF096118"/>
      </bottom>
      <diagonal/>
    </border>
    <border>
      <left style="thin">
        <color rgb="FF096118"/>
      </left>
      <right style="thin">
        <color rgb="FF096118"/>
      </right>
      <top style="thin">
        <color rgb="FF096118"/>
      </top>
      <bottom style="thin">
        <color rgb="FF096118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96118"/>
      </right>
      <top style="thin">
        <color rgb="FF096118"/>
      </top>
      <bottom style="thin">
        <color rgb="FF096118"/>
      </bottom>
      <diagonal/>
    </border>
    <border>
      <left style="thin">
        <color rgb="FF096118"/>
      </left>
      <right style="thin">
        <color rgb="FF096118"/>
      </right>
      <top style="thin">
        <color rgb="FF096118"/>
      </top>
      <bottom/>
      <diagonal/>
    </border>
    <border>
      <left/>
      <right/>
      <top/>
      <bottom style="thin">
        <color rgb="FFD3D3D3"/>
      </bottom>
      <diagonal/>
    </border>
    <border>
      <left style="thin">
        <color rgb="FF096118"/>
      </left>
      <right style="thin">
        <color rgb="FF096118"/>
      </right>
      <top/>
      <bottom/>
      <diagonal/>
    </border>
    <border>
      <left style="thin">
        <color rgb="FF096118"/>
      </left>
      <right style="thin">
        <color rgb="FF096118"/>
      </right>
      <top/>
      <bottom style="thin">
        <color rgb="FF096118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249">
    <xf numFmtId="0" fontId="0" fillId="0" borderId="0" xfId="0"/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0" fontId="10" fillId="3" borderId="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164" fontId="9" fillId="2" borderId="6" xfId="0" applyNumberFormat="1" applyFont="1" applyFill="1" applyBorder="1" applyAlignment="1" applyProtection="1">
      <alignment horizontal="right" vertical="center"/>
    </xf>
    <xf numFmtId="165" fontId="10" fillId="2" borderId="7" xfId="0" applyNumberFormat="1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164" fontId="9" fillId="2" borderId="8" xfId="0" applyNumberFormat="1" applyFont="1" applyFill="1" applyBorder="1" applyAlignment="1" applyProtection="1">
      <alignment horizontal="right" vertical="center"/>
    </xf>
    <xf numFmtId="165" fontId="10" fillId="2" borderId="1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164" fontId="9" fillId="3" borderId="6" xfId="0" applyNumberFormat="1" applyFont="1" applyFill="1" applyBorder="1" applyAlignment="1" applyProtection="1">
      <alignment horizontal="right" vertical="center"/>
    </xf>
    <xf numFmtId="165" fontId="10" fillId="3" borderId="7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164" fontId="9" fillId="3" borderId="10" xfId="0" applyNumberFormat="1" applyFont="1" applyFill="1" applyBorder="1" applyAlignment="1" applyProtection="1">
      <alignment horizontal="right" vertical="center"/>
    </xf>
    <xf numFmtId="165" fontId="10" fillId="3" borderId="12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3" xfId="0" applyFont="1" applyFill="1" applyBorder="1" applyAlignment="1" applyProtection="1">
      <alignment horizontal="left" vertical="center" indent="1"/>
    </xf>
    <xf numFmtId="0" fontId="13" fillId="3" borderId="5" xfId="0" applyFont="1" applyFill="1" applyBorder="1" applyAlignment="1" applyProtection="1">
      <alignment horizontal="left" vertical="top"/>
    </xf>
    <xf numFmtId="0" fontId="12" fillId="3" borderId="13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4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4" xfId="0" applyNumberFormat="1" applyFont="1" applyFill="1" applyBorder="1" applyAlignment="1" applyProtection="1">
      <alignment horizontal="right" vertical="center"/>
    </xf>
    <xf numFmtId="0" fontId="13" fillId="2" borderId="14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4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9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2" fillId="3" borderId="11" xfId="0" applyNumberFormat="1" applyFont="1" applyFill="1" applyBorder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6" xfId="0" applyFont="1" applyFill="1" applyBorder="1" applyAlignment="1" applyProtection="1">
      <alignment horizontal="center" vertical="center"/>
    </xf>
    <xf numFmtId="165" fontId="15" fillId="3" borderId="19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0" fontId="10" fillId="3" borderId="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164" fontId="9" fillId="2" borderId="6" xfId="0" applyNumberFormat="1" applyFont="1" applyFill="1" applyBorder="1" applyAlignment="1" applyProtection="1">
      <alignment horizontal="right" vertical="center"/>
    </xf>
    <xf numFmtId="165" fontId="10" fillId="2" borderId="7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164" fontId="9" fillId="3" borderId="6" xfId="0" applyNumberFormat="1" applyFont="1" applyFill="1" applyBorder="1" applyAlignment="1" applyProtection="1">
      <alignment horizontal="right" vertical="center"/>
    </xf>
    <xf numFmtId="165" fontId="10" fillId="3" borderId="7" xfId="0" applyNumberFormat="1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164" fontId="9" fillId="2" borderId="8" xfId="0" applyNumberFormat="1" applyFont="1" applyFill="1" applyBorder="1" applyAlignment="1" applyProtection="1">
      <alignment horizontal="right" vertical="center"/>
    </xf>
    <xf numFmtId="165" fontId="10" fillId="2" borderId="1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164" fontId="9" fillId="3" borderId="10" xfId="0" applyNumberFormat="1" applyFont="1" applyFill="1" applyBorder="1" applyAlignment="1" applyProtection="1">
      <alignment horizontal="right" vertical="center"/>
    </xf>
    <xf numFmtId="165" fontId="10" fillId="3" borderId="12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3" xfId="0" applyFont="1" applyFill="1" applyBorder="1" applyAlignment="1" applyProtection="1">
      <alignment horizontal="left" vertical="center" indent="1"/>
    </xf>
    <xf numFmtId="0" fontId="13" fillId="3" borderId="5" xfId="0" applyFont="1" applyFill="1" applyBorder="1" applyAlignment="1" applyProtection="1">
      <alignment horizontal="left" vertical="top"/>
    </xf>
    <xf numFmtId="0" fontId="12" fillId="3" borderId="13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4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4" xfId="0" applyNumberFormat="1" applyFont="1" applyFill="1" applyBorder="1" applyAlignment="1" applyProtection="1">
      <alignment horizontal="right" vertical="center"/>
    </xf>
    <xf numFmtId="0" fontId="13" fillId="2" borderId="14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4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9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2" fillId="3" borderId="11" xfId="0" applyNumberFormat="1" applyFont="1" applyFill="1" applyBorder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6" xfId="0" applyFont="1" applyFill="1" applyBorder="1" applyAlignment="1" applyProtection="1">
      <alignment horizontal="center" vertical="center"/>
    </xf>
    <xf numFmtId="165" fontId="15" fillId="3" borderId="19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0" fontId="10" fillId="3" borderId="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164" fontId="9" fillId="2" borderId="6" xfId="0" applyNumberFormat="1" applyFont="1" applyFill="1" applyBorder="1" applyAlignment="1" applyProtection="1">
      <alignment horizontal="right" vertical="center"/>
    </xf>
    <xf numFmtId="165" fontId="10" fillId="2" borderId="7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164" fontId="9" fillId="3" borderId="6" xfId="0" applyNumberFormat="1" applyFont="1" applyFill="1" applyBorder="1" applyAlignment="1" applyProtection="1">
      <alignment horizontal="right" vertical="center"/>
    </xf>
    <xf numFmtId="165" fontId="10" fillId="3" borderId="7" xfId="0" applyNumberFormat="1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164" fontId="9" fillId="2" borderId="8" xfId="0" applyNumberFormat="1" applyFont="1" applyFill="1" applyBorder="1" applyAlignment="1" applyProtection="1">
      <alignment horizontal="right" vertical="center"/>
    </xf>
    <xf numFmtId="165" fontId="10" fillId="2" borderId="1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164" fontId="9" fillId="3" borderId="10" xfId="0" applyNumberFormat="1" applyFont="1" applyFill="1" applyBorder="1" applyAlignment="1" applyProtection="1">
      <alignment horizontal="right" vertical="center"/>
    </xf>
    <xf numFmtId="165" fontId="10" fillId="3" borderId="12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3" xfId="0" applyFont="1" applyFill="1" applyBorder="1" applyAlignment="1" applyProtection="1">
      <alignment horizontal="left" vertical="center" indent="1"/>
    </xf>
    <xf numFmtId="0" fontId="13" fillId="3" borderId="5" xfId="0" applyFont="1" applyFill="1" applyBorder="1" applyAlignment="1" applyProtection="1">
      <alignment horizontal="left" vertical="top"/>
    </xf>
    <xf numFmtId="0" fontId="12" fillId="3" borderId="13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4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4" xfId="0" applyNumberFormat="1" applyFont="1" applyFill="1" applyBorder="1" applyAlignment="1" applyProtection="1">
      <alignment horizontal="right" vertical="center"/>
    </xf>
    <xf numFmtId="0" fontId="13" fillId="2" borderId="14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4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9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2" fillId="3" borderId="11" xfId="0" applyNumberFormat="1" applyFont="1" applyFill="1" applyBorder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6" xfId="0" applyFont="1" applyFill="1" applyBorder="1" applyAlignment="1" applyProtection="1">
      <alignment horizontal="center" vertical="center"/>
    </xf>
    <xf numFmtId="165" fontId="15" fillId="3" borderId="19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0" fontId="10" fillId="3" borderId="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164" fontId="9" fillId="2" borderId="6" xfId="0" applyNumberFormat="1" applyFont="1" applyFill="1" applyBorder="1" applyAlignment="1" applyProtection="1">
      <alignment horizontal="right" vertical="center"/>
    </xf>
    <xf numFmtId="165" fontId="10" fillId="2" borderId="7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164" fontId="9" fillId="3" borderId="6" xfId="0" applyNumberFormat="1" applyFont="1" applyFill="1" applyBorder="1" applyAlignment="1" applyProtection="1">
      <alignment horizontal="right" vertical="center"/>
    </xf>
    <xf numFmtId="165" fontId="10" fillId="3" borderId="7" xfId="0" applyNumberFormat="1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164" fontId="9" fillId="2" borderId="8" xfId="0" applyNumberFormat="1" applyFont="1" applyFill="1" applyBorder="1" applyAlignment="1" applyProtection="1">
      <alignment horizontal="right" vertical="center"/>
    </xf>
    <xf numFmtId="165" fontId="10" fillId="2" borderId="1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164" fontId="9" fillId="3" borderId="10" xfId="0" applyNumberFormat="1" applyFont="1" applyFill="1" applyBorder="1" applyAlignment="1" applyProtection="1">
      <alignment horizontal="right" vertical="center"/>
    </xf>
    <xf numFmtId="165" fontId="10" fillId="3" borderId="12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3" xfId="0" applyFont="1" applyFill="1" applyBorder="1" applyAlignment="1" applyProtection="1">
      <alignment horizontal="left" vertical="center" indent="1"/>
    </xf>
    <xf numFmtId="0" fontId="13" fillId="3" borderId="5" xfId="0" applyFont="1" applyFill="1" applyBorder="1" applyAlignment="1" applyProtection="1">
      <alignment horizontal="left" vertical="top"/>
    </xf>
    <xf numFmtId="0" fontId="12" fillId="3" borderId="13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4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4" xfId="0" applyNumberFormat="1" applyFont="1" applyFill="1" applyBorder="1" applyAlignment="1" applyProtection="1">
      <alignment horizontal="right" vertical="center"/>
    </xf>
    <xf numFmtId="0" fontId="13" fillId="2" borderId="14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4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9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2" fillId="3" borderId="11" xfId="0" applyNumberFormat="1" applyFont="1" applyFill="1" applyBorder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6" xfId="0" applyFont="1" applyFill="1" applyBorder="1" applyAlignment="1" applyProtection="1">
      <alignment horizontal="center" vertical="center"/>
    </xf>
    <xf numFmtId="165" fontId="15" fillId="3" borderId="19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Protection="1"/>
    <xf numFmtId="0" fontId="3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2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/>
    </xf>
    <xf numFmtId="0" fontId="9" fillId="3" borderId="3" xfId="0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textRotation="90" wrapText="1"/>
    </xf>
    <xf numFmtId="0" fontId="2" fillId="3" borderId="0" xfId="0" applyFont="1" applyFill="1" applyAlignment="1" applyProtection="1">
      <alignment horizontal="center" textRotation="80" wrapText="1"/>
    </xf>
    <xf numFmtId="0" fontId="12" fillId="3" borderId="0" xfId="0" applyFont="1" applyFill="1" applyAlignment="1" applyProtection="1">
      <alignment horizontal="center"/>
    </xf>
    <xf numFmtId="0" fontId="13" fillId="3" borderId="5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2" borderId="0" xfId="0" applyFont="1" applyFill="1" applyAlignment="1" applyProtection="1">
      <alignment horizontal="left" vertical="top"/>
    </xf>
    <xf numFmtId="0" fontId="13" fillId="2" borderId="9" xfId="0" applyFont="1" applyFill="1" applyBorder="1" applyAlignment="1" applyProtection="1">
      <alignment horizontal="left" vertical="top"/>
    </xf>
    <xf numFmtId="0" fontId="13" fillId="3" borderId="11" xfId="0" applyFont="1" applyFill="1" applyBorder="1" applyAlignment="1" applyProtection="1">
      <alignment horizontal="left" vertical="center"/>
    </xf>
    <xf numFmtId="0" fontId="14" fillId="2" borderId="0" xfId="0" applyFont="1" applyFill="1" applyAlignment="1" applyProtection="1">
      <alignment horizontal="right" vertical="center" indent="1"/>
    </xf>
    <xf numFmtId="0" fontId="17" fillId="2" borderId="0" xfId="0" applyFont="1" applyFill="1" applyAlignment="1" applyProtection="1">
      <alignment horizontal="center" vertical="center"/>
    </xf>
    <xf numFmtId="9" fontId="14" fillId="3" borderId="17" xfId="1" applyFont="1" applyFill="1" applyBorder="1" applyAlignment="1" applyProtection="1">
      <alignment horizontal="right" vertical="center" indent="1"/>
    </xf>
    <xf numFmtId="9" fontId="14" fillId="3" borderId="0" xfId="1" applyFont="1" applyFill="1" applyAlignment="1" applyProtection="1">
      <alignment horizontal="right" vertical="center" indent="1"/>
    </xf>
    <xf numFmtId="9" fontId="0" fillId="0" borderId="0" xfId="1" applyFont="1" applyProtection="1"/>
    <xf numFmtId="9" fontId="14" fillId="3" borderId="0" xfId="1" applyFont="1" applyFill="1" applyAlignment="1" applyProtection="1">
      <alignment horizontal="right" vertical="center" indent="1"/>
    </xf>
    <xf numFmtId="9" fontId="0" fillId="0" borderId="0" xfId="1" applyFont="1"/>
    <xf numFmtId="9" fontId="15" fillId="2" borderId="18" xfId="1" applyFont="1" applyFill="1" applyBorder="1" applyAlignment="1" applyProtection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tabSelected="1" workbookViewId="0">
      <selection activeCell="AG1" sqref="AG1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8.5703125" customWidth="1"/>
    <col min="4" max="4" width="1" customWidth="1"/>
    <col min="5" max="5" width="8.5703125" customWidth="1"/>
    <col min="6" max="6" width="1" customWidth="1"/>
    <col min="7" max="7" width="8.5703125" customWidth="1"/>
    <col min="8" max="8" width="1" customWidth="1"/>
    <col min="9" max="9" width="8.5703125" customWidth="1"/>
    <col min="10" max="10" width="0.42578125" customWidth="1"/>
    <col min="11" max="11" width="8.5703125" customWidth="1"/>
    <col min="12" max="12" width="1" customWidth="1"/>
    <col min="13" max="13" width="8.5703125" customWidth="1"/>
    <col min="14" max="14" width="1" customWidth="1"/>
    <col min="15" max="15" width="8.5703125" customWidth="1"/>
    <col min="16" max="16" width="1" customWidth="1"/>
    <col min="17" max="17" width="8.5703125" customWidth="1"/>
    <col min="18" max="18" width="0.42578125" customWidth="1"/>
    <col min="19" max="19" width="8.5703125" customWidth="1"/>
    <col min="20" max="20" width="1" customWidth="1"/>
    <col min="21" max="21" width="8.5703125" customWidth="1"/>
    <col min="22" max="22" width="1" customWidth="1"/>
    <col min="23" max="23" width="8.5703125" customWidth="1"/>
    <col min="24" max="24" width="1" customWidth="1"/>
    <col min="25" max="25" width="8.5703125" customWidth="1"/>
    <col min="26" max="26" width="0.42578125" customWidth="1"/>
    <col min="27" max="27" width="7.5703125" customWidth="1"/>
    <col min="28" max="28" width="2" customWidth="1"/>
    <col min="29" max="29" width="7.5703125" customWidth="1"/>
    <col min="30" max="30" width="2" customWidth="1"/>
    <col min="31" max="31" width="7.5703125" customWidth="1"/>
    <col min="32" max="32" width="2" customWidth="1"/>
    <col min="33" max="33" width="17.42578125" customWidth="1"/>
  </cols>
  <sheetData>
    <row r="1" spans="1:33" ht="23.25" x14ac:dyDescent="0.25">
      <c r="A1" s="225" t="s">
        <v>0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42" t="s">
        <v>1</v>
      </c>
    </row>
    <row r="2" spans="1:33" ht="18" x14ac:dyDescent="0.25">
      <c r="A2" s="227" t="s">
        <v>2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1"/>
    </row>
    <row r="3" spans="1:33" ht="18" x14ac:dyDescent="0.25">
      <c r="A3" s="227" t="s">
        <v>3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1"/>
    </row>
    <row r="5" spans="1:33" ht="18.75" x14ac:dyDescent="0.25">
      <c r="A5" s="2"/>
      <c r="B5" s="2"/>
      <c r="C5" s="228" t="s">
        <v>4</v>
      </c>
      <c r="D5" s="226"/>
      <c r="E5" s="226"/>
      <c r="F5" s="226"/>
      <c r="G5" s="226"/>
      <c r="H5" s="226"/>
      <c r="I5" s="226"/>
      <c r="J5" s="2"/>
      <c r="K5" s="228" t="s">
        <v>5</v>
      </c>
      <c r="L5" s="226"/>
      <c r="M5" s="226"/>
      <c r="N5" s="226"/>
      <c r="O5" s="226"/>
      <c r="P5" s="226"/>
      <c r="Q5" s="226"/>
      <c r="R5" s="2"/>
      <c r="S5" s="228" t="s">
        <v>6</v>
      </c>
      <c r="T5" s="226"/>
      <c r="U5" s="226"/>
      <c r="V5" s="226"/>
      <c r="W5" s="226"/>
      <c r="X5" s="226"/>
      <c r="Y5" s="226"/>
      <c r="Z5" s="2"/>
      <c r="AA5" s="228" t="s">
        <v>7</v>
      </c>
      <c r="AB5" s="226"/>
      <c r="AC5" s="226"/>
      <c r="AD5" s="226"/>
      <c r="AE5" s="226"/>
      <c r="AF5" s="226"/>
      <c r="AG5" s="226"/>
    </row>
    <row r="6" spans="1:33" ht="33.950000000000003" customHeight="1" x14ac:dyDescent="0.25">
      <c r="A6" s="3" t="s">
        <v>8</v>
      </c>
      <c r="C6" s="229">
        <v>2012</v>
      </c>
      <c r="D6" s="230"/>
      <c r="E6" s="230">
        <v>2013</v>
      </c>
      <c r="F6" s="230"/>
      <c r="G6" s="231">
        <v>2014</v>
      </c>
      <c r="H6" s="230"/>
      <c r="I6" s="4" t="s">
        <v>9</v>
      </c>
      <c r="K6" s="229">
        <v>2012</v>
      </c>
      <c r="L6" s="230"/>
      <c r="M6" s="230">
        <v>2013</v>
      </c>
      <c r="N6" s="230"/>
      <c r="O6" s="231">
        <v>2014</v>
      </c>
      <c r="P6" s="230"/>
      <c r="Q6" s="4" t="s">
        <v>9</v>
      </c>
      <c r="S6" s="229">
        <v>2012</v>
      </c>
      <c r="T6" s="230"/>
      <c r="U6" s="230">
        <v>2013</v>
      </c>
      <c r="V6" s="230"/>
      <c r="W6" s="231">
        <v>2014</v>
      </c>
      <c r="X6" s="230"/>
      <c r="Y6" s="4" t="s">
        <v>9</v>
      </c>
      <c r="AA6" s="229">
        <v>2012</v>
      </c>
      <c r="AB6" s="230"/>
      <c r="AC6" s="230">
        <v>2013</v>
      </c>
      <c r="AD6" s="230"/>
      <c r="AE6" s="231">
        <v>2014</v>
      </c>
      <c r="AF6" s="230"/>
      <c r="AG6" s="4" t="s">
        <v>9</v>
      </c>
    </row>
    <row r="7" spans="1:33" x14ac:dyDescent="0.25">
      <c r="A7" s="232" t="s">
        <v>10</v>
      </c>
      <c r="B7" s="226"/>
      <c r="C7" s="5"/>
      <c r="D7" s="6"/>
      <c r="E7" s="5"/>
      <c r="F7" s="6"/>
      <c r="G7" s="7"/>
      <c r="H7" s="6"/>
      <c r="I7" s="8"/>
      <c r="K7" s="5"/>
      <c r="L7" s="6"/>
      <c r="M7" s="5"/>
      <c r="N7" s="6"/>
      <c r="O7" s="7"/>
      <c r="P7" s="6"/>
      <c r="Q7" s="8"/>
      <c r="S7" s="5"/>
      <c r="T7" s="6"/>
      <c r="U7" s="5"/>
      <c r="V7" s="6"/>
      <c r="W7" s="7"/>
      <c r="X7" s="6"/>
      <c r="Y7" s="8"/>
      <c r="AA7" s="5"/>
      <c r="AB7" s="6"/>
      <c r="AC7" s="5"/>
      <c r="AD7" s="6"/>
      <c r="AE7" s="7"/>
      <c r="AF7" s="6"/>
      <c r="AG7" s="8"/>
    </row>
    <row r="8" spans="1:33" x14ac:dyDescent="0.25">
      <c r="A8" s="9" t="s">
        <v>11</v>
      </c>
      <c r="B8" s="10"/>
      <c r="C8" s="11">
        <v>191.8</v>
      </c>
      <c r="D8" s="12"/>
      <c r="E8" s="11">
        <v>195.3</v>
      </c>
      <c r="F8" s="12"/>
      <c r="G8" s="13">
        <v>198.9</v>
      </c>
      <c r="H8" s="12"/>
      <c r="I8" s="14">
        <f>IF(OR(E8=0,E8="-"),"-",IF(G8="-",(0-E8)/E8,(G8-E8)/E8))</f>
        <v>1.8433179723502273E-2</v>
      </c>
      <c r="K8" s="11">
        <v>191.8</v>
      </c>
      <c r="L8" s="12"/>
      <c r="M8" s="11">
        <v>195.3</v>
      </c>
      <c r="N8" s="12"/>
      <c r="O8" s="13">
        <v>198.9</v>
      </c>
      <c r="P8" s="12"/>
      <c r="Q8" s="14">
        <f>IF(OR(M8=0,M8="-"),"-",IF(O8="-",(0-M8)/M8,(O8-M8)/M8))</f>
        <v>1.8433179723502273E-2</v>
      </c>
      <c r="S8" s="11">
        <v>134.9</v>
      </c>
      <c r="T8" s="12"/>
      <c r="U8" s="11">
        <v>161.69999999999999</v>
      </c>
      <c r="V8" s="12"/>
      <c r="W8" s="13">
        <v>139.19999999999999</v>
      </c>
      <c r="X8" s="12"/>
      <c r="Y8" s="14">
        <f>IF(OR(U8=0,U8="-"),"-",IF(W8="-",(0-U8)/U8,(W8-U8)/U8))</f>
        <v>-0.1391465677179963</v>
      </c>
      <c r="AA8" s="11">
        <v>56.9</v>
      </c>
      <c r="AB8" s="12"/>
      <c r="AC8" s="11">
        <v>33.6</v>
      </c>
      <c r="AD8" s="12"/>
      <c r="AE8" s="13">
        <v>59.7</v>
      </c>
      <c r="AF8" s="12"/>
      <c r="AG8" s="14">
        <f>IF(OR(AC8=0,AC8="-"),"-",IF(AE8="-",(0-AC8)/AC8,(AE8-AC8)/AC8))</f>
        <v>0.7767857142857143</v>
      </c>
    </row>
    <row r="9" spans="1:33" x14ac:dyDescent="0.25">
      <c r="A9" s="15" t="s">
        <v>12</v>
      </c>
      <c r="B9" s="16"/>
      <c r="C9" s="17">
        <f>C8</f>
        <v>191.8</v>
      </c>
      <c r="D9" s="18"/>
      <c r="E9" s="17">
        <f>E8</f>
        <v>195.3</v>
      </c>
      <c r="F9" s="18"/>
      <c r="G9" s="19">
        <f>G8</f>
        <v>198.9</v>
      </c>
      <c r="H9" s="18"/>
      <c r="I9" s="20">
        <f>IF(E9*1=0,"-",(G9-E9)/E9)</f>
        <v>1.8433179723502273E-2</v>
      </c>
      <c r="K9" s="17">
        <f>K8</f>
        <v>191.8</v>
      </c>
      <c r="L9" s="18"/>
      <c r="M9" s="17">
        <f>M8</f>
        <v>195.3</v>
      </c>
      <c r="N9" s="18"/>
      <c r="O9" s="19">
        <f>O8</f>
        <v>198.9</v>
      </c>
      <c r="P9" s="18"/>
      <c r="Q9" s="20">
        <f>IF(M9*1=0,"-",(O9-M9)/M9)</f>
        <v>1.8433179723502273E-2</v>
      </c>
      <c r="S9" s="17">
        <f>S8</f>
        <v>134.9</v>
      </c>
      <c r="T9" s="18"/>
      <c r="U9" s="17">
        <f>U8</f>
        <v>161.69999999999999</v>
      </c>
      <c r="V9" s="18"/>
      <c r="W9" s="19">
        <f>W8</f>
        <v>139.19999999999999</v>
      </c>
      <c r="X9" s="18"/>
      <c r="Y9" s="20">
        <f>IF(U9*1=0,"-",(W9-U9)/U9)</f>
        <v>-0.1391465677179963</v>
      </c>
      <c r="AA9" s="17">
        <f>AA8</f>
        <v>56.9</v>
      </c>
      <c r="AB9" s="18"/>
      <c r="AC9" s="17">
        <f>AC8</f>
        <v>33.6</v>
      </c>
      <c r="AD9" s="18"/>
      <c r="AE9" s="19">
        <f>AE8</f>
        <v>59.7</v>
      </c>
      <c r="AF9" s="18"/>
      <c r="AG9" s="20">
        <f>IF(AC9*1=0,"-",(AE9-AC9)/AC9)</f>
        <v>0.7767857142857143</v>
      </c>
    </row>
    <row r="11" spans="1:33" x14ac:dyDescent="0.25">
      <c r="A11" s="232" t="s">
        <v>13</v>
      </c>
      <c r="B11" s="226"/>
      <c r="C11" s="5"/>
      <c r="D11" s="6"/>
      <c r="E11" s="5"/>
      <c r="F11" s="6"/>
      <c r="G11" s="7"/>
      <c r="H11" s="6"/>
      <c r="I11" s="8"/>
      <c r="K11" s="5"/>
      <c r="L11" s="6"/>
      <c r="M11" s="5"/>
      <c r="N11" s="6"/>
      <c r="O11" s="7"/>
      <c r="P11" s="6"/>
      <c r="Q11" s="8"/>
      <c r="S11" s="5"/>
      <c r="T11" s="6"/>
      <c r="U11" s="5"/>
      <c r="V11" s="6"/>
      <c r="W11" s="7"/>
      <c r="X11" s="6"/>
      <c r="Y11" s="8"/>
      <c r="AA11" s="5"/>
      <c r="AB11" s="6"/>
      <c r="AC11" s="5"/>
      <c r="AD11" s="6"/>
      <c r="AE11" s="7"/>
      <c r="AF11" s="6"/>
      <c r="AG11" s="8"/>
    </row>
    <row r="12" spans="1:33" x14ac:dyDescent="0.25">
      <c r="A12" s="9" t="s">
        <v>14</v>
      </c>
      <c r="B12" s="10"/>
      <c r="C12" s="11">
        <v>79.772999999999996</v>
      </c>
      <c r="D12" s="12"/>
      <c r="E12" s="11">
        <v>64.757000000000005</v>
      </c>
      <c r="F12" s="12"/>
      <c r="G12" s="13">
        <v>77.313000000000002</v>
      </c>
      <c r="H12" s="12"/>
      <c r="I12" s="14">
        <f>IF(OR(E12=0,E12="-"),"-",IF(G12="-",(0-E12)/E12,(G12-E12)/E12))</f>
        <v>0.19389409639112368</v>
      </c>
      <c r="K12" s="11">
        <v>79.772999999999996</v>
      </c>
      <c r="L12" s="12"/>
      <c r="M12" s="11">
        <v>64.757000000000005</v>
      </c>
      <c r="N12" s="12"/>
      <c r="O12" s="13">
        <v>77.313000000000002</v>
      </c>
      <c r="P12" s="12"/>
      <c r="Q12" s="14">
        <f>IF(OR(M12=0,M12="-"),"-",IF(O12="-",(0-M12)/M12,(O12-M12)/M12))</f>
        <v>0.19389409639112368</v>
      </c>
      <c r="S12" s="11">
        <v>79.772999999999996</v>
      </c>
      <c r="T12" s="12"/>
      <c r="U12" s="11">
        <v>64.757000000000005</v>
      </c>
      <c r="V12" s="12"/>
      <c r="W12" s="13">
        <v>77.313000000000002</v>
      </c>
      <c r="X12" s="12"/>
      <c r="Y12" s="14">
        <f>IF(OR(U12=0,U12="-"),"-",IF(W12="-",(0-U12)/U12,(W12-U12)/U12))</f>
        <v>0.19389409639112368</v>
      </c>
      <c r="AA12" s="11">
        <v>0</v>
      </c>
      <c r="AB12" s="12"/>
      <c r="AC12" s="11">
        <v>0</v>
      </c>
      <c r="AD12" s="12"/>
      <c r="AE12" s="13">
        <v>0</v>
      </c>
      <c r="AF12" s="12"/>
      <c r="AG12" s="14" t="str">
        <f>IF(OR(AC12=0,AC12="-"),"-",IF(AE12="-",(0-AC12)/AC12,(AE12-AC12)/AC12))</f>
        <v>-</v>
      </c>
    </row>
    <row r="13" spans="1:33" x14ac:dyDescent="0.25">
      <c r="A13" s="15" t="s">
        <v>12</v>
      </c>
      <c r="B13" s="16"/>
      <c r="C13" s="17">
        <f>C12</f>
        <v>79.772999999999996</v>
      </c>
      <c r="D13" s="18"/>
      <c r="E13" s="17">
        <f>E12</f>
        <v>64.757000000000005</v>
      </c>
      <c r="F13" s="18"/>
      <c r="G13" s="19">
        <f>G12</f>
        <v>77.313000000000002</v>
      </c>
      <c r="H13" s="18"/>
      <c r="I13" s="20">
        <f>IF(E13*1=0,"-",(G13-E13)/E13)</f>
        <v>0.19389409639112368</v>
      </c>
      <c r="K13" s="17">
        <f>K12</f>
        <v>79.772999999999996</v>
      </c>
      <c r="L13" s="18"/>
      <c r="M13" s="17">
        <f>M12</f>
        <v>64.757000000000005</v>
      </c>
      <c r="N13" s="18"/>
      <c r="O13" s="19">
        <f>O12</f>
        <v>77.313000000000002</v>
      </c>
      <c r="P13" s="18"/>
      <c r="Q13" s="20">
        <f>IF(M13*1=0,"-",(O13-M13)/M13)</f>
        <v>0.19389409639112368</v>
      </c>
      <c r="S13" s="17">
        <f>S12</f>
        <v>79.772999999999996</v>
      </c>
      <c r="T13" s="18"/>
      <c r="U13" s="17">
        <f>U12</f>
        <v>64.757000000000005</v>
      </c>
      <c r="V13" s="18"/>
      <c r="W13" s="19">
        <f>W12</f>
        <v>77.313000000000002</v>
      </c>
      <c r="X13" s="18"/>
      <c r="Y13" s="20">
        <f>IF(U13*1=0,"-",(W13-U13)/U13)</f>
        <v>0.19389409639112368</v>
      </c>
      <c r="AA13" s="17">
        <f>AA12</f>
        <v>0</v>
      </c>
      <c r="AB13" s="18"/>
      <c r="AC13" s="17">
        <f>AC12</f>
        <v>0</v>
      </c>
      <c r="AD13" s="18"/>
      <c r="AE13" s="19">
        <f>AE12</f>
        <v>0</v>
      </c>
      <c r="AF13" s="18"/>
      <c r="AG13" s="20" t="str">
        <f>IF(AC13*1=0,"-",(AE13-AC13)/AC13)</f>
        <v>-</v>
      </c>
    </row>
    <row r="15" spans="1:33" x14ac:dyDescent="0.25">
      <c r="A15" s="232" t="s">
        <v>15</v>
      </c>
      <c r="B15" s="226"/>
      <c r="C15" s="5"/>
      <c r="D15" s="6"/>
      <c r="E15" s="5"/>
      <c r="F15" s="6"/>
      <c r="G15" s="7"/>
      <c r="H15" s="6"/>
      <c r="I15" s="8"/>
      <c r="K15" s="5"/>
      <c r="L15" s="6"/>
      <c r="M15" s="5"/>
      <c r="N15" s="6"/>
      <c r="O15" s="7"/>
      <c r="P15" s="6"/>
      <c r="Q15" s="8"/>
      <c r="S15" s="5"/>
      <c r="T15" s="6"/>
      <c r="U15" s="5"/>
      <c r="V15" s="6"/>
      <c r="W15" s="7"/>
      <c r="X15" s="6"/>
      <c r="Y15" s="8"/>
      <c r="AA15" s="5"/>
      <c r="AB15" s="6"/>
      <c r="AC15" s="5"/>
      <c r="AD15" s="6"/>
      <c r="AE15" s="7"/>
      <c r="AF15" s="6"/>
      <c r="AG15" s="8"/>
    </row>
    <row r="16" spans="1:33" x14ac:dyDescent="0.25">
      <c r="A16" s="9" t="s">
        <v>16</v>
      </c>
      <c r="B16" s="10"/>
      <c r="C16" s="11">
        <v>328.87799999999999</v>
      </c>
      <c r="D16" s="12"/>
      <c r="E16" s="11">
        <v>328.54300000000001</v>
      </c>
      <c r="F16" s="12"/>
      <c r="G16" s="13">
        <v>336.21899999999999</v>
      </c>
      <c r="H16" s="12"/>
      <c r="I16" s="14">
        <f>IF(OR(E16=0,E16="-"),"-",IF(G16="-",(0-E16)/E16,(G16-E16)/E16))</f>
        <v>2.3363760603634799E-2</v>
      </c>
      <c r="K16" s="11">
        <v>328.87799999999999</v>
      </c>
      <c r="L16" s="12"/>
      <c r="M16" s="11">
        <v>328.54300000000001</v>
      </c>
      <c r="N16" s="12"/>
      <c r="O16" s="13">
        <v>336.21899999999999</v>
      </c>
      <c r="P16" s="12"/>
      <c r="Q16" s="14">
        <f>IF(OR(M16=0,M16="-"),"-",IF(O16="-",(0-M16)/M16,(O16-M16)/M16))</f>
        <v>2.3363760603634799E-2</v>
      </c>
      <c r="S16" s="11">
        <v>328.87799999999999</v>
      </c>
      <c r="T16" s="12"/>
      <c r="U16" s="11">
        <v>328.54300000000001</v>
      </c>
      <c r="V16" s="12"/>
      <c r="W16" s="13">
        <v>336.21899999999999</v>
      </c>
      <c r="X16" s="12"/>
      <c r="Y16" s="14">
        <f>IF(OR(U16=0,U16="-"),"-",IF(W16="-",(0-U16)/U16,(W16-U16)/U16))</f>
        <v>2.3363760603634799E-2</v>
      </c>
      <c r="AA16" s="11">
        <v>0</v>
      </c>
      <c r="AB16" s="12"/>
      <c r="AC16" s="11">
        <v>0</v>
      </c>
      <c r="AD16" s="12"/>
      <c r="AE16" s="13">
        <v>0</v>
      </c>
      <c r="AF16" s="12"/>
      <c r="AG16" s="14" t="str">
        <f>IF(OR(AC16=0,AC16="-"),"-",IF(AE16="-",(0-AC16)/AC16,(AE16-AC16)/AC16))</f>
        <v>-</v>
      </c>
    </row>
    <row r="17" spans="1:33" x14ac:dyDescent="0.25">
      <c r="A17" s="21" t="s">
        <v>17</v>
      </c>
      <c r="B17" s="22"/>
      <c r="C17" s="23">
        <v>1916.692</v>
      </c>
      <c r="D17" s="24"/>
      <c r="E17" s="23">
        <v>1941.664</v>
      </c>
      <c r="F17" s="24"/>
      <c r="G17" s="25">
        <v>1872.5740000000001</v>
      </c>
      <c r="H17" s="24"/>
      <c r="I17" s="26">
        <f>IF(OR(E17=0,E17="-"),"-",IF(G17="-",(0-E17)/E17,(G17-E17)/E17))</f>
        <v>-3.5582881487219165E-2</v>
      </c>
      <c r="K17" s="23">
        <v>1916.692</v>
      </c>
      <c r="L17" s="24"/>
      <c r="M17" s="23">
        <v>1941.664</v>
      </c>
      <c r="N17" s="24"/>
      <c r="O17" s="25">
        <v>1872.5740000000001</v>
      </c>
      <c r="P17" s="24"/>
      <c r="Q17" s="26">
        <f>IF(OR(M17=0,M17="-"),"-",IF(O17="-",(0-M17)/M17,(O17-M17)/M17))</f>
        <v>-3.5582881487219165E-2</v>
      </c>
      <c r="S17" s="23">
        <v>1916.692</v>
      </c>
      <c r="T17" s="24"/>
      <c r="U17" s="23">
        <v>1941.664</v>
      </c>
      <c r="V17" s="24"/>
      <c r="W17" s="25">
        <v>1872.5740000000001</v>
      </c>
      <c r="X17" s="24"/>
      <c r="Y17" s="26">
        <f>IF(OR(U17=0,U17="-"),"-",IF(W17="-",(0-U17)/U17,(W17-U17)/U17))</f>
        <v>-3.5582881487219165E-2</v>
      </c>
      <c r="AA17" s="23">
        <v>0</v>
      </c>
      <c r="AB17" s="24"/>
      <c r="AC17" s="23">
        <v>0</v>
      </c>
      <c r="AD17" s="24"/>
      <c r="AE17" s="25">
        <v>0</v>
      </c>
      <c r="AF17" s="24"/>
      <c r="AG17" s="26" t="str">
        <f>IF(OR(AC17=0,AC17="-"),"-",IF(AE17="-",(0-AC17)/AC17,(AE17-AC17)/AC17))</f>
        <v>-</v>
      </c>
    </row>
    <row r="18" spans="1:33" x14ac:dyDescent="0.25">
      <c r="A18" s="15" t="s">
        <v>12</v>
      </c>
      <c r="B18" s="16"/>
      <c r="C18" s="17">
        <f>C16+C17</f>
        <v>2245.5700000000002</v>
      </c>
      <c r="D18" s="18"/>
      <c r="E18" s="17">
        <f>E16+E17</f>
        <v>2270.2069999999999</v>
      </c>
      <c r="F18" s="18"/>
      <c r="G18" s="19">
        <f>G16+G17</f>
        <v>2208.7930000000001</v>
      </c>
      <c r="H18" s="18"/>
      <c r="I18" s="20">
        <f>IF(E18*1=0,"-",(G18-E18)/E18)</f>
        <v>-2.7052158679803102E-2</v>
      </c>
      <c r="K18" s="17">
        <f>K16+K17</f>
        <v>2245.5700000000002</v>
      </c>
      <c r="L18" s="18"/>
      <c r="M18" s="17">
        <f>M16+M17</f>
        <v>2270.2069999999999</v>
      </c>
      <c r="N18" s="18"/>
      <c r="O18" s="19">
        <f>O16+O17</f>
        <v>2208.7930000000001</v>
      </c>
      <c r="P18" s="18"/>
      <c r="Q18" s="20">
        <f>IF(M18*1=0,"-",(O18-M18)/M18)</f>
        <v>-2.7052158679803102E-2</v>
      </c>
      <c r="S18" s="17">
        <f>S16+S17</f>
        <v>2245.5700000000002</v>
      </c>
      <c r="T18" s="18"/>
      <c r="U18" s="17">
        <f>U16+U17</f>
        <v>2270.2069999999999</v>
      </c>
      <c r="V18" s="18"/>
      <c r="W18" s="19">
        <f>W16+W17</f>
        <v>2208.7930000000001</v>
      </c>
      <c r="X18" s="18"/>
      <c r="Y18" s="20">
        <f>IF(U18*1=0,"-",(W18-U18)/U18)</f>
        <v>-2.7052158679803102E-2</v>
      </c>
      <c r="AA18" s="17">
        <f>AA16+AA17</f>
        <v>0</v>
      </c>
      <c r="AB18" s="18"/>
      <c r="AC18" s="17">
        <f>AC16+AC17</f>
        <v>0</v>
      </c>
      <c r="AD18" s="18"/>
      <c r="AE18" s="19">
        <f>AE16+AE17</f>
        <v>0</v>
      </c>
      <c r="AF18" s="18"/>
      <c r="AG18" s="20" t="str">
        <f>IF(AC18*1=0,"-",(AE18-AC18)/AC18)</f>
        <v>-</v>
      </c>
    </row>
    <row r="20" spans="1:33" x14ac:dyDescent="0.25">
      <c r="A20" s="232" t="s">
        <v>18</v>
      </c>
      <c r="B20" s="226"/>
      <c r="C20" s="5"/>
      <c r="D20" s="6"/>
      <c r="E20" s="5"/>
      <c r="F20" s="6"/>
      <c r="G20" s="7"/>
      <c r="H20" s="6"/>
      <c r="I20" s="8"/>
      <c r="K20" s="5"/>
      <c r="L20" s="6"/>
      <c r="M20" s="5"/>
      <c r="N20" s="6"/>
      <c r="O20" s="7"/>
      <c r="P20" s="6"/>
      <c r="Q20" s="8"/>
      <c r="S20" s="5"/>
      <c r="T20" s="6"/>
      <c r="U20" s="5"/>
      <c r="V20" s="6"/>
      <c r="W20" s="7"/>
      <c r="X20" s="6"/>
      <c r="Y20" s="8"/>
      <c r="AA20" s="5"/>
      <c r="AB20" s="6"/>
      <c r="AC20" s="5"/>
      <c r="AD20" s="6"/>
      <c r="AE20" s="7"/>
      <c r="AF20" s="6"/>
      <c r="AG20" s="8"/>
    </row>
    <row r="21" spans="1:33" x14ac:dyDescent="0.25">
      <c r="A21" s="9" t="s">
        <v>19</v>
      </c>
      <c r="B21" s="10"/>
      <c r="C21" s="11">
        <v>5898.5</v>
      </c>
      <c r="D21" s="12"/>
      <c r="E21" s="11">
        <v>6121</v>
      </c>
      <c r="F21" s="12"/>
      <c r="G21" s="13">
        <v>5777.2</v>
      </c>
      <c r="H21" s="12"/>
      <c r="I21" s="14">
        <f>IF(OR(E21=0,E21="-"),"-",IF(G21="-",(0-E21)/E21,(G21-E21)/E21))</f>
        <v>-5.6167292925992512E-2</v>
      </c>
      <c r="K21" s="11">
        <v>5898.5</v>
      </c>
      <c r="L21" s="12"/>
      <c r="M21" s="11">
        <v>6121</v>
      </c>
      <c r="N21" s="12"/>
      <c r="O21" s="13">
        <v>5777.2</v>
      </c>
      <c r="P21" s="12"/>
      <c r="Q21" s="14">
        <f>IF(OR(M21=0,M21="-"),"-",IF(O21="-",(0-M21)/M21,(O21-M21)/M21))</f>
        <v>-5.6167292925992512E-2</v>
      </c>
      <c r="S21" s="11">
        <v>5507.47</v>
      </c>
      <c r="T21" s="12"/>
      <c r="U21" s="11">
        <v>5752.9849999999997</v>
      </c>
      <c r="V21" s="12"/>
      <c r="W21" s="13">
        <v>5494.4440000000004</v>
      </c>
      <c r="X21" s="12"/>
      <c r="Y21" s="14">
        <f>IF(OR(U21=0,U21="-"),"-",IF(W21="-",(0-U21)/U21,(W21-U21)/U21))</f>
        <v>-4.4940322284865906E-2</v>
      </c>
      <c r="AA21" s="11">
        <v>391.03</v>
      </c>
      <c r="AB21" s="12"/>
      <c r="AC21" s="11">
        <v>368.01499999999999</v>
      </c>
      <c r="AD21" s="12"/>
      <c r="AE21" s="13">
        <v>282.75599999999997</v>
      </c>
      <c r="AF21" s="12"/>
      <c r="AG21" s="14">
        <f>IF(OR(AC21=0,AC21="-"),"-",IF(AE21="-",(0-AC21)/AC21,(AE21-AC21)/AC21))</f>
        <v>-0.23167262203986255</v>
      </c>
    </row>
    <row r="22" spans="1:33" x14ac:dyDescent="0.25">
      <c r="A22" s="15" t="s">
        <v>12</v>
      </c>
      <c r="B22" s="16"/>
      <c r="C22" s="17">
        <f>C21</f>
        <v>5898.5</v>
      </c>
      <c r="D22" s="18"/>
      <c r="E22" s="17">
        <f>E21</f>
        <v>6121</v>
      </c>
      <c r="F22" s="18"/>
      <c r="G22" s="19">
        <f>G21</f>
        <v>5777.2</v>
      </c>
      <c r="H22" s="18"/>
      <c r="I22" s="20">
        <f>IF(E22*1=0,"-",(G22-E22)/E22)</f>
        <v>-5.6167292925992512E-2</v>
      </c>
      <c r="K22" s="17">
        <f>K21</f>
        <v>5898.5</v>
      </c>
      <c r="L22" s="18"/>
      <c r="M22" s="17">
        <f>M21</f>
        <v>6121</v>
      </c>
      <c r="N22" s="18"/>
      <c r="O22" s="19">
        <f>O21</f>
        <v>5777.2</v>
      </c>
      <c r="P22" s="18"/>
      <c r="Q22" s="20">
        <f>IF(M22*1=0,"-",(O22-M22)/M22)</f>
        <v>-5.6167292925992512E-2</v>
      </c>
      <c r="S22" s="17">
        <f>S21</f>
        <v>5507.47</v>
      </c>
      <c r="T22" s="18"/>
      <c r="U22" s="17">
        <f>U21</f>
        <v>5752.9849999999997</v>
      </c>
      <c r="V22" s="18"/>
      <c r="W22" s="19">
        <f>W21</f>
        <v>5494.4440000000004</v>
      </c>
      <c r="X22" s="18"/>
      <c r="Y22" s="20">
        <f>IF(U22*1=0,"-",(W22-U22)/U22)</f>
        <v>-4.4940322284865906E-2</v>
      </c>
      <c r="AA22" s="17">
        <f>AA21</f>
        <v>391.03</v>
      </c>
      <c r="AB22" s="18"/>
      <c r="AC22" s="17">
        <f>AC21</f>
        <v>368.01499999999999</v>
      </c>
      <c r="AD22" s="18"/>
      <c r="AE22" s="19">
        <f>AE21</f>
        <v>282.75599999999997</v>
      </c>
      <c r="AF22" s="18"/>
      <c r="AG22" s="20">
        <f>IF(AC22*1=0,"-",(AE22-AC22)/AC22)</f>
        <v>-0.23167262203986255</v>
      </c>
    </row>
    <row r="24" spans="1:33" x14ac:dyDescent="0.25">
      <c r="A24" s="232" t="s">
        <v>20</v>
      </c>
      <c r="B24" s="226"/>
      <c r="C24" s="5"/>
      <c r="D24" s="6"/>
      <c r="E24" s="5"/>
      <c r="F24" s="6"/>
      <c r="G24" s="7"/>
      <c r="H24" s="6"/>
      <c r="I24" s="8"/>
      <c r="K24" s="5"/>
      <c r="L24" s="6"/>
      <c r="M24" s="5"/>
      <c r="N24" s="6"/>
      <c r="O24" s="7"/>
      <c r="P24" s="6"/>
      <c r="Q24" s="8"/>
      <c r="S24" s="5"/>
      <c r="T24" s="6"/>
      <c r="U24" s="5"/>
      <c r="V24" s="6"/>
      <c r="W24" s="7"/>
      <c r="X24" s="6"/>
      <c r="Y24" s="8"/>
      <c r="AA24" s="5"/>
      <c r="AB24" s="6"/>
      <c r="AC24" s="5"/>
      <c r="AD24" s="6"/>
      <c r="AE24" s="7"/>
      <c r="AF24" s="6"/>
      <c r="AG24" s="8"/>
    </row>
    <row r="25" spans="1:33" x14ac:dyDescent="0.25">
      <c r="A25" s="9" t="s">
        <v>21</v>
      </c>
      <c r="B25" s="10"/>
      <c r="C25" s="11">
        <v>949.51</v>
      </c>
      <c r="D25" s="12"/>
      <c r="E25" s="11">
        <v>929.5</v>
      </c>
      <c r="F25" s="12"/>
      <c r="G25" s="13">
        <v>826.7</v>
      </c>
      <c r="H25" s="12"/>
      <c r="I25" s="14">
        <f>IF(OR(E25=0,E25="-"),"-",IF(G25="-",(0-E25)/E25,(G25-E25)/E25))</f>
        <v>-0.11059709521247978</v>
      </c>
      <c r="K25" s="11">
        <v>949.51</v>
      </c>
      <c r="L25" s="12"/>
      <c r="M25" s="11">
        <v>929.5</v>
      </c>
      <c r="N25" s="12"/>
      <c r="O25" s="13">
        <v>826.7</v>
      </c>
      <c r="P25" s="12"/>
      <c r="Q25" s="14">
        <f>IF(OR(M25=0,M25="-"),"-",IF(O25="-",(0-M25)/M25,(O25-M25)/M25))</f>
        <v>-0.11059709521247978</v>
      </c>
      <c r="S25" s="11">
        <v>949.51</v>
      </c>
      <c r="T25" s="12"/>
      <c r="U25" s="11">
        <v>929.5</v>
      </c>
      <c r="V25" s="12"/>
      <c r="W25" s="13">
        <v>826.7</v>
      </c>
      <c r="X25" s="12"/>
      <c r="Y25" s="14">
        <f>IF(OR(U25=0,U25="-"),"-",IF(W25="-",(0-U25)/U25,(W25-U25)/U25))</f>
        <v>-0.11059709521247978</v>
      </c>
      <c r="AA25" s="11">
        <v>0</v>
      </c>
      <c r="AB25" s="12"/>
      <c r="AC25" s="11">
        <v>0</v>
      </c>
      <c r="AD25" s="12"/>
      <c r="AE25" s="13">
        <v>0</v>
      </c>
      <c r="AF25" s="12"/>
      <c r="AG25" s="14" t="str">
        <f>IF(OR(AC25=0,AC25="-"),"-",IF(AE25="-",(0-AC25)/AC25,(AE25-AC25)/AC25))</f>
        <v>-</v>
      </c>
    </row>
    <row r="26" spans="1:33" x14ac:dyDescent="0.25">
      <c r="A26" s="15" t="s">
        <v>12</v>
      </c>
      <c r="B26" s="16"/>
      <c r="C26" s="17">
        <f>C25</f>
        <v>949.51</v>
      </c>
      <c r="D26" s="18"/>
      <c r="E26" s="17">
        <f>E25</f>
        <v>929.5</v>
      </c>
      <c r="F26" s="18"/>
      <c r="G26" s="19">
        <f>G25</f>
        <v>826.7</v>
      </c>
      <c r="H26" s="18"/>
      <c r="I26" s="20">
        <f>IF(E26*1=0,"-",(G26-E26)/E26)</f>
        <v>-0.11059709521247978</v>
      </c>
      <c r="K26" s="17">
        <f>K25</f>
        <v>949.51</v>
      </c>
      <c r="L26" s="18"/>
      <c r="M26" s="17">
        <f>M25</f>
        <v>929.5</v>
      </c>
      <c r="N26" s="18"/>
      <c r="O26" s="19">
        <f>O25</f>
        <v>826.7</v>
      </c>
      <c r="P26" s="18"/>
      <c r="Q26" s="20">
        <f>IF(M26*1=0,"-",(O26-M26)/M26)</f>
        <v>-0.11059709521247978</v>
      </c>
      <c r="S26" s="17">
        <f>S25</f>
        <v>949.51</v>
      </c>
      <c r="T26" s="18"/>
      <c r="U26" s="17">
        <f>U25</f>
        <v>929.5</v>
      </c>
      <c r="V26" s="18"/>
      <c r="W26" s="19">
        <f>W25</f>
        <v>826.7</v>
      </c>
      <c r="X26" s="18"/>
      <c r="Y26" s="20">
        <f>IF(U26*1=0,"-",(W26-U26)/U26)</f>
        <v>-0.11059709521247978</v>
      </c>
      <c r="AA26" s="17">
        <f>AA25</f>
        <v>0</v>
      </c>
      <c r="AB26" s="18"/>
      <c r="AC26" s="17">
        <f>AC25</f>
        <v>0</v>
      </c>
      <c r="AD26" s="18"/>
      <c r="AE26" s="19">
        <f>AE25</f>
        <v>0</v>
      </c>
      <c r="AF26" s="18"/>
      <c r="AG26" s="20" t="str">
        <f>IF(AC26*1=0,"-",(AE26-AC26)/AC26)</f>
        <v>-</v>
      </c>
    </row>
    <row r="28" spans="1:33" x14ac:dyDescent="0.25">
      <c r="A28" s="232" t="s">
        <v>22</v>
      </c>
      <c r="B28" s="226"/>
      <c r="C28" s="5"/>
      <c r="D28" s="6"/>
      <c r="E28" s="5"/>
      <c r="F28" s="6"/>
      <c r="G28" s="7"/>
      <c r="H28" s="6"/>
      <c r="I28" s="8"/>
      <c r="K28" s="5"/>
      <c r="L28" s="6"/>
      <c r="M28" s="5"/>
      <c r="N28" s="6"/>
      <c r="O28" s="7"/>
      <c r="P28" s="6"/>
      <c r="Q28" s="8"/>
      <c r="S28" s="5"/>
      <c r="T28" s="6"/>
      <c r="U28" s="5"/>
      <c r="V28" s="6"/>
      <c r="W28" s="7"/>
      <c r="X28" s="6"/>
      <c r="Y28" s="8"/>
      <c r="AA28" s="5"/>
      <c r="AB28" s="6"/>
      <c r="AC28" s="5"/>
      <c r="AD28" s="6"/>
      <c r="AE28" s="7"/>
      <c r="AF28" s="6"/>
      <c r="AG28" s="8"/>
    </row>
    <row r="29" spans="1:33" x14ac:dyDescent="0.25">
      <c r="A29" s="9" t="s">
        <v>23</v>
      </c>
      <c r="B29" s="10"/>
      <c r="C29" s="11">
        <v>2840.8</v>
      </c>
      <c r="D29" s="12"/>
      <c r="E29" s="11">
        <v>3302</v>
      </c>
      <c r="F29" s="12"/>
      <c r="G29" s="13">
        <v>3440.3670000000002</v>
      </c>
      <c r="H29" s="12"/>
      <c r="I29" s="14">
        <f>IF(OR(E29=0,E29="-"),"-",IF(G29="-",(0-E29)/E29,(G29-E29)/E29))</f>
        <v>4.1903997577225981E-2</v>
      </c>
      <c r="K29" s="11">
        <v>2840.8</v>
      </c>
      <c r="L29" s="12"/>
      <c r="M29" s="11">
        <v>3302</v>
      </c>
      <c r="N29" s="12"/>
      <c r="O29" s="13">
        <v>3440.3670000000002</v>
      </c>
      <c r="P29" s="12"/>
      <c r="Q29" s="14">
        <f>IF(OR(M29=0,M29="-"),"-",IF(O29="-",(0-M29)/M29,(O29-M29)/M29))</f>
        <v>4.1903997577225981E-2</v>
      </c>
      <c r="S29" s="11">
        <v>1542.6769999999999</v>
      </c>
      <c r="T29" s="12"/>
      <c r="U29" s="11">
        <v>1863.1179999999999</v>
      </c>
      <c r="V29" s="12"/>
      <c r="W29" s="13">
        <v>2039.771</v>
      </c>
      <c r="X29" s="12"/>
      <c r="Y29" s="14">
        <f>IF(OR(U29=0,U29="-"),"-",IF(W29="-",(0-U29)/U29,(W29-U29)/U29))</f>
        <v>9.4815787298496407E-2</v>
      </c>
      <c r="AA29" s="11">
        <v>1298.123</v>
      </c>
      <c r="AB29" s="12"/>
      <c r="AC29" s="11">
        <v>1438.8820000000001</v>
      </c>
      <c r="AD29" s="12"/>
      <c r="AE29" s="13">
        <v>1400.596</v>
      </c>
      <c r="AF29" s="12"/>
      <c r="AG29" s="14">
        <f>IF(OR(AC29=0,AC29="-"),"-",IF(AE29="-",(0-AC29)/AC29,(AE29-AC29)/AC29))</f>
        <v>-2.6608158278441218E-2</v>
      </c>
    </row>
    <row r="30" spans="1:33" x14ac:dyDescent="0.25">
      <c r="A30" s="21" t="s">
        <v>24</v>
      </c>
      <c r="B30" s="22"/>
      <c r="C30" s="23">
        <v>267.52999999999997</v>
      </c>
      <c r="D30" s="24"/>
      <c r="E30" s="23">
        <v>203.93799999999999</v>
      </c>
      <c r="F30" s="24"/>
      <c r="G30" s="25">
        <v>146.86600000000001</v>
      </c>
      <c r="H30" s="24"/>
      <c r="I30" s="26">
        <f>IF(OR(E30=0,E30="-"),"-",IF(G30="-",(0-E30)/E30,(G30-E30)/E30))</f>
        <v>-0.27984975825986319</v>
      </c>
      <c r="K30" s="23">
        <v>267.52999999999997</v>
      </c>
      <c r="L30" s="24"/>
      <c r="M30" s="23">
        <v>203.93799999999999</v>
      </c>
      <c r="N30" s="24"/>
      <c r="O30" s="25">
        <v>146.86600000000001</v>
      </c>
      <c r="P30" s="24"/>
      <c r="Q30" s="26">
        <f>IF(OR(M30=0,M30="-"),"-",IF(O30="-",(0-M30)/M30,(O30-M30)/M30))</f>
        <v>-0.27984975825986319</v>
      </c>
      <c r="S30" s="23">
        <v>16.23</v>
      </c>
      <c r="T30" s="24"/>
      <c r="U30" s="23">
        <v>7.1639999999999997</v>
      </c>
      <c r="V30" s="24"/>
      <c r="W30" s="25">
        <v>27.085999999999999</v>
      </c>
      <c r="X30" s="24"/>
      <c r="Y30" s="26">
        <f>IF(OR(U30=0,U30="-"),"-",IF(W30="-",(0-U30)/U30,(W30-U30)/U30))</f>
        <v>2.7808486878838634</v>
      </c>
      <c r="AA30" s="23">
        <v>251.3</v>
      </c>
      <c r="AB30" s="24"/>
      <c r="AC30" s="23">
        <v>196.774</v>
      </c>
      <c r="AD30" s="24"/>
      <c r="AE30" s="25">
        <v>119.78</v>
      </c>
      <c r="AF30" s="24"/>
      <c r="AG30" s="26">
        <f>IF(OR(AC30=0,AC30="-"),"-",IF(AE30="-",(0-AC30)/AC30,(AE30-AC30)/AC30))</f>
        <v>-0.39128136847347716</v>
      </c>
    </row>
    <row r="31" spans="1:33" x14ac:dyDescent="0.25">
      <c r="A31" s="9" t="s">
        <v>25</v>
      </c>
      <c r="B31" s="10"/>
      <c r="C31" s="11">
        <v>304.81299999999999</v>
      </c>
      <c r="D31" s="12"/>
      <c r="E31" s="11">
        <v>364.58100000000002</v>
      </c>
      <c r="F31" s="12"/>
      <c r="G31" s="13">
        <v>369.80599999999998</v>
      </c>
      <c r="H31" s="12"/>
      <c r="I31" s="14">
        <f>IF(OR(E31=0,E31="-"),"-",IF(G31="-",(0-E31)/E31,(G31-E31)/E31))</f>
        <v>1.4331520293158354E-2</v>
      </c>
      <c r="K31" s="11">
        <v>304.81299999999999</v>
      </c>
      <c r="L31" s="12"/>
      <c r="M31" s="11">
        <v>364.58100000000002</v>
      </c>
      <c r="N31" s="12"/>
      <c r="O31" s="13">
        <v>369.80599999999998</v>
      </c>
      <c r="P31" s="12"/>
      <c r="Q31" s="14">
        <f>IF(OR(M31=0,M31="-"),"-",IF(O31="-",(0-M31)/M31,(O31-M31)/M31))</f>
        <v>1.4331520293158354E-2</v>
      </c>
      <c r="S31" s="11">
        <v>151.04400000000001</v>
      </c>
      <c r="T31" s="12"/>
      <c r="U31" s="11">
        <v>188.006</v>
      </c>
      <c r="V31" s="12"/>
      <c r="W31" s="13">
        <v>232.416</v>
      </c>
      <c r="X31" s="12"/>
      <c r="Y31" s="14">
        <f>IF(OR(U31=0,U31="-"),"-",IF(W31="-",(0-U31)/U31,(W31-U31)/U31))</f>
        <v>0.2362158654511026</v>
      </c>
      <c r="AA31" s="11">
        <v>153.76900000000001</v>
      </c>
      <c r="AB31" s="12"/>
      <c r="AC31" s="11">
        <v>176.57499999999999</v>
      </c>
      <c r="AD31" s="12"/>
      <c r="AE31" s="13">
        <v>137.38999999999999</v>
      </c>
      <c r="AF31" s="12"/>
      <c r="AG31" s="14">
        <f>IF(OR(AC31=0,AC31="-"),"-",IF(AE31="-",(0-AC31)/AC31,(AE31-AC31)/AC31))</f>
        <v>-0.2219170324224834</v>
      </c>
    </row>
    <row r="32" spans="1:33" x14ac:dyDescent="0.25">
      <c r="A32" s="21" t="s">
        <v>26</v>
      </c>
      <c r="B32" s="22"/>
      <c r="C32" s="23">
        <v>675</v>
      </c>
      <c r="D32" s="24"/>
      <c r="E32" s="23">
        <v>759.96799999999996</v>
      </c>
      <c r="F32" s="24"/>
      <c r="G32" s="25">
        <v>764.327</v>
      </c>
      <c r="H32" s="24"/>
      <c r="I32" s="26">
        <f>IF(OR(E32=0,E32="-"),"-",IF(G32="-",(0-E32)/E32,(G32-E32)/E32))</f>
        <v>5.7357678218030728E-3</v>
      </c>
      <c r="K32" s="23">
        <v>675</v>
      </c>
      <c r="L32" s="24"/>
      <c r="M32" s="23">
        <v>759.96799999999996</v>
      </c>
      <c r="N32" s="24"/>
      <c r="O32" s="25">
        <v>764.327</v>
      </c>
      <c r="P32" s="24"/>
      <c r="Q32" s="26">
        <f>IF(OR(M32=0,M32="-"),"-",IF(O32="-",(0-M32)/M32,(O32-M32)/M32))</f>
        <v>5.7357678218030728E-3</v>
      </c>
      <c r="S32" s="23">
        <v>442.69400000000002</v>
      </c>
      <c r="T32" s="24"/>
      <c r="U32" s="23">
        <v>547.36099999999999</v>
      </c>
      <c r="V32" s="24"/>
      <c r="W32" s="25">
        <v>486.96300000000002</v>
      </c>
      <c r="X32" s="24"/>
      <c r="Y32" s="26">
        <f>IF(OR(U32=0,U32="-"),"-",IF(W32="-",(0-U32)/U32,(W32-U32)/U32))</f>
        <v>-0.11034399600994585</v>
      </c>
      <c r="AA32" s="23">
        <v>232.30600000000001</v>
      </c>
      <c r="AB32" s="24"/>
      <c r="AC32" s="23">
        <v>212.607</v>
      </c>
      <c r="AD32" s="24"/>
      <c r="AE32" s="25">
        <v>277.36399999999998</v>
      </c>
      <c r="AF32" s="24"/>
      <c r="AG32" s="26">
        <f>IF(OR(AC32=0,AC32="-"),"-",IF(AE32="-",(0-AC32)/AC32,(AE32-AC32)/AC32))</f>
        <v>0.30458545579402363</v>
      </c>
    </row>
    <row r="33" spans="1:33" x14ac:dyDescent="0.25">
      <c r="A33" s="15" t="s">
        <v>12</v>
      </c>
      <c r="B33" s="16"/>
      <c r="C33" s="17">
        <f>C29+C30+C31+C32</f>
        <v>4088.143</v>
      </c>
      <c r="D33" s="18"/>
      <c r="E33" s="17">
        <f>E29+E30+E31+E32</f>
        <v>4630.4870000000001</v>
      </c>
      <c r="F33" s="18"/>
      <c r="G33" s="19">
        <f>G29+G30+G31+G32</f>
        <v>4721.366</v>
      </c>
      <c r="H33" s="18"/>
      <c r="I33" s="20">
        <f>IF(E33*1=0,"-",(G33-E33)/E33)</f>
        <v>1.9626229379328761E-2</v>
      </c>
      <c r="K33" s="17">
        <f>K29+K30+K31+K32</f>
        <v>4088.143</v>
      </c>
      <c r="L33" s="18"/>
      <c r="M33" s="17">
        <f>M29+M30+M31+M32</f>
        <v>4630.4870000000001</v>
      </c>
      <c r="N33" s="18"/>
      <c r="O33" s="19">
        <f>O29+O30+O31+O32</f>
        <v>4721.366</v>
      </c>
      <c r="P33" s="18"/>
      <c r="Q33" s="20">
        <f>IF(M33*1=0,"-",(O33-M33)/M33)</f>
        <v>1.9626229379328761E-2</v>
      </c>
      <c r="S33" s="17">
        <f>S29+S30+S31+S32</f>
        <v>2152.645</v>
      </c>
      <c r="T33" s="18"/>
      <c r="U33" s="17">
        <f>U29+U30+U31+U32</f>
        <v>2605.6489999999999</v>
      </c>
      <c r="V33" s="18"/>
      <c r="W33" s="19">
        <f>W29+W30+W31+W32</f>
        <v>2786.2360000000003</v>
      </c>
      <c r="X33" s="18"/>
      <c r="Y33" s="20">
        <f>IF(U33*1=0,"-",(W33-U33)/U33)</f>
        <v>6.9305957939845481E-2</v>
      </c>
      <c r="AA33" s="17">
        <f>AA29+AA30+AA31+AA32</f>
        <v>1935.498</v>
      </c>
      <c r="AB33" s="18"/>
      <c r="AC33" s="17">
        <f>AC29+AC30+AC31+AC32</f>
        <v>2024.838</v>
      </c>
      <c r="AD33" s="18"/>
      <c r="AE33" s="19">
        <f>AE29+AE30+AE31+AE32</f>
        <v>1935.13</v>
      </c>
      <c r="AF33" s="18"/>
      <c r="AG33" s="20">
        <f>IF(AC33*1=0,"-",(AE33-AC33)/AC33)</f>
        <v>-4.4303791216877525E-2</v>
      </c>
    </row>
    <row r="35" spans="1:33" x14ac:dyDescent="0.25">
      <c r="A35" s="232" t="s">
        <v>27</v>
      </c>
      <c r="B35" s="226"/>
      <c r="C35" s="5"/>
      <c r="D35" s="6"/>
      <c r="E35" s="5"/>
      <c r="F35" s="6"/>
      <c r="G35" s="7"/>
      <c r="H35" s="6"/>
      <c r="I35" s="8"/>
      <c r="K35" s="5"/>
      <c r="L35" s="6"/>
      <c r="M35" s="5"/>
      <c r="N35" s="6"/>
      <c r="O35" s="7"/>
      <c r="P35" s="6"/>
      <c r="Q35" s="8"/>
      <c r="S35" s="5"/>
      <c r="T35" s="6"/>
      <c r="U35" s="5"/>
      <c r="V35" s="6"/>
      <c r="W35" s="7"/>
      <c r="X35" s="6"/>
      <c r="Y35" s="8"/>
      <c r="AA35" s="5"/>
      <c r="AB35" s="6"/>
      <c r="AC35" s="5"/>
      <c r="AD35" s="6"/>
      <c r="AE35" s="7"/>
      <c r="AF35" s="6"/>
      <c r="AG35" s="8"/>
    </row>
    <row r="36" spans="1:33" x14ac:dyDescent="0.25">
      <c r="A36" s="9" t="s">
        <v>28</v>
      </c>
      <c r="B36" s="10"/>
      <c r="C36" s="11">
        <v>325.2</v>
      </c>
      <c r="D36" s="12"/>
      <c r="E36" s="11">
        <v>403.25799999999998</v>
      </c>
      <c r="F36" s="12"/>
      <c r="G36" s="13">
        <v>323.98</v>
      </c>
      <c r="H36" s="12"/>
      <c r="I36" s="14">
        <f>IF(OR(E36=0,E36="-"),"-",IF(G36="-",(0-E36)/E36,(G36-E36)/E36))</f>
        <v>-0.19659374395548251</v>
      </c>
      <c r="K36" s="11">
        <v>325.2</v>
      </c>
      <c r="L36" s="12"/>
      <c r="M36" s="11">
        <v>403.25799999999998</v>
      </c>
      <c r="N36" s="12"/>
      <c r="O36" s="13">
        <v>323.98</v>
      </c>
      <c r="P36" s="12"/>
      <c r="Q36" s="14">
        <f>IF(OR(M36=0,M36="-"),"-",IF(O36="-",(0-M36)/M36,(O36-M36)/M36))</f>
        <v>-0.19659374395548251</v>
      </c>
      <c r="S36" s="11">
        <v>193.47</v>
      </c>
      <c r="T36" s="12"/>
      <c r="U36" s="11">
        <v>296.46199999999999</v>
      </c>
      <c r="V36" s="12"/>
      <c r="W36" s="13">
        <v>222.221</v>
      </c>
      <c r="X36" s="12"/>
      <c r="Y36" s="14">
        <f>IF(OR(U36=0,U36="-"),"-",IF(W36="-",(0-U36)/U36,(W36-U36)/U36))</f>
        <v>-0.25042332575507142</v>
      </c>
      <c r="AA36" s="11">
        <v>131.72999999999999</v>
      </c>
      <c r="AB36" s="12"/>
      <c r="AC36" s="11">
        <v>106.79600000000001</v>
      </c>
      <c r="AD36" s="12"/>
      <c r="AE36" s="13">
        <v>101.759</v>
      </c>
      <c r="AF36" s="12"/>
      <c r="AG36" s="14">
        <f>IF(OR(AC36=0,AC36="-"),"-",IF(AE36="-",(0-AC36)/AC36,(AE36-AC36)/AC36))</f>
        <v>-4.7164687816023128E-2</v>
      </c>
    </row>
    <row r="37" spans="1:33" x14ac:dyDescent="0.25">
      <c r="A37" s="21" t="s">
        <v>29</v>
      </c>
      <c r="B37" s="22"/>
      <c r="C37" s="23">
        <v>325.48700000000002</v>
      </c>
      <c r="D37" s="24"/>
      <c r="E37" s="23">
        <v>332.26799999999997</v>
      </c>
      <c r="F37" s="24"/>
      <c r="G37" s="25">
        <v>430.29700000000003</v>
      </c>
      <c r="H37" s="24"/>
      <c r="I37" s="26">
        <f>IF(OR(E37=0,E37="-"),"-",IF(G37="-",(0-E37)/E37,(G37-E37)/E37))</f>
        <v>0.29502991561029068</v>
      </c>
      <c r="K37" s="23">
        <v>325.48700000000002</v>
      </c>
      <c r="L37" s="24"/>
      <c r="M37" s="23">
        <v>332.26799999999997</v>
      </c>
      <c r="N37" s="24"/>
      <c r="O37" s="25">
        <v>430.29700000000003</v>
      </c>
      <c r="P37" s="24"/>
      <c r="Q37" s="26">
        <f>IF(OR(M37=0,M37="-"),"-",IF(O37="-",(0-M37)/M37,(O37-M37)/M37))</f>
        <v>0.29502991561029068</v>
      </c>
      <c r="S37" s="23">
        <v>212.35900000000001</v>
      </c>
      <c r="T37" s="24"/>
      <c r="U37" s="23">
        <v>209.49600000000001</v>
      </c>
      <c r="V37" s="24"/>
      <c r="W37" s="25">
        <v>338.80599999999998</v>
      </c>
      <c r="X37" s="24"/>
      <c r="Y37" s="26">
        <f>IF(OR(U37=0,U37="-"),"-",IF(W37="-",(0-U37)/U37,(W37-U37)/U37))</f>
        <v>0.61724328865467581</v>
      </c>
      <c r="AA37" s="23">
        <v>113.128</v>
      </c>
      <c r="AB37" s="24"/>
      <c r="AC37" s="23">
        <v>122.77200000000001</v>
      </c>
      <c r="AD37" s="24"/>
      <c r="AE37" s="25">
        <v>91.491</v>
      </c>
      <c r="AF37" s="24"/>
      <c r="AG37" s="26">
        <f>IF(OR(AC37=0,AC37="-"),"-",IF(AE37="-",(0-AC37)/AC37,(AE37-AC37)/AC37))</f>
        <v>-0.25478936565340637</v>
      </c>
    </row>
    <row r="38" spans="1:33" x14ac:dyDescent="0.25">
      <c r="A38" s="9" t="s">
        <v>30</v>
      </c>
      <c r="B38" s="10"/>
      <c r="C38" s="11">
        <v>496</v>
      </c>
      <c r="D38" s="12"/>
      <c r="E38" s="11">
        <v>621</v>
      </c>
      <c r="F38" s="12"/>
      <c r="G38" s="13">
        <v>787</v>
      </c>
      <c r="H38" s="12"/>
      <c r="I38" s="14">
        <f>IF(OR(E38=0,E38="-"),"-",IF(G38="-",(0-E38)/E38,(G38-E38)/E38))</f>
        <v>0.26731078904991951</v>
      </c>
      <c r="K38" s="11">
        <v>496</v>
      </c>
      <c r="L38" s="12"/>
      <c r="M38" s="11">
        <v>621</v>
      </c>
      <c r="N38" s="12"/>
      <c r="O38" s="13">
        <v>787</v>
      </c>
      <c r="P38" s="12"/>
      <c r="Q38" s="14">
        <f>IF(OR(M38=0,M38="-"),"-",IF(O38="-",(0-M38)/M38,(O38-M38)/M38))</f>
        <v>0.26731078904991951</v>
      </c>
      <c r="S38" s="11">
        <v>496</v>
      </c>
      <c r="T38" s="12"/>
      <c r="U38" s="11">
        <v>621</v>
      </c>
      <c r="V38" s="12"/>
      <c r="W38" s="13">
        <v>787</v>
      </c>
      <c r="X38" s="12"/>
      <c r="Y38" s="14">
        <f>IF(OR(U38=0,U38="-"),"-",IF(W38="-",(0-U38)/U38,(W38-U38)/U38))</f>
        <v>0.26731078904991951</v>
      </c>
      <c r="AA38" s="11">
        <v>0</v>
      </c>
      <c r="AB38" s="12"/>
      <c r="AC38" s="11">
        <v>0</v>
      </c>
      <c r="AD38" s="12"/>
      <c r="AE38" s="13">
        <v>0</v>
      </c>
      <c r="AF38" s="12"/>
      <c r="AG38" s="14" t="str">
        <f>IF(OR(AC38=0,AC38="-"),"-",IF(AE38="-",(0-AC38)/AC38,(AE38-AC38)/AC38))</f>
        <v>-</v>
      </c>
    </row>
    <row r="39" spans="1:33" x14ac:dyDescent="0.25">
      <c r="A39" s="21" t="s">
        <v>31</v>
      </c>
      <c r="B39" s="22"/>
      <c r="C39" s="23">
        <v>128.96899999999999</v>
      </c>
      <c r="D39" s="24"/>
      <c r="E39" s="23">
        <v>138.94011</v>
      </c>
      <c r="F39" s="24"/>
      <c r="G39" s="25">
        <v>175.21899999999999</v>
      </c>
      <c r="H39" s="24"/>
      <c r="I39" s="26">
        <f>IF(OR(E39=0,E39="-"),"-",IF(G39="-",(0-E39)/E39,(G39-E39)/E39))</f>
        <v>0.26111171208947503</v>
      </c>
      <c r="K39" s="23">
        <v>128.96899999999999</v>
      </c>
      <c r="L39" s="24"/>
      <c r="M39" s="23">
        <v>138.94011</v>
      </c>
      <c r="N39" s="24"/>
      <c r="O39" s="25">
        <v>175.21899999999999</v>
      </c>
      <c r="P39" s="24"/>
      <c r="Q39" s="26">
        <f>IF(OR(M39=0,M39="-"),"-",IF(O39="-",(0-M39)/M39,(O39-M39)/M39))</f>
        <v>0.26111171208947503</v>
      </c>
      <c r="S39" s="23">
        <v>128.96899999999999</v>
      </c>
      <c r="T39" s="24"/>
      <c r="U39" s="23">
        <v>138.94011</v>
      </c>
      <c r="V39" s="24"/>
      <c r="W39" s="25">
        <v>175.21899999999999</v>
      </c>
      <c r="X39" s="24"/>
      <c r="Y39" s="26">
        <f>IF(OR(U39=0,U39="-"),"-",IF(W39="-",(0-U39)/U39,(W39-U39)/U39))</f>
        <v>0.26111171208947503</v>
      </c>
      <c r="AA39" s="23">
        <v>0</v>
      </c>
      <c r="AB39" s="24"/>
      <c r="AC39" s="23">
        <v>0</v>
      </c>
      <c r="AD39" s="24"/>
      <c r="AE39" s="25">
        <v>0</v>
      </c>
      <c r="AF39" s="24"/>
      <c r="AG39" s="26" t="str">
        <f>IF(OR(AC39=0,AC39="-"),"-",IF(AE39="-",(0-AC39)/AC39,(AE39-AC39)/AC39))</f>
        <v>-</v>
      </c>
    </row>
    <row r="40" spans="1:33" x14ac:dyDescent="0.25">
      <c r="A40" s="15" t="s">
        <v>12</v>
      </c>
      <c r="B40" s="16"/>
      <c r="C40" s="17">
        <f>C36+C37+C38+C39</f>
        <v>1275.6559999999999</v>
      </c>
      <c r="D40" s="18"/>
      <c r="E40" s="17">
        <f>E36+E37+E38+E39</f>
        <v>1495.4661099999998</v>
      </c>
      <c r="F40" s="18"/>
      <c r="G40" s="19">
        <f>G36+G37+G38+G39</f>
        <v>1716.4960000000001</v>
      </c>
      <c r="H40" s="18"/>
      <c r="I40" s="20">
        <f>IF(E40*1=0,"-",(G40-E40)/E40)</f>
        <v>0.14779999929252846</v>
      </c>
      <c r="K40" s="17">
        <f>K36+K37+K38+K39</f>
        <v>1275.6559999999999</v>
      </c>
      <c r="L40" s="18"/>
      <c r="M40" s="17">
        <f>M36+M37+M38+M39</f>
        <v>1495.4661099999998</v>
      </c>
      <c r="N40" s="18"/>
      <c r="O40" s="19">
        <f>O36+O37+O38+O39</f>
        <v>1716.4960000000001</v>
      </c>
      <c r="P40" s="18"/>
      <c r="Q40" s="20">
        <f>IF(M40*1=0,"-",(O40-M40)/M40)</f>
        <v>0.14779999929252846</v>
      </c>
      <c r="S40" s="17">
        <f>S36+S37+S38+S39</f>
        <v>1030.798</v>
      </c>
      <c r="T40" s="18"/>
      <c r="U40" s="17">
        <f>U36+U37+U38+U39</f>
        <v>1265.8981100000001</v>
      </c>
      <c r="V40" s="18"/>
      <c r="W40" s="19">
        <f>W36+W37+W38+W39</f>
        <v>1523.2460000000001</v>
      </c>
      <c r="X40" s="18"/>
      <c r="Y40" s="20">
        <f>IF(U40*1=0,"-",(W40-U40)/U40)</f>
        <v>0.20329273577950124</v>
      </c>
      <c r="AA40" s="17">
        <f>AA36+AA37+AA38+AA39</f>
        <v>244.858</v>
      </c>
      <c r="AB40" s="18"/>
      <c r="AC40" s="17">
        <f>AC36+AC37+AC38+AC39</f>
        <v>229.56800000000001</v>
      </c>
      <c r="AD40" s="18"/>
      <c r="AE40" s="19">
        <f>AE36+AE37+AE38+AE39</f>
        <v>193.25</v>
      </c>
      <c r="AF40" s="18"/>
      <c r="AG40" s="20">
        <f>IF(AC40*1=0,"-",(AE40-AC40)/AC40)</f>
        <v>-0.1582014914970728</v>
      </c>
    </row>
    <row r="42" spans="1:33" x14ac:dyDescent="0.25">
      <c r="A42" s="232" t="s">
        <v>32</v>
      </c>
      <c r="B42" s="226"/>
      <c r="C42" s="5"/>
      <c r="D42" s="6"/>
      <c r="E42" s="5"/>
      <c r="F42" s="6"/>
      <c r="G42" s="7"/>
      <c r="H42" s="6"/>
      <c r="I42" s="8"/>
      <c r="K42" s="5"/>
      <c r="L42" s="6"/>
      <c r="M42" s="5"/>
      <c r="N42" s="6"/>
      <c r="O42" s="7"/>
      <c r="P42" s="6"/>
      <c r="Q42" s="8"/>
      <c r="S42" s="5"/>
      <c r="T42" s="6"/>
      <c r="U42" s="5"/>
      <c r="V42" s="6"/>
      <c r="W42" s="7"/>
      <c r="X42" s="6"/>
      <c r="Y42" s="8"/>
      <c r="AA42" s="5"/>
      <c r="AB42" s="6"/>
      <c r="AC42" s="5"/>
      <c r="AD42" s="6"/>
      <c r="AE42" s="7"/>
      <c r="AF42" s="6"/>
      <c r="AG42" s="8"/>
    </row>
    <row r="43" spans="1:33" x14ac:dyDescent="0.25">
      <c r="A43" s="9" t="s">
        <v>33</v>
      </c>
      <c r="B43" s="10"/>
      <c r="C43" s="11">
        <v>10400</v>
      </c>
      <c r="D43" s="12"/>
      <c r="E43" s="11">
        <v>10200</v>
      </c>
      <c r="F43" s="12"/>
      <c r="G43" s="13">
        <v>11175.0003</v>
      </c>
      <c r="H43" s="12"/>
      <c r="I43" s="14">
        <f>IF(OR(E43=0,E43="-"),"-",IF(G43="-",(0-E43)/E43,(G43-E43)/E43))</f>
        <v>9.5588264705882317E-2</v>
      </c>
      <c r="K43" s="11">
        <v>10400</v>
      </c>
      <c r="L43" s="12"/>
      <c r="M43" s="11">
        <v>10200</v>
      </c>
      <c r="N43" s="12"/>
      <c r="O43" s="13">
        <v>11175.0003</v>
      </c>
      <c r="P43" s="12"/>
      <c r="Q43" s="14">
        <f>IF(OR(M43=0,M43="-"),"-",IF(O43="-",(0-M43)/M43,(O43-M43)/M43))</f>
        <v>9.5588264705882317E-2</v>
      </c>
      <c r="S43" s="11">
        <v>10192.635420000001</v>
      </c>
      <c r="T43" s="12"/>
      <c r="U43" s="11">
        <v>9980.6213599999992</v>
      </c>
      <c r="V43" s="12"/>
      <c r="W43" s="13">
        <v>10940.765579999999</v>
      </c>
      <c r="X43" s="12"/>
      <c r="Y43" s="14">
        <f>IF(OR(U43=0,U43="-"),"-",IF(W43="-",(0-U43)/U43,(W43-U43)/U43))</f>
        <v>9.6200846156536304E-2</v>
      </c>
      <c r="AA43" s="11">
        <v>207.36457999999999</v>
      </c>
      <c r="AB43" s="12" t="s">
        <v>34</v>
      </c>
      <c r="AC43" s="11">
        <v>219.37863999999999</v>
      </c>
      <c r="AD43" s="12" t="s">
        <v>34</v>
      </c>
      <c r="AE43" s="13">
        <v>234.23472000000001</v>
      </c>
      <c r="AF43" s="12" t="s">
        <v>34</v>
      </c>
      <c r="AG43" s="14">
        <f>IF(OR(AC43=0,AC43="-"),"-",IF(AE43="-",(0-AC43)/AC43,(AE43-AC43)/AC43))</f>
        <v>6.77188991599183E-2</v>
      </c>
    </row>
    <row r="44" spans="1:33" x14ac:dyDescent="0.25">
      <c r="A44" s="21" t="s">
        <v>35</v>
      </c>
      <c r="B44" s="22"/>
      <c r="C44" s="23">
        <v>131.56200000000001</v>
      </c>
      <c r="D44" s="24"/>
      <c r="E44" s="23">
        <v>133.274</v>
      </c>
      <c r="F44" s="24"/>
      <c r="G44" s="25">
        <v>133.4</v>
      </c>
      <c r="H44" s="24"/>
      <c r="I44" s="26">
        <f>IF(OR(E44=0,E44="-"),"-",IF(G44="-",(0-E44)/E44,(G44-E44)/E44))</f>
        <v>9.4542071221697234E-4</v>
      </c>
      <c r="K44" s="23">
        <v>131.56200000000001</v>
      </c>
      <c r="L44" s="24"/>
      <c r="M44" s="23">
        <v>133.274</v>
      </c>
      <c r="N44" s="24"/>
      <c r="O44" s="25">
        <v>133.4</v>
      </c>
      <c r="P44" s="24"/>
      <c r="Q44" s="26">
        <f>IF(OR(M44=0,M44="-"),"-",IF(O44="-",(0-M44)/M44,(O44-M44)/M44))</f>
        <v>9.4542071221697234E-4</v>
      </c>
      <c r="S44" s="23">
        <v>131.56200000000001</v>
      </c>
      <c r="T44" s="24"/>
      <c r="U44" s="23">
        <v>133.274</v>
      </c>
      <c r="V44" s="24"/>
      <c r="W44" s="25">
        <v>133.4</v>
      </c>
      <c r="X44" s="24"/>
      <c r="Y44" s="26">
        <f>IF(OR(U44=0,U44="-"),"-",IF(W44="-",(0-U44)/U44,(W44-U44)/U44))</f>
        <v>9.4542071221697234E-4</v>
      </c>
      <c r="AA44" s="23">
        <v>0</v>
      </c>
      <c r="AB44" s="24"/>
      <c r="AC44" s="23">
        <v>0</v>
      </c>
      <c r="AD44" s="24"/>
      <c r="AE44" s="25">
        <v>0</v>
      </c>
      <c r="AF44" s="24"/>
      <c r="AG44" s="26" t="str">
        <f>IF(OR(AC44=0,AC44="-"),"-",IF(AE44="-",(0-AC44)/AC44,(AE44-AC44)/AC44))</f>
        <v>-</v>
      </c>
    </row>
    <row r="45" spans="1:33" x14ac:dyDescent="0.25">
      <c r="A45" s="9" t="s">
        <v>36</v>
      </c>
      <c r="B45" s="10"/>
      <c r="C45" s="11">
        <v>82.765000000000001</v>
      </c>
      <c r="D45" s="12"/>
      <c r="E45" s="11">
        <v>77.358999999999995</v>
      </c>
      <c r="F45" s="12"/>
      <c r="G45" s="13">
        <v>0</v>
      </c>
      <c r="H45" s="12"/>
      <c r="I45" s="14">
        <f>IF(OR(E45=0,E45="-"),"-",IF(G45="-",(0-E45)/E45,(G45-E45)/E45))</f>
        <v>-1</v>
      </c>
      <c r="K45" s="11">
        <v>82.765000000000001</v>
      </c>
      <c r="L45" s="12"/>
      <c r="M45" s="11">
        <v>77.358999999999995</v>
      </c>
      <c r="N45" s="12"/>
      <c r="O45" s="13">
        <v>0</v>
      </c>
      <c r="P45" s="12"/>
      <c r="Q45" s="14">
        <f>IF(OR(M45=0,M45="-"),"-",IF(O45="-",(0-M45)/M45,(O45-M45)/M45))</f>
        <v>-1</v>
      </c>
      <c r="S45" s="11">
        <v>82.765000000000001</v>
      </c>
      <c r="T45" s="12"/>
      <c r="U45" s="11">
        <v>77.358999999999995</v>
      </c>
      <c r="V45" s="12"/>
      <c r="W45" s="13">
        <v>0</v>
      </c>
      <c r="X45" s="12"/>
      <c r="Y45" s="14">
        <f>IF(OR(U45=0,U45="-"),"-",IF(W45="-",(0-U45)/U45,(W45-U45)/U45))</f>
        <v>-1</v>
      </c>
      <c r="AA45" s="11">
        <v>0</v>
      </c>
      <c r="AB45" s="12"/>
      <c r="AC45" s="11">
        <v>0</v>
      </c>
      <c r="AD45" s="12"/>
      <c r="AE45" s="13">
        <v>0</v>
      </c>
      <c r="AF45" s="12"/>
      <c r="AG45" s="14" t="str">
        <f>IF(OR(AC45=0,AC45="-"),"-",IF(AE45="-",(0-AC45)/AC45,(AE45-AC45)/AC45))</f>
        <v>-</v>
      </c>
    </row>
    <row r="46" spans="1:33" x14ac:dyDescent="0.25">
      <c r="A46" s="15" t="s">
        <v>12</v>
      </c>
      <c r="B46" s="16"/>
      <c r="C46" s="17">
        <f>C43+C44+C45</f>
        <v>10614.326999999999</v>
      </c>
      <c r="D46" s="18"/>
      <c r="E46" s="17">
        <f>E43+E44+E45</f>
        <v>10410.633</v>
      </c>
      <c r="F46" s="18"/>
      <c r="G46" s="19">
        <f>G43+G44+G45</f>
        <v>11308.400299999999</v>
      </c>
      <c r="H46" s="18"/>
      <c r="I46" s="20">
        <f>IF(E46*1=0,"-",(G46-E46)/E46)</f>
        <v>8.6235611225561365E-2</v>
      </c>
      <c r="K46" s="17">
        <f>K43+K44+K45</f>
        <v>10614.326999999999</v>
      </c>
      <c r="L46" s="18"/>
      <c r="M46" s="17">
        <f>M43+M44+M45</f>
        <v>10410.633</v>
      </c>
      <c r="N46" s="18"/>
      <c r="O46" s="19">
        <f>O43+O44+O45</f>
        <v>11308.400299999999</v>
      </c>
      <c r="P46" s="18"/>
      <c r="Q46" s="20">
        <f>IF(M46*1=0,"-",(O46-M46)/M46)</f>
        <v>8.6235611225561365E-2</v>
      </c>
      <c r="S46" s="17">
        <f>S43+S44+S45</f>
        <v>10406.96242</v>
      </c>
      <c r="T46" s="18"/>
      <c r="U46" s="17">
        <f>U43+U44+U45</f>
        <v>10191.254359999999</v>
      </c>
      <c r="V46" s="18"/>
      <c r="W46" s="19">
        <f>W43+W44+W45</f>
        <v>11074.165579999999</v>
      </c>
      <c r="X46" s="18"/>
      <c r="Y46" s="20">
        <f>IF(U46*1=0,"-",(W46-U46)/U46)</f>
        <v>8.6634205055794528E-2</v>
      </c>
      <c r="AA46" s="17">
        <f>AA43+AA44+AA45</f>
        <v>207.36457999999999</v>
      </c>
      <c r="AB46" s="18"/>
      <c r="AC46" s="17">
        <f>AC43+AC44+AC45</f>
        <v>219.37863999999999</v>
      </c>
      <c r="AD46" s="18"/>
      <c r="AE46" s="19">
        <f>AE43+AE44+AE45</f>
        <v>234.23472000000001</v>
      </c>
      <c r="AF46" s="18"/>
      <c r="AG46" s="20">
        <f>IF(AC46*1=0,"-",(AE46-AC46)/AC46)</f>
        <v>6.77188991599183E-2</v>
      </c>
    </row>
    <row r="48" spans="1:33" x14ac:dyDescent="0.25">
      <c r="A48" s="232" t="s">
        <v>37</v>
      </c>
      <c r="B48" s="226"/>
      <c r="C48" s="5"/>
      <c r="D48" s="6"/>
      <c r="E48" s="5"/>
      <c r="F48" s="6"/>
      <c r="G48" s="7"/>
      <c r="H48" s="6"/>
      <c r="I48" s="8"/>
      <c r="K48" s="5"/>
      <c r="L48" s="6"/>
      <c r="M48" s="5"/>
      <c r="N48" s="6"/>
      <c r="O48" s="7"/>
      <c r="P48" s="6"/>
      <c r="Q48" s="8"/>
      <c r="S48" s="5"/>
      <c r="T48" s="6"/>
      <c r="U48" s="5"/>
      <c r="V48" s="6"/>
      <c r="W48" s="7"/>
      <c r="X48" s="6"/>
      <c r="Y48" s="8"/>
      <c r="AA48" s="5"/>
      <c r="AB48" s="6"/>
      <c r="AC48" s="5"/>
      <c r="AD48" s="6"/>
      <c r="AE48" s="7"/>
      <c r="AF48" s="6"/>
      <c r="AG48" s="8"/>
    </row>
    <row r="49" spans="1:33" x14ac:dyDescent="0.25">
      <c r="A49" s="9" t="s">
        <v>38</v>
      </c>
      <c r="B49" s="10"/>
      <c r="C49" s="11">
        <v>256.46199999999999</v>
      </c>
      <c r="D49" s="12"/>
      <c r="E49" s="11">
        <v>318.55799999999999</v>
      </c>
      <c r="F49" s="12"/>
      <c r="G49" s="13">
        <v>280.10199999999998</v>
      </c>
      <c r="H49" s="12"/>
      <c r="I49" s="14">
        <f>IF(OR(E49=0,E49="-"),"-",IF(G49="-",(0-E49)/E49,(G49-E49)/E49))</f>
        <v>-0.12071898994845529</v>
      </c>
      <c r="K49" s="11">
        <v>256.46199999999999</v>
      </c>
      <c r="L49" s="12"/>
      <c r="M49" s="11">
        <v>318.55799999999999</v>
      </c>
      <c r="N49" s="12"/>
      <c r="O49" s="13">
        <v>280.10199999999998</v>
      </c>
      <c r="P49" s="12"/>
      <c r="Q49" s="14">
        <f>IF(OR(M49=0,M49="-"),"-",IF(O49="-",(0-M49)/M49,(O49-M49)/M49))</f>
        <v>-0.12071898994845529</v>
      </c>
      <c r="S49" s="11">
        <v>256.46199999999999</v>
      </c>
      <c r="T49" s="12"/>
      <c r="U49" s="11">
        <v>318.55799999999999</v>
      </c>
      <c r="V49" s="12"/>
      <c r="W49" s="13">
        <v>280.10199999999998</v>
      </c>
      <c r="X49" s="12"/>
      <c r="Y49" s="14">
        <f>IF(OR(U49=0,U49="-"),"-",IF(W49="-",(0-U49)/U49,(W49-U49)/U49))</f>
        <v>-0.12071898994845529</v>
      </c>
      <c r="AA49" s="11">
        <v>0</v>
      </c>
      <c r="AB49" s="12"/>
      <c r="AC49" s="11">
        <v>0</v>
      </c>
      <c r="AD49" s="12"/>
      <c r="AE49" s="13">
        <v>0</v>
      </c>
      <c r="AF49" s="12"/>
      <c r="AG49" s="14" t="str">
        <f>IF(OR(AC49=0,AC49="-"),"-",IF(AE49="-",(0-AC49)/AC49,(AE49-AC49)/AC49))</f>
        <v>-</v>
      </c>
    </row>
    <row r="50" spans="1:33" x14ac:dyDescent="0.25">
      <c r="A50" s="15" t="s">
        <v>12</v>
      </c>
      <c r="B50" s="16"/>
      <c r="C50" s="17">
        <f>C49</f>
        <v>256.46199999999999</v>
      </c>
      <c r="D50" s="18"/>
      <c r="E50" s="17">
        <f>E49</f>
        <v>318.55799999999999</v>
      </c>
      <c r="F50" s="18"/>
      <c r="G50" s="19">
        <f>G49</f>
        <v>280.10199999999998</v>
      </c>
      <c r="H50" s="18"/>
      <c r="I50" s="20">
        <f>IF(E50*1=0,"-",(G50-E50)/E50)</f>
        <v>-0.12071898994845529</v>
      </c>
      <c r="K50" s="17">
        <f>K49</f>
        <v>256.46199999999999</v>
      </c>
      <c r="L50" s="18"/>
      <c r="M50" s="17">
        <f>M49</f>
        <v>318.55799999999999</v>
      </c>
      <c r="N50" s="18"/>
      <c r="O50" s="19">
        <f>O49</f>
        <v>280.10199999999998</v>
      </c>
      <c r="P50" s="18"/>
      <c r="Q50" s="20">
        <f>IF(M50*1=0,"-",(O50-M50)/M50)</f>
        <v>-0.12071898994845529</v>
      </c>
      <c r="S50" s="17">
        <f>S49</f>
        <v>256.46199999999999</v>
      </c>
      <c r="T50" s="18"/>
      <c r="U50" s="17">
        <f>U49</f>
        <v>318.55799999999999</v>
      </c>
      <c r="V50" s="18"/>
      <c r="W50" s="19">
        <f>W49</f>
        <v>280.10199999999998</v>
      </c>
      <c r="X50" s="18"/>
      <c r="Y50" s="20">
        <f>IF(U50*1=0,"-",(W50-U50)/U50)</f>
        <v>-0.12071898994845529</v>
      </c>
      <c r="AA50" s="17">
        <f>AA49</f>
        <v>0</v>
      </c>
      <c r="AB50" s="18"/>
      <c r="AC50" s="17">
        <f>AC49</f>
        <v>0</v>
      </c>
      <c r="AD50" s="18"/>
      <c r="AE50" s="19">
        <f>AE49</f>
        <v>0</v>
      </c>
      <c r="AF50" s="18"/>
      <c r="AG50" s="20" t="str">
        <f>IF(AC50*1=0,"-",(AE50-AC50)/AC50)</f>
        <v>-</v>
      </c>
    </row>
    <row r="52" spans="1:33" ht="18" x14ac:dyDescent="0.25">
      <c r="A52" s="27" t="s">
        <v>39</v>
      </c>
      <c r="B52" s="28"/>
      <c r="C52" s="29">
        <f>C9+C13+C18+C22+C26+C33+C40+C46+C50</f>
        <v>25599.741000000002</v>
      </c>
      <c r="D52" s="30"/>
      <c r="E52" s="29">
        <f>E9+E13+E18+E22+E26+E33+E40+E46+E50</f>
        <v>26435.90811</v>
      </c>
      <c r="F52" s="30"/>
      <c r="G52" s="31">
        <f>G9+G13+G18+G22+G26+G33+G40+G46+G50</f>
        <v>27115.270299999996</v>
      </c>
      <c r="H52" s="30"/>
      <c r="I52" s="32">
        <f>IF(E52*1=0,"-",(G52-E52)/E52)</f>
        <v>2.5698462378260862E-2</v>
      </c>
      <c r="K52" s="29">
        <f>K9+K13+K18+K22+K26+K33+K40+K46+K50</f>
        <v>25599.741000000002</v>
      </c>
      <c r="L52" s="30"/>
      <c r="M52" s="29">
        <f>M9+M13+M18+M22+M26+M33+M40+M46+M50</f>
        <v>26435.90811</v>
      </c>
      <c r="N52" s="30"/>
      <c r="O52" s="31">
        <f>O9+O13+O18+O22+O26+O33+O40+O46+O50</f>
        <v>27115.270299999996</v>
      </c>
      <c r="P52" s="30"/>
      <c r="Q52" s="32">
        <f>IF(M52*1=0,"-",(O52-M52)/M52)</f>
        <v>2.5698462378260862E-2</v>
      </c>
      <c r="S52" s="29">
        <f>S9+S13+S18+S22+S26+S33+S40+S46+S50</f>
        <v>22764.09042</v>
      </c>
      <c r="T52" s="30"/>
      <c r="U52" s="29">
        <f>U9+U13+U18+U22+U26+U33+U40+U46+U50</f>
        <v>23560.508469999997</v>
      </c>
      <c r="V52" s="30"/>
      <c r="W52" s="31">
        <f>W9+W13+W18+W22+W26+W33+W40+W46+W50</f>
        <v>24410.19958</v>
      </c>
      <c r="X52" s="30"/>
      <c r="Y52" s="32">
        <f>IF(U52*1=0,"-",(W52-U52)/U52)</f>
        <v>3.6064209356174541E-2</v>
      </c>
      <c r="AA52" s="29">
        <f>AA9+AA13+AA18+AA22+AA26+AA33+AA40+AA46+AA50</f>
        <v>2835.65058</v>
      </c>
      <c r="AB52" s="30"/>
      <c r="AC52" s="29">
        <f>AC9+AC13+AC18+AC22+AC26+AC33+AC40+AC46+AC50</f>
        <v>2875.3996400000001</v>
      </c>
      <c r="AD52" s="30"/>
      <c r="AE52" s="31">
        <f>AE9+AE13+AE18+AE22+AE26+AE33+AE40+AE46+AE50</f>
        <v>2705.0707200000002</v>
      </c>
      <c r="AF52" s="30"/>
      <c r="AG52" s="32">
        <f>IF(AC52*1=0,"-",(AE52-AC52)/AC52)</f>
        <v>-5.9236607541621564E-2</v>
      </c>
    </row>
  </sheetData>
  <sheetProtection formatCells="0" formatColumns="0" formatRows="0" insertColumns="0" insertRows="0" insertHyperlinks="0" deleteColumns="0" deleteRows="0" sort="0" autoFilter="0" pivotTables="0"/>
  <mergeCells count="28">
    <mergeCell ref="A48:B48"/>
    <mergeCell ref="A20:B20"/>
    <mergeCell ref="A24:B24"/>
    <mergeCell ref="A28:B28"/>
    <mergeCell ref="A35:B35"/>
    <mergeCell ref="A42:B42"/>
    <mergeCell ref="AC6:AD6"/>
    <mergeCell ref="AE6:AF6"/>
    <mergeCell ref="A7:B7"/>
    <mergeCell ref="A11:B11"/>
    <mergeCell ref="A15:B15"/>
    <mergeCell ref="O6:P6"/>
    <mergeCell ref="S6:T6"/>
    <mergeCell ref="U6:V6"/>
    <mergeCell ref="W6:X6"/>
    <mergeCell ref="AA6:AB6"/>
    <mergeCell ref="C6:D6"/>
    <mergeCell ref="E6:F6"/>
    <mergeCell ref="G6:H6"/>
    <mergeCell ref="K6:L6"/>
    <mergeCell ref="M6:N6"/>
    <mergeCell ref="A1:AF1"/>
    <mergeCell ref="A2:AF2"/>
    <mergeCell ref="A3:AF3"/>
    <mergeCell ref="C5:I5"/>
    <mergeCell ref="K5:Q5"/>
    <mergeCell ref="S5:Y5"/>
    <mergeCell ref="AA5:AG5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3"/>
  <sheetViews>
    <sheetView workbookViewId="0">
      <selection activeCell="A153" sqref="A153:XFD153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3" width="8.140625" customWidth="1"/>
    <col min="14" max="16" width="12.7109375" customWidth="1"/>
    <col min="17" max="18" width="9.140625" customWidth="1"/>
  </cols>
  <sheetData>
    <row r="1" spans="1:18" ht="23.25" x14ac:dyDescent="0.25">
      <c r="A1" s="225" t="s">
        <v>40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42" t="s">
        <v>1</v>
      </c>
    </row>
    <row r="2" spans="1:18" ht="18" x14ac:dyDescent="0.25">
      <c r="A2" s="227" t="s">
        <v>2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33"/>
    </row>
    <row r="3" spans="1:18" ht="18" x14ac:dyDescent="0.25">
      <c r="A3" s="227" t="s">
        <v>3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33"/>
    </row>
    <row r="5" spans="1:18" ht="51" customHeight="1" x14ac:dyDescent="0.25">
      <c r="A5" s="34" t="s">
        <v>8</v>
      </c>
      <c r="B5" s="233" t="s">
        <v>41</v>
      </c>
      <c r="C5" s="233" t="s">
        <v>42</v>
      </c>
      <c r="D5" s="234" t="s">
        <v>19</v>
      </c>
      <c r="E5" s="234" t="s">
        <v>23</v>
      </c>
      <c r="F5" s="234" t="s">
        <v>24</v>
      </c>
      <c r="G5" s="234" t="s">
        <v>25</v>
      </c>
      <c r="H5" s="234" t="s">
        <v>26</v>
      </c>
      <c r="I5" s="234" t="s">
        <v>28</v>
      </c>
      <c r="J5" s="234" t="s">
        <v>29</v>
      </c>
      <c r="K5" s="234" t="s">
        <v>30</v>
      </c>
      <c r="L5" s="234" t="s">
        <v>33</v>
      </c>
      <c r="M5" s="234" t="s">
        <v>43</v>
      </c>
      <c r="N5" s="235" t="s">
        <v>44</v>
      </c>
      <c r="O5" s="235" t="s">
        <v>44</v>
      </c>
      <c r="P5" s="235" t="s">
        <v>44</v>
      </c>
    </row>
    <row r="6" spans="1:18" x14ac:dyDescent="0.25">
      <c r="A6" s="36" t="s">
        <v>45</v>
      </c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</row>
    <row r="7" spans="1:18" ht="15.75" x14ac:dyDescent="0.25">
      <c r="A7" s="36" t="s">
        <v>46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35">
        <v>2014</v>
      </c>
      <c r="O7" s="35">
        <v>2013</v>
      </c>
      <c r="P7" s="35">
        <v>2012</v>
      </c>
    </row>
    <row r="8" spans="1:18" ht="15.75" x14ac:dyDescent="0.25">
      <c r="A8" s="37" t="s">
        <v>10</v>
      </c>
      <c r="B8" s="236"/>
      <c r="C8" s="226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40"/>
      <c r="P8" s="40"/>
    </row>
    <row r="9" spans="1:18" ht="15.75" x14ac:dyDescent="0.25">
      <c r="A9" s="41" t="s">
        <v>47</v>
      </c>
      <c r="B9" s="237"/>
      <c r="C9" s="226"/>
      <c r="D9" s="42">
        <v>0</v>
      </c>
      <c r="E9" s="42">
        <v>84.081000000000003</v>
      </c>
      <c r="F9" s="42">
        <v>0</v>
      </c>
      <c r="G9" s="42">
        <v>3.9860000000000002</v>
      </c>
      <c r="H9" s="42">
        <v>0</v>
      </c>
      <c r="I9" s="42">
        <v>0</v>
      </c>
      <c r="J9" s="42">
        <v>0</v>
      </c>
      <c r="K9" s="42">
        <v>0</v>
      </c>
      <c r="L9" s="42">
        <v>2.88036</v>
      </c>
      <c r="M9" s="42">
        <v>0</v>
      </c>
      <c r="N9" s="43">
        <f t="shared" ref="N9:N23" si="0">SUM(D9,E9,F9,G9,H9,I9,J9,K9,L9,M9)</f>
        <v>90.947360000000003</v>
      </c>
      <c r="O9" s="42">
        <v>77.128140000000002</v>
      </c>
      <c r="P9" s="42">
        <v>94.118539999999996</v>
      </c>
      <c r="Q9" s="237"/>
      <c r="R9" s="226"/>
    </row>
    <row r="10" spans="1:18" ht="15.75" x14ac:dyDescent="0.25">
      <c r="A10" s="44" t="s">
        <v>48</v>
      </c>
      <c r="B10" s="238"/>
      <c r="C10" s="226"/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6">
        <f t="shared" si="0"/>
        <v>0</v>
      </c>
      <c r="O10" s="45">
        <v>2.8039999999999999E-2</v>
      </c>
      <c r="P10" s="45">
        <v>1.404E-2</v>
      </c>
    </row>
    <row r="11" spans="1:18" ht="15.75" x14ac:dyDescent="0.25">
      <c r="A11" s="41" t="s">
        <v>11</v>
      </c>
      <c r="B11" s="237"/>
      <c r="C11" s="226"/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0.18143999999999999</v>
      </c>
      <c r="M11" s="42">
        <v>0</v>
      </c>
      <c r="N11" s="43">
        <f t="shared" si="0"/>
        <v>0.18143999999999999</v>
      </c>
      <c r="O11" s="42">
        <v>0.18443999999999999</v>
      </c>
      <c r="P11" s="42">
        <v>6.5579999999999999E-2</v>
      </c>
    </row>
    <row r="12" spans="1:18" ht="15.75" x14ac:dyDescent="0.25">
      <c r="A12" s="44" t="s">
        <v>49</v>
      </c>
      <c r="B12" s="238"/>
      <c r="C12" s="226"/>
      <c r="D12" s="45">
        <v>0</v>
      </c>
      <c r="E12" s="45">
        <v>59.27</v>
      </c>
      <c r="F12" s="45">
        <v>0</v>
      </c>
      <c r="G12" s="45">
        <v>6.4980000000000002</v>
      </c>
      <c r="H12" s="45">
        <v>95.052999999999997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6">
        <f t="shared" si="0"/>
        <v>160.821</v>
      </c>
      <c r="O12" s="45">
        <v>126.84088</v>
      </c>
      <c r="P12" s="45">
        <v>154.36524</v>
      </c>
    </row>
    <row r="13" spans="1:18" ht="15.75" x14ac:dyDescent="0.25">
      <c r="A13" s="41" t="s">
        <v>50</v>
      </c>
      <c r="B13" s="237"/>
      <c r="C13" s="226"/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0.16200000000000001</v>
      </c>
      <c r="M13" s="42">
        <v>0</v>
      </c>
      <c r="N13" s="43">
        <f t="shared" si="0"/>
        <v>0.16200000000000001</v>
      </c>
      <c r="O13" s="42">
        <v>0.22375999999999999</v>
      </c>
      <c r="P13" s="42">
        <v>5.1580000000000001E-2</v>
      </c>
    </row>
    <row r="14" spans="1:18" ht="15.75" x14ac:dyDescent="0.25">
      <c r="A14" s="44" t="s">
        <v>51</v>
      </c>
      <c r="B14" s="238"/>
      <c r="C14" s="226"/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0.216</v>
      </c>
      <c r="M14" s="45">
        <v>0</v>
      </c>
      <c r="N14" s="46">
        <f t="shared" si="0"/>
        <v>0.216</v>
      </c>
      <c r="O14" s="45">
        <v>2.5999999999999999E-2</v>
      </c>
      <c r="P14" s="45">
        <v>3.7260000000000001E-2</v>
      </c>
    </row>
    <row r="15" spans="1:18" ht="15.75" x14ac:dyDescent="0.25">
      <c r="A15" s="41" t="s">
        <v>52</v>
      </c>
      <c r="B15" s="237"/>
      <c r="C15" s="226"/>
      <c r="D15" s="42">
        <v>0</v>
      </c>
      <c r="E15" s="42">
        <v>4.4539999999999997</v>
      </c>
      <c r="F15" s="42">
        <v>0</v>
      </c>
      <c r="G15" s="42">
        <v>0</v>
      </c>
      <c r="H15" s="42">
        <v>18.806999999999999</v>
      </c>
      <c r="I15" s="42">
        <v>0</v>
      </c>
      <c r="J15" s="42">
        <v>0</v>
      </c>
      <c r="K15" s="42">
        <v>0</v>
      </c>
      <c r="L15" s="42">
        <v>1.4050800000000001</v>
      </c>
      <c r="M15" s="42">
        <v>0</v>
      </c>
      <c r="N15" s="43">
        <f t="shared" si="0"/>
        <v>24.666080000000001</v>
      </c>
      <c r="O15" s="42">
        <v>28.57788</v>
      </c>
      <c r="P15" s="42">
        <v>23.435659999999999</v>
      </c>
    </row>
    <row r="16" spans="1:18" ht="15.75" x14ac:dyDescent="0.25">
      <c r="A16" s="44" t="s">
        <v>53</v>
      </c>
      <c r="B16" s="238"/>
      <c r="C16" s="226"/>
      <c r="D16" s="45">
        <v>0</v>
      </c>
      <c r="E16" s="45">
        <v>45.628</v>
      </c>
      <c r="F16" s="45">
        <v>0</v>
      </c>
      <c r="G16" s="45">
        <v>9.5890000000000004</v>
      </c>
      <c r="H16" s="45">
        <v>0</v>
      </c>
      <c r="I16" s="45">
        <v>39.439</v>
      </c>
      <c r="J16" s="45">
        <v>0</v>
      </c>
      <c r="K16" s="45">
        <v>0</v>
      </c>
      <c r="L16" s="45">
        <v>5.4734400000000001</v>
      </c>
      <c r="M16" s="45">
        <v>0</v>
      </c>
      <c r="N16" s="46">
        <f t="shared" si="0"/>
        <v>100.12944</v>
      </c>
      <c r="O16" s="45">
        <v>102.05342</v>
      </c>
      <c r="P16" s="45">
        <v>122.3573</v>
      </c>
    </row>
    <row r="17" spans="1:18" ht="15.75" x14ac:dyDescent="0.25">
      <c r="A17" s="41" t="s">
        <v>54</v>
      </c>
      <c r="B17" s="237"/>
      <c r="C17" s="226"/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0.108</v>
      </c>
      <c r="M17" s="42">
        <v>0</v>
      </c>
      <c r="N17" s="43">
        <f t="shared" si="0"/>
        <v>0.108</v>
      </c>
      <c r="O17" s="42">
        <v>6.1115399999999998</v>
      </c>
      <c r="P17" s="42">
        <v>4.5365799999999998</v>
      </c>
    </row>
    <row r="18" spans="1:18" ht="15.75" x14ac:dyDescent="0.25">
      <c r="A18" s="44" t="s">
        <v>55</v>
      </c>
      <c r="B18" s="238"/>
      <c r="C18" s="226"/>
      <c r="D18" s="45">
        <v>0</v>
      </c>
      <c r="E18" s="45">
        <v>8.4489999999999998</v>
      </c>
      <c r="F18" s="45">
        <v>0</v>
      </c>
      <c r="G18" s="45">
        <v>1.7230000000000001</v>
      </c>
      <c r="H18" s="45">
        <v>0</v>
      </c>
      <c r="I18" s="45">
        <v>7.1029999999999998</v>
      </c>
      <c r="J18" s="45">
        <v>0</v>
      </c>
      <c r="K18" s="45">
        <v>0</v>
      </c>
      <c r="L18" s="45">
        <v>0.216</v>
      </c>
      <c r="M18" s="45">
        <v>0</v>
      </c>
      <c r="N18" s="46">
        <f t="shared" si="0"/>
        <v>17.491</v>
      </c>
      <c r="O18" s="45">
        <v>10.462999999999999</v>
      </c>
      <c r="P18" s="45">
        <v>12.7898</v>
      </c>
    </row>
    <row r="19" spans="1:18" ht="15.75" x14ac:dyDescent="0.25">
      <c r="A19" s="41" t="s">
        <v>56</v>
      </c>
      <c r="B19" s="237"/>
      <c r="C19" s="226"/>
      <c r="D19" s="42">
        <v>6.0000000000000001E-3</v>
      </c>
      <c r="E19" s="42">
        <v>38.512</v>
      </c>
      <c r="F19" s="42">
        <v>0</v>
      </c>
      <c r="G19" s="42">
        <v>0</v>
      </c>
      <c r="H19" s="42">
        <v>12.429</v>
      </c>
      <c r="I19" s="42">
        <v>26.49</v>
      </c>
      <c r="J19" s="42">
        <v>0</v>
      </c>
      <c r="K19" s="42">
        <v>0</v>
      </c>
      <c r="L19" s="42">
        <v>1.88514</v>
      </c>
      <c r="M19" s="42">
        <v>0</v>
      </c>
      <c r="N19" s="43">
        <f t="shared" si="0"/>
        <v>79.322140000000005</v>
      </c>
      <c r="O19" s="42">
        <v>122.30038</v>
      </c>
      <c r="P19" s="42">
        <v>119.24288</v>
      </c>
    </row>
    <row r="20" spans="1:18" ht="15.75" x14ac:dyDescent="0.25">
      <c r="A20" s="44" t="s">
        <v>57</v>
      </c>
      <c r="B20" s="238"/>
      <c r="C20" s="226"/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6">
        <f t="shared" si="0"/>
        <v>0</v>
      </c>
      <c r="O20" s="45">
        <v>27.6</v>
      </c>
      <c r="P20" s="45">
        <v>40.1</v>
      </c>
    </row>
    <row r="21" spans="1:18" ht="15.75" x14ac:dyDescent="0.25">
      <c r="A21" s="41" t="s">
        <v>58</v>
      </c>
      <c r="B21" s="237"/>
      <c r="C21" s="226"/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3">
        <f t="shared" si="0"/>
        <v>0</v>
      </c>
      <c r="O21" s="42">
        <v>0</v>
      </c>
      <c r="P21" s="42">
        <v>1.802</v>
      </c>
    </row>
    <row r="22" spans="1:18" ht="15.75" x14ac:dyDescent="0.25">
      <c r="A22" s="44" t="s">
        <v>59</v>
      </c>
      <c r="B22" s="238"/>
      <c r="C22" s="226"/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14.00328</v>
      </c>
      <c r="M22" s="45">
        <v>0</v>
      </c>
      <c r="N22" s="46">
        <f t="shared" si="0"/>
        <v>14.00328</v>
      </c>
      <c r="O22" s="45">
        <v>22.853819999999999</v>
      </c>
      <c r="P22" s="45">
        <v>17.409960000000002</v>
      </c>
    </row>
    <row r="23" spans="1:18" ht="15.75" x14ac:dyDescent="0.25">
      <c r="A23" s="41" t="s">
        <v>43</v>
      </c>
      <c r="B23" s="237"/>
      <c r="C23" s="226"/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57</v>
      </c>
      <c r="N23" s="43">
        <f t="shared" si="0"/>
        <v>57</v>
      </c>
      <c r="O23" s="42">
        <v>0.11044</v>
      </c>
      <c r="P23" s="42">
        <v>2.8260399999999999</v>
      </c>
    </row>
    <row r="24" spans="1:18" ht="15.75" x14ac:dyDescent="0.25">
      <c r="A24" s="47" t="s">
        <v>12</v>
      </c>
      <c r="B24" s="239"/>
      <c r="C24" s="226"/>
      <c r="D24" s="48">
        <f t="shared" ref="D24:P24" si="1">SUM(D9,D10,D11,D12,D13,D14,D15,D16,D17,D18,D19,D20,D21,D22,D23)</f>
        <v>6.0000000000000001E-3</v>
      </c>
      <c r="E24" s="48">
        <f t="shared" si="1"/>
        <v>240.39400000000001</v>
      </c>
      <c r="F24" s="48">
        <f t="shared" si="1"/>
        <v>0</v>
      </c>
      <c r="G24" s="48">
        <f t="shared" si="1"/>
        <v>21.795999999999999</v>
      </c>
      <c r="H24" s="48">
        <f t="shared" si="1"/>
        <v>126.289</v>
      </c>
      <c r="I24" s="48">
        <f t="shared" si="1"/>
        <v>73.031999999999996</v>
      </c>
      <c r="J24" s="48">
        <f t="shared" si="1"/>
        <v>0</v>
      </c>
      <c r="K24" s="48">
        <f t="shared" si="1"/>
        <v>0</v>
      </c>
      <c r="L24" s="48">
        <f t="shared" si="1"/>
        <v>26.530740000000002</v>
      </c>
      <c r="M24" s="48">
        <f t="shared" si="1"/>
        <v>57</v>
      </c>
      <c r="N24" s="49">
        <f t="shared" si="1"/>
        <v>545.04773999999998</v>
      </c>
      <c r="O24" s="45">
        <f t="shared" si="1"/>
        <v>524.50174000000015</v>
      </c>
      <c r="P24" s="45">
        <f t="shared" si="1"/>
        <v>593.15246000000002</v>
      </c>
    </row>
    <row r="26" spans="1:18" ht="15.75" x14ac:dyDescent="0.25">
      <c r="A26" s="37" t="s">
        <v>13</v>
      </c>
      <c r="B26" s="236"/>
      <c r="C26" s="226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9"/>
      <c r="O26" s="40"/>
      <c r="P26" s="40"/>
    </row>
    <row r="27" spans="1:18" ht="15.75" x14ac:dyDescent="0.25">
      <c r="A27" s="41" t="s">
        <v>14</v>
      </c>
      <c r="B27" s="237"/>
      <c r="C27" s="226"/>
      <c r="D27" s="42">
        <v>0</v>
      </c>
      <c r="E27" s="42">
        <v>5.6689999999999996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0.55403999999999998</v>
      </c>
      <c r="M27" s="42">
        <v>0</v>
      </c>
      <c r="N27" s="43">
        <f t="shared" ref="N27:N33" si="2">SUM(D27,E27,F27,G27,H27,I27,J27,K27,L27,M27)</f>
        <v>6.2230399999999992</v>
      </c>
      <c r="O27" s="42">
        <v>1.58022</v>
      </c>
      <c r="P27" s="42">
        <v>1.8009599999999999</v>
      </c>
      <c r="Q27" s="237"/>
      <c r="R27" s="226"/>
    </row>
    <row r="28" spans="1:18" ht="15.75" x14ac:dyDescent="0.25">
      <c r="A28" s="44" t="s">
        <v>60</v>
      </c>
      <c r="B28" s="238"/>
      <c r="C28" s="226"/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0.108</v>
      </c>
      <c r="M28" s="45">
        <v>0</v>
      </c>
      <c r="N28" s="46">
        <f t="shared" si="2"/>
        <v>0.108</v>
      </c>
      <c r="O28" s="45">
        <v>0.11792</v>
      </c>
      <c r="P28" s="45">
        <v>1.2959999999999999E-2</v>
      </c>
    </row>
    <row r="29" spans="1:18" ht="15.75" x14ac:dyDescent="0.25">
      <c r="A29" s="41" t="s">
        <v>61</v>
      </c>
      <c r="B29" s="237"/>
      <c r="C29" s="226"/>
      <c r="D29" s="42">
        <v>0</v>
      </c>
      <c r="E29" s="42">
        <v>9.84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0.216</v>
      </c>
      <c r="M29" s="42">
        <v>0</v>
      </c>
      <c r="N29" s="43">
        <f t="shared" si="2"/>
        <v>10.055999999999999</v>
      </c>
      <c r="O29" s="42">
        <v>5.1296400000000002</v>
      </c>
      <c r="P29" s="42">
        <v>10.53058</v>
      </c>
    </row>
    <row r="30" spans="1:18" ht="15.75" x14ac:dyDescent="0.25">
      <c r="A30" s="44" t="s">
        <v>62</v>
      </c>
      <c r="B30" s="238"/>
      <c r="C30" s="226"/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0.22625999999999999</v>
      </c>
      <c r="M30" s="45">
        <v>0</v>
      </c>
      <c r="N30" s="46">
        <f t="shared" si="2"/>
        <v>0.22625999999999999</v>
      </c>
      <c r="O30" s="45">
        <v>0.19633999999999999</v>
      </c>
      <c r="P30" s="45">
        <v>7.8380000000000005E-2</v>
      </c>
    </row>
    <row r="31" spans="1:18" ht="15.75" x14ac:dyDescent="0.25">
      <c r="A31" s="41" t="s">
        <v>63</v>
      </c>
      <c r="B31" s="237"/>
      <c r="C31" s="226"/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0.1053</v>
      </c>
      <c r="M31" s="42">
        <v>0</v>
      </c>
      <c r="N31" s="43">
        <f t="shared" si="2"/>
        <v>0.1053</v>
      </c>
      <c r="O31" s="42">
        <v>5.1299999999999998E-2</v>
      </c>
      <c r="P31" s="42">
        <v>0</v>
      </c>
    </row>
    <row r="32" spans="1:18" ht="15.75" x14ac:dyDescent="0.25">
      <c r="A32" s="44" t="s">
        <v>64</v>
      </c>
      <c r="B32" s="238"/>
      <c r="C32" s="226"/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0</v>
      </c>
      <c r="M32" s="45">
        <v>0</v>
      </c>
      <c r="N32" s="46">
        <f t="shared" si="2"/>
        <v>0</v>
      </c>
      <c r="O32" s="45">
        <v>3.4720399999999998</v>
      </c>
      <c r="P32" s="45">
        <v>0</v>
      </c>
    </row>
    <row r="33" spans="1:18" ht="15.75" x14ac:dyDescent="0.25">
      <c r="A33" s="41" t="s">
        <v>43</v>
      </c>
      <c r="B33" s="237"/>
      <c r="C33" s="226"/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2.7</v>
      </c>
      <c r="N33" s="43">
        <f t="shared" si="2"/>
        <v>2.7</v>
      </c>
      <c r="O33" s="42">
        <v>1.4E-2</v>
      </c>
      <c r="P33" s="42">
        <v>1.0999999999999999E-2</v>
      </c>
    </row>
    <row r="34" spans="1:18" ht="15.75" x14ac:dyDescent="0.25">
      <c r="A34" s="47" t="s">
        <v>12</v>
      </c>
      <c r="B34" s="239"/>
      <c r="C34" s="226"/>
      <c r="D34" s="48">
        <f t="shared" ref="D34:P34" si="3">SUM(D27,D28,D29,D30,D31,D32,D33)</f>
        <v>0</v>
      </c>
      <c r="E34" s="48">
        <f t="shared" si="3"/>
        <v>15.509</v>
      </c>
      <c r="F34" s="48">
        <f t="shared" si="3"/>
        <v>0</v>
      </c>
      <c r="G34" s="48">
        <f t="shared" si="3"/>
        <v>0</v>
      </c>
      <c r="H34" s="48">
        <f t="shared" si="3"/>
        <v>0</v>
      </c>
      <c r="I34" s="48">
        <f t="shared" si="3"/>
        <v>0</v>
      </c>
      <c r="J34" s="48">
        <f t="shared" si="3"/>
        <v>0</v>
      </c>
      <c r="K34" s="48">
        <f t="shared" si="3"/>
        <v>0</v>
      </c>
      <c r="L34" s="48">
        <f t="shared" si="3"/>
        <v>1.2095999999999998</v>
      </c>
      <c r="M34" s="48">
        <f t="shared" si="3"/>
        <v>2.7</v>
      </c>
      <c r="N34" s="49">
        <f t="shared" si="3"/>
        <v>19.418599999999998</v>
      </c>
      <c r="O34" s="45">
        <f t="shared" si="3"/>
        <v>10.56146</v>
      </c>
      <c r="P34" s="45">
        <f t="shared" si="3"/>
        <v>12.433879999999998</v>
      </c>
    </row>
    <row r="36" spans="1:18" ht="15.75" x14ac:dyDescent="0.25">
      <c r="A36" s="37" t="s">
        <v>15</v>
      </c>
      <c r="B36" s="236"/>
      <c r="C36" s="226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9"/>
      <c r="O36" s="40"/>
      <c r="P36" s="40"/>
    </row>
    <row r="37" spans="1:18" ht="15.75" x14ac:dyDescent="0.25">
      <c r="A37" s="41" t="s">
        <v>65</v>
      </c>
      <c r="B37" s="237"/>
      <c r="C37" s="226"/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0.27</v>
      </c>
      <c r="M37" s="42">
        <v>0</v>
      </c>
      <c r="N37" s="43">
        <f t="shared" ref="N37:N43" si="4">SUM(D37,E37,F37,G37,H37,I37,J37,K37,L37,M37)</f>
        <v>0.27</v>
      </c>
      <c r="O37" s="42">
        <v>0</v>
      </c>
      <c r="P37" s="42">
        <v>0</v>
      </c>
      <c r="Q37" s="237"/>
      <c r="R37" s="226"/>
    </row>
    <row r="38" spans="1:18" ht="15.75" x14ac:dyDescent="0.25">
      <c r="A38" s="44" t="s">
        <v>66</v>
      </c>
      <c r="B38" s="238"/>
      <c r="C38" s="226"/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0</v>
      </c>
      <c r="N38" s="46">
        <f t="shared" si="4"/>
        <v>0</v>
      </c>
      <c r="O38" s="45">
        <v>0.17111999999999999</v>
      </c>
      <c r="P38" s="45">
        <v>0.13778000000000001</v>
      </c>
    </row>
    <row r="39" spans="1:18" ht="15.75" x14ac:dyDescent="0.25">
      <c r="A39" s="41" t="s">
        <v>16</v>
      </c>
      <c r="B39" s="237"/>
      <c r="C39" s="226"/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0</v>
      </c>
      <c r="L39" s="42">
        <v>0.39204</v>
      </c>
      <c r="M39" s="42">
        <v>0</v>
      </c>
      <c r="N39" s="43">
        <f t="shared" si="4"/>
        <v>0.39204</v>
      </c>
      <c r="O39" s="42">
        <v>0.35221999999999998</v>
      </c>
      <c r="P39" s="42">
        <v>0.34517999999999999</v>
      </c>
    </row>
    <row r="40" spans="1:18" ht="15.75" x14ac:dyDescent="0.25">
      <c r="A40" s="44" t="s">
        <v>67</v>
      </c>
      <c r="B40" s="238"/>
      <c r="C40" s="226"/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5.3999999999999999E-2</v>
      </c>
      <c r="M40" s="45">
        <v>0</v>
      </c>
      <c r="N40" s="46">
        <f t="shared" si="4"/>
        <v>5.3999999999999999E-2</v>
      </c>
      <c r="O40" s="45">
        <v>0</v>
      </c>
      <c r="P40" s="45">
        <v>0</v>
      </c>
    </row>
    <row r="41" spans="1:18" ht="15.75" x14ac:dyDescent="0.25">
      <c r="A41" s="41" t="s">
        <v>17</v>
      </c>
      <c r="B41" s="237"/>
      <c r="C41" s="226"/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3.7162799999999998</v>
      </c>
      <c r="M41" s="42">
        <v>0</v>
      </c>
      <c r="N41" s="43">
        <f t="shared" si="4"/>
        <v>3.7162799999999998</v>
      </c>
      <c r="O41" s="42">
        <v>2.8539400000000001</v>
      </c>
      <c r="P41" s="42">
        <v>2.4545400000000002</v>
      </c>
    </row>
    <row r="42" spans="1:18" ht="15.75" x14ac:dyDescent="0.25">
      <c r="A42" s="44" t="s">
        <v>68</v>
      </c>
      <c r="B42" s="238"/>
      <c r="C42" s="226"/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0.97199999999999998</v>
      </c>
      <c r="M42" s="45">
        <v>0</v>
      </c>
      <c r="N42" s="46">
        <f t="shared" si="4"/>
        <v>0.97199999999999998</v>
      </c>
      <c r="O42" s="45">
        <v>1.1776599999999999</v>
      </c>
      <c r="P42" s="45">
        <v>0.59636</v>
      </c>
    </row>
    <row r="43" spans="1:18" ht="15.75" x14ac:dyDescent="0.25">
      <c r="A43" s="41" t="s">
        <v>43</v>
      </c>
      <c r="B43" s="237"/>
      <c r="C43" s="226"/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3">
        <f t="shared" si="4"/>
        <v>0</v>
      </c>
      <c r="O43" s="42">
        <v>5.9479999999999998E-2</v>
      </c>
      <c r="P43" s="42">
        <v>4.0000000000000001E-3</v>
      </c>
    </row>
    <row r="44" spans="1:18" ht="15.75" x14ac:dyDescent="0.25">
      <c r="A44" s="47" t="s">
        <v>12</v>
      </c>
      <c r="B44" s="239"/>
      <c r="C44" s="226"/>
      <c r="D44" s="48">
        <f t="shared" ref="D44:P44" si="5">SUM(D37,D38,D39,D40,D41,D42,D43)</f>
        <v>0</v>
      </c>
      <c r="E44" s="48">
        <f t="shared" si="5"/>
        <v>0</v>
      </c>
      <c r="F44" s="48">
        <f t="shared" si="5"/>
        <v>0</v>
      </c>
      <c r="G44" s="48">
        <f t="shared" si="5"/>
        <v>0</v>
      </c>
      <c r="H44" s="48">
        <f t="shared" si="5"/>
        <v>0</v>
      </c>
      <c r="I44" s="48">
        <f t="shared" si="5"/>
        <v>0</v>
      </c>
      <c r="J44" s="48">
        <f t="shared" si="5"/>
        <v>0</v>
      </c>
      <c r="K44" s="48">
        <f t="shared" si="5"/>
        <v>0</v>
      </c>
      <c r="L44" s="48">
        <f t="shared" si="5"/>
        <v>5.4043200000000002</v>
      </c>
      <c r="M44" s="48">
        <f t="shared" si="5"/>
        <v>0</v>
      </c>
      <c r="N44" s="49">
        <f t="shared" si="5"/>
        <v>5.4043200000000002</v>
      </c>
      <c r="O44" s="45">
        <f t="shared" si="5"/>
        <v>4.61442</v>
      </c>
      <c r="P44" s="45">
        <f t="shared" si="5"/>
        <v>3.5378599999999998</v>
      </c>
    </row>
    <row r="46" spans="1:18" ht="15.75" x14ac:dyDescent="0.25">
      <c r="A46" s="37" t="s">
        <v>18</v>
      </c>
      <c r="B46" s="236"/>
      <c r="C46" s="226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9"/>
      <c r="O46" s="40"/>
      <c r="P46" s="40"/>
    </row>
    <row r="47" spans="1:18" ht="15.75" x14ac:dyDescent="0.25">
      <c r="A47" s="41" t="s">
        <v>69</v>
      </c>
      <c r="B47" s="237"/>
      <c r="C47" s="226"/>
      <c r="D47" s="42">
        <v>17.262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1.5319799999999999</v>
      </c>
      <c r="M47" s="42">
        <v>0</v>
      </c>
      <c r="N47" s="43">
        <f>SUM(D47,E47,F47,G47,H47,I47,J47,K47,L47,M47)</f>
        <v>18.793980000000001</v>
      </c>
      <c r="O47" s="42">
        <v>23.99878</v>
      </c>
      <c r="P47" s="42">
        <v>41.304220000000001</v>
      </c>
      <c r="Q47" s="237"/>
      <c r="R47" s="226"/>
    </row>
    <row r="48" spans="1:18" ht="15.75" x14ac:dyDescent="0.25">
      <c r="A48" s="44" t="s">
        <v>19</v>
      </c>
      <c r="B48" s="238"/>
      <c r="C48" s="226"/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24.058620000000001</v>
      </c>
      <c r="M48" s="45">
        <v>0</v>
      </c>
      <c r="N48" s="46">
        <f>SUM(D48,E48,F48,G48,H48,I48,J48,K48,L48,M48)</f>
        <v>24.058620000000001</v>
      </c>
      <c r="O48" s="45">
        <v>18.83278</v>
      </c>
      <c r="P48" s="45">
        <v>12.43774</v>
      </c>
    </row>
    <row r="49" spans="1:18" ht="15.75" x14ac:dyDescent="0.25">
      <c r="A49" s="47" t="s">
        <v>12</v>
      </c>
      <c r="B49" s="239"/>
      <c r="C49" s="226"/>
      <c r="D49" s="48">
        <f t="shared" ref="D49:P49" si="6">SUM(D47,D48)</f>
        <v>17.262</v>
      </c>
      <c r="E49" s="48">
        <f t="shared" si="6"/>
        <v>0</v>
      </c>
      <c r="F49" s="48">
        <f t="shared" si="6"/>
        <v>0</v>
      </c>
      <c r="G49" s="48">
        <f t="shared" si="6"/>
        <v>0</v>
      </c>
      <c r="H49" s="48">
        <f t="shared" si="6"/>
        <v>0</v>
      </c>
      <c r="I49" s="48">
        <f t="shared" si="6"/>
        <v>0</v>
      </c>
      <c r="J49" s="48">
        <f t="shared" si="6"/>
        <v>0</v>
      </c>
      <c r="K49" s="48">
        <f t="shared" si="6"/>
        <v>0</v>
      </c>
      <c r="L49" s="48">
        <f t="shared" si="6"/>
        <v>25.590600000000002</v>
      </c>
      <c r="M49" s="48">
        <f t="shared" si="6"/>
        <v>0</v>
      </c>
      <c r="N49" s="49">
        <f t="shared" si="6"/>
        <v>42.852600000000002</v>
      </c>
      <c r="O49" s="45">
        <f t="shared" si="6"/>
        <v>42.831559999999996</v>
      </c>
      <c r="P49" s="45">
        <f t="shared" si="6"/>
        <v>53.741959999999999</v>
      </c>
    </row>
    <row r="51" spans="1:18" ht="15.75" x14ac:dyDescent="0.25">
      <c r="A51" s="37" t="s">
        <v>20</v>
      </c>
      <c r="B51" s="236"/>
      <c r="C51" s="226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9"/>
      <c r="O51" s="40"/>
      <c r="P51" s="40"/>
    </row>
    <row r="52" spans="1:18" ht="15.75" x14ac:dyDescent="0.25">
      <c r="A52" s="41" t="s">
        <v>70</v>
      </c>
      <c r="B52" s="237"/>
      <c r="C52" s="226"/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2.3468399999999998</v>
      </c>
      <c r="M52" s="42">
        <v>0</v>
      </c>
      <c r="N52" s="43">
        <f t="shared" ref="N52:N72" si="7">SUM(D52,E52,F52,G52,H52,I52,J52,K52,L52,M52)</f>
        <v>2.3468399999999998</v>
      </c>
      <c r="O52" s="42">
        <v>3.2728999999999999</v>
      </c>
      <c r="P52" s="42">
        <v>1.1944600000000001</v>
      </c>
      <c r="Q52" s="237"/>
      <c r="R52" s="226"/>
    </row>
    <row r="53" spans="1:18" ht="15.75" x14ac:dyDescent="0.25">
      <c r="A53" s="44" t="s">
        <v>21</v>
      </c>
      <c r="B53" s="238"/>
      <c r="C53" s="226"/>
      <c r="D53" s="45">
        <v>35.078000000000003</v>
      </c>
      <c r="E53" s="45">
        <v>25.224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1.2760199999999999</v>
      </c>
      <c r="M53" s="45">
        <v>0</v>
      </c>
      <c r="N53" s="46">
        <f t="shared" si="7"/>
        <v>61.578020000000009</v>
      </c>
      <c r="O53" s="45">
        <v>55.905859999999997</v>
      </c>
      <c r="P53" s="45">
        <v>70.93244</v>
      </c>
    </row>
    <row r="54" spans="1:18" ht="15.75" x14ac:dyDescent="0.25">
      <c r="A54" s="41" t="s">
        <v>71</v>
      </c>
      <c r="B54" s="237"/>
      <c r="C54" s="226"/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2.0649600000000001</v>
      </c>
      <c r="M54" s="42">
        <v>0</v>
      </c>
      <c r="N54" s="43">
        <f t="shared" si="7"/>
        <v>2.0649600000000001</v>
      </c>
      <c r="O54" s="42">
        <v>3.3593000000000002</v>
      </c>
      <c r="P54" s="42">
        <v>1.3348</v>
      </c>
    </row>
    <row r="55" spans="1:18" ht="15.75" x14ac:dyDescent="0.25">
      <c r="A55" s="44" t="s">
        <v>72</v>
      </c>
      <c r="B55" s="238"/>
      <c r="C55" s="226"/>
      <c r="D55" s="45">
        <v>0</v>
      </c>
      <c r="E55" s="45">
        <v>1.1080000000000001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1.78416</v>
      </c>
      <c r="M55" s="45">
        <v>0</v>
      </c>
      <c r="N55" s="46">
        <f t="shared" si="7"/>
        <v>2.8921600000000001</v>
      </c>
      <c r="O55" s="45">
        <v>5.1523199999999996</v>
      </c>
      <c r="P55" s="45">
        <v>1.7918400000000001</v>
      </c>
    </row>
    <row r="56" spans="1:18" ht="15.75" x14ac:dyDescent="0.25">
      <c r="A56" s="41" t="s">
        <v>73</v>
      </c>
      <c r="B56" s="237"/>
      <c r="C56" s="226"/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42">
        <v>0</v>
      </c>
      <c r="J56" s="42">
        <v>0</v>
      </c>
      <c r="K56" s="42">
        <v>0</v>
      </c>
      <c r="L56" s="42">
        <v>0.24732000000000001</v>
      </c>
      <c r="M56" s="42">
        <v>0</v>
      </c>
      <c r="N56" s="43">
        <f t="shared" si="7"/>
        <v>0.24732000000000001</v>
      </c>
      <c r="O56" s="42">
        <v>0.27445999999999998</v>
      </c>
      <c r="P56" s="42">
        <v>0.19170000000000001</v>
      </c>
    </row>
    <row r="57" spans="1:18" ht="15.75" x14ac:dyDescent="0.25">
      <c r="A57" s="44" t="s">
        <v>74</v>
      </c>
      <c r="B57" s="238"/>
      <c r="C57" s="226"/>
      <c r="D57" s="45">
        <v>0</v>
      </c>
      <c r="E57" s="45">
        <v>0</v>
      </c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8.4779999999999994E-2</v>
      </c>
      <c r="M57" s="45">
        <v>0</v>
      </c>
      <c r="N57" s="46">
        <f t="shared" si="7"/>
        <v>8.4779999999999994E-2</v>
      </c>
      <c r="O57" s="45">
        <v>7.6999999999999999E-2</v>
      </c>
      <c r="P57" s="45">
        <v>9.6199999999999994E-2</v>
      </c>
    </row>
    <row r="58" spans="1:18" ht="15.75" x14ac:dyDescent="0.25">
      <c r="A58" s="41" t="s">
        <v>75</v>
      </c>
      <c r="B58" s="237"/>
      <c r="C58" s="226"/>
      <c r="D58" s="42">
        <v>0</v>
      </c>
      <c r="E58" s="42">
        <v>0</v>
      </c>
      <c r="F58" s="42">
        <v>0</v>
      </c>
      <c r="G58" s="42">
        <v>0</v>
      </c>
      <c r="H58" s="42">
        <v>0</v>
      </c>
      <c r="I58" s="42">
        <v>0</v>
      </c>
      <c r="J58" s="42">
        <v>0</v>
      </c>
      <c r="K58" s="42">
        <v>0</v>
      </c>
      <c r="L58" s="42">
        <v>0.16200000000000001</v>
      </c>
      <c r="M58" s="42">
        <v>0</v>
      </c>
      <c r="N58" s="43">
        <f t="shared" si="7"/>
        <v>0.16200000000000001</v>
      </c>
      <c r="O58" s="42">
        <v>9.7040000000000001E-2</v>
      </c>
      <c r="P58" s="42">
        <v>6.8500000000000005E-2</v>
      </c>
    </row>
    <row r="59" spans="1:18" ht="15.75" x14ac:dyDescent="0.25">
      <c r="A59" s="44" t="s">
        <v>76</v>
      </c>
      <c r="B59" s="238"/>
      <c r="C59" s="226"/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  <c r="L59" s="45">
        <v>0.51624000000000003</v>
      </c>
      <c r="M59" s="45">
        <v>0</v>
      </c>
      <c r="N59" s="46">
        <f t="shared" si="7"/>
        <v>0.51624000000000003</v>
      </c>
      <c r="O59" s="45">
        <v>0.59608000000000005</v>
      </c>
      <c r="P59" s="45">
        <v>0.31990000000000002</v>
      </c>
    </row>
    <row r="60" spans="1:18" ht="15.75" x14ac:dyDescent="0.25">
      <c r="A60" s="41" t="s">
        <v>77</v>
      </c>
      <c r="B60" s="237"/>
      <c r="C60" s="226"/>
      <c r="D60" s="42">
        <v>0</v>
      </c>
      <c r="E60" s="42">
        <v>0</v>
      </c>
      <c r="F60" s="42">
        <v>0</v>
      </c>
      <c r="G60" s="42">
        <v>0</v>
      </c>
      <c r="H60" s="42">
        <v>0</v>
      </c>
      <c r="I60" s="42">
        <v>0</v>
      </c>
      <c r="J60" s="42">
        <v>0</v>
      </c>
      <c r="K60" s="42">
        <v>0</v>
      </c>
      <c r="L60" s="42">
        <v>0.16200000000000001</v>
      </c>
      <c r="M60" s="42">
        <v>0</v>
      </c>
      <c r="N60" s="43">
        <f t="shared" si="7"/>
        <v>0.16200000000000001</v>
      </c>
      <c r="O60" s="42">
        <v>0.26366000000000001</v>
      </c>
      <c r="P60" s="42">
        <v>0.19366</v>
      </c>
    </row>
    <row r="61" spans="1:18" ht="15.75" x14ac:dyDescent="0.25">
      <c r="A61" s="44" t="s">
        <v>78</v>
      </c>
      <c r="B61" s="238"/>
      <c r="C61" s="226"/>
      <c r="D61" s="45">
        <v>0</v>
      </c>
      <c r="E61" s="45">
        <v>0</v>
      </c>
      <c r="F61" s="45">
        <v>0</v>
      </c>
      <c r="G61" s="45">
        <v>0</v>
      </c>
      <c r="H61" s="45">
        <v>0</v>
      </c>
      <c r="I61" s="45">
        <v>0</v>
      </c>
      <c r="J61" s="45">
        <v>0</v>
      </c>
      <c r="K61" s="45">
        <v>0</v>
      </c>
      <c r="L61" s="45">
        <v>0.51192000000000004</v>
      </c>
      <c r="M61" s="45">
        <v>0</v>
      </c>
      <c r="N61" s="46">
        <f t="shared" si="7"/>
        <v>0.51192000000000004</v>
      </c>
      <c r="O61" s="45">
        <v>0.76773999999999998</v>
      </c>
      <c r="P61" s="45">
        <v>0.19212000000000001</v>
      </c>
    </row>
    <row r="62" spans="1:18" ht="15.75" x14ac:dyDescent="0.25">
      <c r="A62" s="41" t="s">
        <v>79</v>
      </c>
      <c r="B62" s="237"/>
      <c r="C62" s="226"/>
      <c r="D62" s="42">
        <v>0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2">
        <v>0</v>
      </c>
      <c r="L62" s="42">
        <v>5.3999999999999999E-2</v>
      </c>
      <c r="M62" s="42">
        <v>0</v>
      </c>
      <c r="N62" s="43">
        <f t="shared" si="7"/>
        <v>5.3999999999999999E-2</v>
      </c>
      <c r="O62" s="42">
        <v>0</v>
      </c>
      <c r="P62" s="42">
        <v>0</v>
      </c>
    </row>
    <row r="63" spans="1:18" ht="15.75" x14ac:dyDescent="0.25">
      <c r="A63" s="44" t="s">
        <v>80</v>
      </c>
      <c r="B63" s="238"/>
      <c r="C63" s="226"/>
      <c r="D63" s="45">
        <v>72.954999999999998</v>
      </c>
      <c r="E63" s="45">
        <v>0</v>
      </c>
      <c r="F63" s="45">
        <v>0</v>
      </c>
      <c r="G63" s="45">
        <v>0</v>
      </c>
      <c r="H63" s="45">
        <v>0</v>
      </c>
      <c r="I63" s="45">
        <v>0</v>
      </c>
      <c r="J63" s="45">
        <v>0</v>
      </c>
      <c r="K63" s="45">
        <v>0</v>
      </c>
      <c r="L63" s="45">
        <v>0.2646</v>
      </c>
      <c r="M63" s="45">
        <v>0</v>
      </c>
      <c r="N63" s="46">
        <f t="shared" si="7"/>
        <v>73.2196</v>
      </c>
      <c r="O63" s="45">
        <v>67.751760000000004</v>
      </c>
      <c r="P63" s="45">
        <v>59.759419999999999</v>
      </c>
    </row>
    <row r="64" spans="1:18" ht="15.75" x14ac:dyDescent="0.25">
      <c r="A64" s="41" t="s">
        <v>81</v>
      </c>
      <c r="B64" s="237"/>
      <c r="C64" s="226"/>
      <c r="D64" s="42">
        <v>0</v>
      </c>
      <c r="E64" s="42">
        <v>0</v>
      </c>
      <c r="F64" s="42">
        <v>0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42">
        <v>0.35370000000000001</v>
      </c>
      <c r="M64" s="42">
        <v>0</v>
      </c>
      <c r="N64" s="43">
        <f t="shared" si="7"/>
        <v>0.35370000000000001</v>
      </c>
      <c r="O64" s="42">
        <v>0.19600000000000001</v>
      </c>
      <c r="P64" s="42">
        <v>5.5620000000000003E-2</v>
      </c>
    </row>
    <row r="65" spans="1:18" ht="15.75" x14ac:dyDescent="0.25">
      <c r="A65" s="44" t="s">
        <v>82</v>
      </c>
      <c r="B65" s="238"/>
      <c r="C65" s="226"/>
      <c r="D65" s="45">
        <v>0</v>
      </c>
      <c r="E65" s="45">
        <v>0</v>
      </c>
      <c r="F65" s="45">
        <v>0</v>
      </c>
      <c r="G65" s="45">
        <v>0</v>
      </c>
      <c r="H65" s="45">
        <v>0</v>
      </c>
      <c r="I65" s="45">
        <v>0</v>
      </c>
      <c r="J65" s="45">
        <v>0</v>
      </c>
      <c r="K65" s="45">
        <v>0</v>
      </c>
      <c r="L65" s="45">
        <v>0</v>
      </c>
      <c r="M65" s="45">
        <v>0</v>
      </c>
      <c r="N65" s="46">
        <f t="shared" si="7"/>
        <v>0</v>
      </c>
      <c r="O65" s="45">
        <v>6.7419999999999994E-2</v>
      </c>
      <c r="P65" s="45">
        <v>4.1000000000000002E-2</v>
      </c>
    </row>
    <row r="66" spans="1:18" ht="15.75" x14ac:dyDescent="0.25">
      <c r="A66" s="41" t="s">
        <v>83</v>
      </c>
      <c r="B66" s="237"/>
      <c r="C66" s="226"/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5.3999999999999999E-2</v>
      </c>
      <c r="M66" s="42">
        <v>0</v>
      </c>
      <c r="N66" s="43">
        <f t="shared" si="7"/>
        <v>5.3999999999999999E-2</v>
      </c>
      <c r="O66" s="42">
        <v>8.6040000000000005E-2</v>
      </c>
      <c r="P66" s="42">
        <v>0</v>
      </c>
    </row>
    <row r="67" spans="1:18" ht="15.75" x14ac:dyDescent="0.25">
      <c r="A67" s="44" t="s">
        <v>84</v>
      </c>
      <c r="B67" s="238"/>
      <c r="C67" s="226"/>
      <c r="D67" s="45">
        <v>0</v>
      </c>
      <c r="E67" s="45">
        <v>0</v>
      </c>
      <c r="F67" s="45">
        <v>0</v>
      </c>
      <c r="G67" s="45">
        <v>0</v>
      </c>
      <c r="H67" s="45">
        <v>0</v>
      </c>
      <c r="I67" s="45">
        <v>0</v>
      </c>
      <c r="J67" s="45">
        <v>0</v>
      </c>
      <c r="K67" s="45">
        <v>0</v>
      </c>
      <c r="L67" s="45">
        <v>1.6227</v>
      </c>
      <c r="M67" s="45">
        <v>0</v>
      </c>
      <c r="N67" s="46">
        <f t="shared" si="7"/>
        <v>1.6227</v>
      </c>
      <c r="O67" s="45">
        <v>2.48386</v>
      </c>
      <c r="P67" s="45">
        <v>0.36315999999999998</v>
      </c>
    </row>
    <row r="68" spans="1:18" ht="15.75" x14ac:dyDescent="0.25">
      <c r="A68" s="41" t="s">
        <v>85</v>
      </c>
      <c r="B68" s="237"/>
      <c r="C68" s="226"/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5.3999999999999999E-2</v>
      </c>
      <c r="M68" s="42">
        <v>0</v>
      </c>
      <c r="N68" s="43">
        <f t="shared" si="7"/>
        <v>5.3999999999999999E-2</v>
      </c>
      <c r="O68" s="42">
        <v>0.11734</v>
      </c>
      <c r="P68" s="42">
        <v>6.6919999999999993E-2</v>
      </c>
    </row>
    <row r="69" spans="1:18" ht="15.75" x14ac:dyDescent="0.25">
      <c r="A69" s="44" t="s">
        <v>86</v>
      </c>
      <c r="B69" s="238"/>
      <c r="C69" s="226"/>
      <c r="D69" s="45">
        <v>0</v>
      </c>
      <c r="E69" s="45">
        <v>0</v>
      </c>
      <c r="F69" s="45">
        <v>0</v>
      </c>
      <c r="G69" s="45">
        <v>0</v>
      </c>
      <c r="H69" s="45">
        <v>0</v>
      </c>
      <c r="I69" s="45">
        <v>0</v>
      </c>
      <c r="J69" s="45">
        <v>0</v>
      </c>
      <c r="K69" s="45">
        <v>0</v>
      </c>
      <c r="L69" s="45">
        <v>0.108</v>
      </c>
      <c r="M69" s="45">
        <v>0</v>
      </c>
      <c r="N69" s="46">
        <f t="shared" si="7"/>
        <v>0.108</v>
      </c>
      <c r="O69" s="45">
        <v>6.5920000000000006E-2</v>
      </c>
      <c r="P69" s="45">
        <v>3.8960000000000002E-2</v>
      </c>
    </row>
    <row r="70" spans="1:18" ht="15.75" x14ac:dyDescent="0.25">
      <c r="A70" s="41" t="s">
        <v>87</v>
      </c>
      <c r="B70" s="237"/>
      <c r="C70" s="226"/>
      <c r="D70" s="42">
        <v>0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0</v>
      </c>
      <c r="N70" s="43">
        <f t="shared" si="7"/>
        <v>0</v>
      </c>
      <c r="O70" s="42">
        <v>2.8000000000000001E-2</v>
      </c>
      <c r="P70" s="42">
        <v>5.5039999999999999E-2</v>
      </c>
    </row>
    <row r="71" spans="1:18" ht="15.75" x14ac:dyDescent="0.25">
      <c r="A71" s="44" t="s">
        <v>88</v>
      </c>
      <c r="B71" s="238"/>
      <c r="C71" s="226"/>
      <c r="D71" s="45">
        <v>0</v>
      </c>
      <c r="E71" s="45">
        <v>0</v>
      </c>
      <c r="F71" s="45">
        <v>0</v>
      </c>
      <c r="G71" s="45">
        <v>0</v>
      </c>
      <c r="H71" s="45">
        <v>0</v>
      </c>
      <c r="I71" s="45">
        <v>0</v>
      </c>
      <c r="J71" s="45">
        <v>0</v>
      </c>
      <c r="K71" s="45">
        <v>0</v>
      </c>
      <c r="L71" s="45">
        <v>0.4698</v>
      </c>
      <c r="M71" s="45">
        <v>0</v>
      </c>
      <c r="N71" s="46">
        <f t="shared" si="7"/>
        <v>0.4698</v>
      </c>
      <c r="O71" s="45">
        <v>1.07254</v>
      </c>
      <c r="P71" s="45">
        <v>0.20261999999999999</v>
      </c>
    </row>
    <row r="72" spans="1:18" ht="15.75" x14ac:dyDescent="0.25">
      <c r="A72" s="41" t="s">
        <v>43</v>
      </c>
      <c r="B72" s="237"/>
      <c r="C72" s="226"/>
      <c r="D72" s="42">
        <v>0</v>
      </c>
      <c r="E72" s="42">
        <v>0</v>
      </c>
      <c r="F72" s="42">
        <v>0</v>
      </c>
      <c r="G72" s="42">
        <v>0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N72" s="43">
        <f t="shared" si="7"/>
        <v>0</v>
      </c>
      <c r="O72" s="42">
        <v>8.566E-2</v>
      </c>
      <c r="P72" s="42">
        <v>6.9580000000000003E-2</v>
      </c>
    </row>
    <row r="73" spans="1:18" ht="15.75" x14ac:dyDescent="0.25">
      <c r="A73" s="47" t="s">
        <v>12</v>
      </c>
      <c r="B73" s="239"/>
      <c r="C73" s="226"/>
      <c r="D73" s="48">
        <f t="shared" ref="D73:P73" si="8">SUM(D52,D53,D54,D55,D56,D57,D58,D59,D60,D61,D62,D63,D64,D65,D66,D67,D68,D69,D70,D71,D72)</f>
        <v>108.033</v>
      </c>
      <c r="E73" s="48">
        <f t="shared" si="8"/>
        <v>26.332000000000001</v>
      </c>
      <c r="F73" s="48">
        <f t="shared" si="8"/>
        <v>0</v>
      </c>
      <c r="G73" s="48">
        <f t="shared" si="8"/>
        <v>0</v>
      </c>
      <c r="H73" s="48">
        <f t="shared" si="8"/>
        <v>0</v>
      </c>
      <c r="I73" s="48">
        <f t="shared" si="8"/>
        <v>0</v>
      </c>
      <c r="J73" s="48">
        <f t="shared" si="8"/>
        <v>0</v>
      </c>
      <c r="K73" s="48">
        <f t="shared" si="8"/>
        <v>0</v>
      </c>
      <c r="L73" s="48">
        <f t="shared" si="8"/>
        <v>12.137040000000002</v>
      </c>
      <c r="M73" s="48">
        <f t="shared" si="8"/>
        <v>0</v>
      </c>
      <c r="N73" s="49">
        <f t="shared" si="8"/>
        <v>146.50204000000005</v>
      </c>
      <c r="O73" s="45">
        <f t="shared" si="8"/>
        <v>141.7209</v>
      </c>
      <c r="P73" s="45">
        <f t="shared" si="8"/>
        <v>136.96794</v>
      </c>
    </row>
    <row r="75" spans="1:18" ht="15.75" x14ac:dyDescent="0.25">
      <c r="A75" s="37" t="s">
        <v>22</v>
      </c>
      <c r="B75" s="236"/>
      <c r="C75" s="226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9"/>
      <c r="O75" s="40"/>
      <c r="P75" s="40"/>
    </row>
    <row r="76" spans="1:18" ht="15.75" x14ac:dyDescent="0.25">
      <c r="A76" s="41" t="s">
        <v>89</v>
      </c>
      <c r="B76" s="237"/>
      <c r="C76" s="226"/>
      <c r="D76" s="42">
        <v>0</v>
      </c>
      <c r="E76" s="42">
        <v>0</v>
      </c>
      <c r="F76" s="42">
        <v>0</v>
      </c>
      <c r="G76" s="42">
        <v>0</v>
      </c>
      <c r="H76" s="42">
        <v>14.99</v>
      </c>
      <c r="I76" s="42">
        <v>0</v>
      </c>
      <c r="J76" s="42">
        <v>0</v>
      </c>
      <c r="K76" s="42">
        <v>0</v>
      </c>
      <c r="L76" s="42">
        <v>0.13500000000000001</v>
      </c>
      <c r="M76" s="42">
        <v>0</v>
      </c>
      <c r="N76" s="43">
        <f t="shared" ref="N76:N94" si="9">SUM(D76,E76,F76,G76,H76,I76,J76,K76,L76,M76)</f>
        <v>15.125</v>
      </c>
      <c r="O76" s="42">
        <v>10.02004</v>
      </c>
      <c r="P76" s="42">
        <v>11.9293</v>
      </c>
      <c r="Q76" s="237"/>
      <c r="R76" s="226"/>
    </row>
    <row r="77" spans="1:18" ht="15.75" x14ac:dyDescent="0.25">
      <c r="A77" s="44" t="s">
        <v>90</v>
      </c>
      <c r="B77" s="238"/>
      <c r="C77" s="226"/>
      <c r="D77" s="45">
        <v>0</v>
      </c>
      <c r="E77" s="45">
        <v>0</v>
      </c>
      <c r="F77" s="45">
        <v>0</v>
      </c>
      <c r="G77" s="45">
        <v>0</v>
      </c>
      <c r="H77" s="45">
        <v>0</v>
      </c>
      <c r="I77" s="45">
        <v>0</v>
      </c>
      <c r="J77" s="45">
        <v>0</v>
      </c>
      <c r="K77" s="45">
        <v>0</v>
      </c>
      <c r="L77" s="45">
        <v>0</v>
      </c>
      <c r="M77" s="45">
        <v>0</v>
      </c>
      <c r="N77" s="46">
        <f t="shared" si="9"/>
        <v>0</v>
      </c>
      <c r="O77" s="45">
        <v>0.03</v>
      </c>
      <c r="P77" s="45">
        <v>1.4999999999999999E-2</v>
      </c>
    </row>
    <row r="78" spans="1:18" ht="15.75" x14ac:dyDescent="0.25">
      <c r="A78" s="41" t="s">
        <v>91</v>
      </c>
      <c r="B78" s="237"/>
      <c r="C78" s="226"/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0.40877999999999998</v>
      </c>
      <c r="M78" s="42">
        <v>0</v>
      </c>
      <c r="N78" s="43">
        <f t="shared" si="9"/>
        <v>0.40877999999999998</v>
      </c>
      <c r="O78" s="42">
        <v>0.26662000000000002</v>
      </c>
      <c r="P78" s="42">
        <v>0.13808000000000001</v>
      </c>
    </row>
    <row r="79" spans="1:18" ht="15.75" x14ac:dyDescent="0.25">
      <c r="A79" s="44" t="s">
        <v>92</v>
      </c>
      <c r="B79" s="238"/>
      <c r="C79" s="226"/>
      <c r="D79" s="45">
        <v>0</v>
      </c>
      <c r="E79" s="45">
        <v>0</v>
      </c>
      <c r="F79" s="45">
        <v>0</v>
      </c>
      <c r="G79" s="45">
        <v>0</v>
      </c>
      <c r="H79" s="45">
        <v>0</v>
      </c>
      <c r="I79" s="45">
        <v>0</v>
      </c>
      <c r="J79" s="45">
        <v>0</v>
      </c>
      <c r="K79" s="45">
        <v>0</v>
      </c>
      <c r="L79" s="45">
        <v>0</v>
      </c>
      <c r="M79" s="45">
        <v>0</v>
      </c>
      <c r="N79" s="46">
        <f t="shared" si="9"/>
        <v>0</v>
      </c>
      <c r="O79" s="45">
        <v>0</v>
      </c>
      <c r="P79" s="45">
        <v>4.1540000000000001E-2</v>
      </c>
    </row>
    <row r="80" spans="1:18" ht="15.75" x14ac:dyDescent="0.25">
      <c r="A80" s="41" t="s">
        <v>93</v>
      </c>
      <c r="B80" s="237"/>
      <c r="C80" s="226"/>
      <c r="D80" s="42">
        <v>0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42">
        <v>8.1000000000000003E-2</v>
      </c>
      <c r="K80" s="42">
        <v>0</v>
      </c>
      <c r="L80" s="42">
        <v>7.8840000000000003</v>
      </c>
      <c r="M80" s="42">
        <v>0</v>
      </c>
      <c r="N80" s="43">
        <f t="shared" si="9"/>
        <v>7.9650000000000007</v>
      </c>
      <c r="O80" s="42">
        <v>6.7072200000000004</v>
      </c>
      <c r="P80" s="42">
        <v>4.8507600000000002</v>
      </c>
    </row>
    <row r="81" spans="1:16" ht="15.75" x14ac:dyDescent="0.25">
      <c r="A81" s="44" t="s">
        <v>94</v>
      </c>
      <c r="B81" s="238"/>
      <c r="C81" s="226"/>
      <c r="D81" s="45">
        <v>0</v>
      </c>
      <c r="E81" s="45">
        <v>0</v>
      </c>
      <c r="F81" s="45">
        <v>0</v>
      </c>
      <c r="G81" s="45">
        <v>0</v>
      </c>
      <c r="H81" s="45">
        <v>0</v>
      </c>
      <c r="I81" s="45">
        <v>0</v>
      </c>
      <c r="J81" s="45">
        <v>0</v>
      </c>
      <c r="K81" s="45">
        <v>0</v>
      </c>
      <c r="L81" s="45">
        <v>5.3999999999999999E-2</v>
      </c>
      <c r="M81" s="45">
        <v>0</v>
      </c>
      <c r="N81" s="46">
        <f t="shared" si="9"/>
        <v>5.3999999999999999E-2</v>
      </c>
      <c r="O81" s="45">
        <v>1.4E-2</v>
      </c>
      <c r="P81" s="45">
        <v>0</v>
      </c>
    </row>
    <row r="82" spans="1:16" ht="15.75" x14ac:dyDescent="0.25">
      <c r="A82" s="41" t="s">
        <v>95</v>
      </c>
      <c r="B82" s="237"/>
      <c r="C82" s="226"/>
      <c r="D82" s="42">
        <v>0</v>
      </c>
      <c r="E82" s="42">
        <v>0</v>
      </c>
      <c r="F82" s="42">
        <v>0</v>
      </c>
      <c r="G82" s="42">
        <v>0</v>
      </c>
      <c r="H82" s="42">
        <v>0</v>
      </c>
      <c r="I82" s="42">
        <v>0</v>
      </c>
      <c r="J82" s="42">
        <v>0</v>
      </c>
      <c r="K82" s="42">
        <v>0</v>
      </c>
      <c r="L82" s="42">
        <v>0.108</v>
      </c>
      <c r="M82" s="42">
        <v>0</v>
      </c>
      <c r="N82" s="43">
        <f t="shared" si="9"/>
        <v>0.108</v>
      </c>
      <c r="O82" s="42">
        <v>0.12458</v>
      </c>
      <c r="P82" s="42">
        <v>0.11554</v>
      </c>
    </row>
    <row r="83" spans="1:16" ht="15.75" x14ac:dyDescent="0.25">
      <c r="A83" s="44" t="s">
        <v>96</v>
      </c>
      <c r="B83" s="238"/>
      <c r="C83" s="226"/>
      <c r="D83" s="45">
        <v>0</v>
      </c>
      <c r="E83" s="45">
        <v>0</v>
      </c>
      <c r="F83" s="45">
        <v>0</v>
      </c>
      <c r="G83" s="45">
        <v>0</v>
      </c>
      <c r="H83" s="45">
        <v>0</v>
      </c>
      <c r="I83" s="45">
        <v>0</v>
      </c>
      <c r="J83" s="45">
        <v>0</v>
      </c>
      <c r="K83" s="45">
        <v>0</v>
      </c>
      <c r="L83" s="45">
        <v>0.88236000000000003</v>
      </c>
      <c r="M83" s="45">
        <v>0</v>
      </c>
      <c r="N83" s="46">
        <f t="shared" si="9"/>
        <v>0.88236000000000003</v>
      </c>
      <c r="O83" s="45">
        <v>0.79998000000000002</v>
      </c>
      <c r="P83" s="45">
        <v>0.76426000000000005</v>
      </c>
    </row>
    <row r="84" spans="1:16" ht="15.75" x14ac:dyDescent="0.25">
      <c r="A84" s="41" t="s">
        <v>97</v>
      </c>
      <c r="B84" s="237"/>
      <c r="C84" s="226"/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3">
        <f t="shared" si="9"/>
        <v>0</v>
      </c>
      <c r="O84" s="42">
        <v>4.2999999999999997E-2</v>
      </c>
      <c r="P84" s="42">
        <v>4.2079999999999999E-2</v>
      </c>
    </row>
    <row r="85" spans="1:16" ht="15.75" x14ac:dyDescent="0.25">
      <c r="A85" s="44" t="s">
        <v>98</v>
      </c>
      <c r="B85" s="238"/>
      <c r="C85" s="226"/>
      <c r="D85" s="45">
        <v>0</v>
      </c>
      <c r="E85" s="45">
        <v>0</v>
      </c>
      <c r="F85" s="45">
        <v>0</v>
      </c>
      <c r="G85" s="45">
        <v>0</v>
      </c>
      <c r="H85" s="45">
        <v>0</v>
      </c>
      <c r="I85" s="45">
        <v>0</v>
      </c>
      <c r="J85" s="45">
        <v>0</v>
      </c>
      <c r="K85" s="45">
        <v>0</v>
      </c>
      <c r="L85" s="45">
        <v>4.8599999999999997E-2</v>
      </c>
      <c r="M85" s="45">
        <v>0</v>
      </c>
      <c r="N85" s="46">
        <f t="shared" si="9"/>
        <v>4.8599999999999997E-2</v>
      </c>
      <c r="O85" s="45">
        <v>1.0800000000000001E-2</v>
      </c>
      <c r="P85" s="45">
        <v>2.1600000000000001E-2</v>
      </c>
    </row>
    <row r="86" spans="1:16" ht="15.75" x14ac:dyDescent="0.25">
      <c r="A86" s="41" t="s">
        <v>99</v>
      </c>
      <c r="B86" s="237"/>
      <c r="C86" s="226"/>
      <c r="D86" s="42">
        <v>0</v>
      </c>
      <c r="E86" s="42">
        <v>0</v>
      </c>
      <c r="F86" s="42">
        <v>0</v>
      </c>
      <c r="G86" s="42">
        <v>0</v>
      </c>
      <c r="H86" s="42">
        <v>0</v>
      </c>
      <c r="I86" s="42">
        <v>0</v>
      </c>
      <c r="J86" s="42">
        <v>0</v>
      </c>
      <c r="K86" s="42">
        <v>0</v>
      </c>
      <c r="L86" s="42">
        <v>0.216</v>
      </c>
      <c r="M86" s="42">
        <v>0</v>
      </c>
      <c r="N86" s="43">
        <f t="shared" si="9"/>
        <v>0.216</v>
      </c>
      <c r="O86" s="42">
        <v>8.3000000000000004E-2</v>
      </c>
      <c r="P86" s="42">
        <v>0.22308</v>
      </c>
    </row>
    <row r="87" spans="1:16" ht="15.75" x14ac:dyDescent="0.25">
      <c r="A87" s="44" t="s">
        <v>100</v>
      </c>
      <c r="B87" s="238"/>
      <c r="C87" s="226"/>
      <c r="D87" s="45">
        <v>0</v>
      </c>
      <c r="E87" s="45">
        <v>0</v>
      </c>
      <c r="F87" s="45">
        <v>0</v>
      </c>
      <c r="G87" s="45">
        <v>0</v>
      </c>
      <c r="H87" s="45">
        <v>0</v>
      </c>
      <c r="I87" s="45">
        <v>0</v>
      </c>
      <c r="J87" s="45">
        <v>0</v>
      </c>
      <c r="K87" s="45">
        <v>0</v>
      </c>
      <c r="L87" s="45">
        <v>0</v>
      </c>
      <c r="M87" s="45">
        <v>0</v>
      </c>
      <c r="N87" s="46">
        <f t="shared" si="9"/>
        <v>0</v>
      </c>
      <c r="O87" s="45">
        <v>0</v>
      </c>
      <c r="P87" s="45">
        <v>1.4E-2</v>
      </c>
    </row>
    <row r="88" spans="1:16" ht="15.75" x14ac:dyDescent="0.25">
      <c r="A88" s="41" t="s">
        <v>101</v>
      </c>
      <c r="B88" s="237"/>
      <c r="C88" s="226"/>
      <c r="D88" s="42">
        <v>0</v>
      </c>
      <c r="E88" s="42">
        <v>0</v>
      </c>
      <c r="F88" s="42">
        <v>0</v>
      </c>
      <c r="G88" s="42">
        <v>0</v>
      </c>
      <c r="H88" s="42">
        <v>0</v>
      </c>
      <c r="I88" s="42">
        <v>0</v>
      </c>
      <c r="J88" s="42">
        <v>0</v>
      </c>
      <c r="K88" s="42">
        <v>0</v>
      </c>
      <c r="L88" s="42">
        <v>1.0934999999999999</v>
      </c>
      <c r="M88" s="42">
        <v>0</v>
      </c>
      <c r="N88" s="43">
        <f t="shared" si="9"/>
        <v>1.0934999999999999</v>
      </c>
      <c r="O88" s="42">
        <v>0.89336000000000004</v>
      </c>
      <c r="P88" s="42">
        <v>0.36584</v>
      </c>
    </row>
    <row r="89" spans="1:16" ht="15.75" x14ac:dyDescent="0.25">
      <c r="A89" s="44" t="s">
        <v>24</v>
      </c>
      <c r="B89" s="238"/>
      <c r="C89" s="226"/>
      <c r="D89" s="45">
        <v>0</v>
      </c>
      <c r="E89" s="45">
        <v>0</v>
      </c>
      <c r="F89" s="45">
        <v>0</v>
      </c>
      <c r="G89" s="45">
        <v>0</v>
      </c>
      <c r="H89" s="45">
        <v>0</v>
      </c>
      <c r="I89" s="45">
        <v>0</v>
      </c>
      <c r="J89" s="45">
        <v>0</v>
      </c>
      <c r="K89" s="45">
        <v>0</v>
      </c>
      <c r="L89" s="45">
        <v>5.3999999999999999E-2</v>
      </c>
      <c r="M89" s="45">
        <v>0</v>
      </c>
      <c r="N89" s="46">
        <f t="shared" si="9"/>
        <v>5.3999999999999999E-2</v>
      </c>
      <c r="O89" s="45">
        <v>0</v>
      </c>
      <c r="P89" s="45">
        <v>0</v>
      </c>
    </row>
    <row r="90" spans="1:16" ht="15.75" x14ac:dyDescent="0.25">
      <c r="A90" s="41" t="s">
        <v>25</v>
      </c>
      <c r="B90" s="237"/>
      <c r="C90" s="226"/>
      <c r="D90" s="42">
        <v>0</v>
      </c>
      <c r="E90" s="42">
        <v>0</v>
      </c>
      <c r="F90" s="42">
        <v>0</v>
      </c>
      <c r="G90" s="42">
        <v>0</v>
      </c>
      <c r="H90" s="42">
        <v>0</v>
      </c>
      <c r="I90" s="42">
        <v>0</v>
      </c>
      <c r="J90" s="42">
        <v>0</v>
      </c>
      <c r="K90" s="42">
        <v>0</v>
      </c>
      <c r="L90" s="42">
        <v>2.6519400000000002</v>
      </c>
      <c r="M90" s="42">
        <v>0</v>
      </c>
      <c r="N90" s="43">
        <f t="shared" si="9"/>
        <v>2.6519400000000002</v>
      </c>
      <c r="O90" s="42">
        <v>2.0108999999999999</v>
      </c>
      <c r="P90" s="42">
        <v>2.1553</v>
      </c>
    </row>
    <row r="91" spans="1:16" ht="15.75" x14ac:dyDescent="0.25">
      <c r="A91" s="44" t="s">
        <v>102</v>
      </c>
      <c r="B91" s="238"/>
      <c r="C91" s="226"/>
      <c r="D91" s="45">
        <v>0</v>
      </c>
      <c r="E91" s="45">
        <v>0</v>
      </c>
      <c r="F91" s="45">
        <v>0</v>
      </c>
      <c r="G91" s="45">
        <v>0</v>
      </c>
      <c r="H91" s="45">
        <v>0</v>
      </c>
      <c r="I91" s="45">
        <v>0</v>
      </c>
      <c r="J91" s="45">
        <v>0</v>
      </c>
      <c r="K91" s="45">
        <v>0</v>
      </c>
      <c r="L91" s="45">
        <v>0.26891999999999999</v>
      </c>
      <c r="M91" s="45">
        <v>0</v>
      </c>
      <c r="N91" s="46">
        <f t="shared" si="9"/>
        <v>0.26891999999999999</v>
      </c>
      <c r="O91" s="45">
        <v>0.182</v>
      </c>
      <c r="P91" s="45">
        <v>0.58823999999999999</v>
      </c>
    </row>
    <row r="92" spans="1:16" ht="15.75" x14ac:dyDescent="0.25">
      <c r="A92" s="41" t="s">
        <v>103</v>
      </c>
      <c r="B92" s="237"/>
      <c r="C92" s="226"/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0.13553999999999999</v>
      </c>
      <c r="M92" s="42">
        <v>0</v>
      </c>
      <c r="N92" s="43">
        <f t="shared" si="9"/>
        <v>0.13553999999999999</v>
      </c>
      <c r="O92" s="42">
        <v>0.107</v>
      </c>
      <c r="P92" s="42">
        <v>0.13492000000000001</v>
      </c>
    </row>
    <row r="93" spans="1:16" ht="15.75" x14ac:dyDescent="0.25">
      <c r="A93" s="44" t="s">
        <v>26</v>
      </c>
      <c r="B93" s="238"/>
      <c r="C93" s="226"/>
      <c r="D93" s="45">
        <v>0</v>
      </c>
      <c r="E93" s="45">
        <v>0</v>
      </c>
      <c r="F93" s="45">
        <v>0</v>
      </c>
      <c r="G93" s="45">
        <v>0</v>
      </c>
      <c r="H93" s="45">
        <v>0</v>
      </c>
      <c r="I93" s="45">
        <v>0</v>
      </c>
      <c r="J93" s="45">
        <v>0</v>
      </c>
      <c r="K93" s="45">
        <v>0</v>
      </c>
      <c r="L93" s="45">
        <v>0.13716</v>
      </c>
      <c r="M93" s="45">
        <v>0</v>
      </c>
      <c r="N93" s="46">
        <f t="shared" si="9"/>
        <v>0.13716</v>
      </c>
      <c r="O93" s="45">
        <v>9.8080000000000001E-2</v>
      </c>
      <c r="P93" s="45">
        <v>5.6120000000000003E-2</v>
      </c>
    </row>
    <row r="94" spans="1:16" ht="15.75" x14ac:dyDescent="0.25">
      <c r="A94" s="41" t="s">
        <v>43</v>
      </c>
      <c r="B94" s="237"/>
      <c r="C94" s="226"/>
      <c r="D94" s="42">
        <v>0</v>
      </c>
      <c r="E94" s="42">
        <v>0</v>
      </c>
      <c r="F94" s="42">
        <v>0</v>
      </c>
      <c r="G94" s="42">
        <v>0</v>
      </c>
      <c r="H94" s="42">
        <v>0</v>
      </c>
      <c r="I94" s="42">
        <v>0</v>
      </c>
      <c r="J94" s="42">
        <v>0</v>
      </c>
      <c r="K94" s="42">
        <v>0</v>
      </c>
      <c r="L94" s="42">
        <v>0</v>
      </c>
      <c r="M94" s="42">
        <v>0</v>
      </c>
      <c r="N94" s="43">
        <f t="shared" si="9"/>
        <v>0</v>
      </c>
      <c r="O94" s="42">
        <v>0.25144</v>
      </c>
      <c r="P94" s="42">
        <v>0.22048000000000001</v>
      </c>
    </row>
    <row r="95" spans="1:16" ht="15.75" x14ac:dyDescent="0.25">
      <c r="A95" s="47" t="s">
        <v>12</v>
      </c>
      <c r="B95" s="239"/>
      <c r="C95" s="226"/>
      <c r="D95" s="48">
        <f t="shared" ref="D95:P95" si="10">SUM(D76,D77,D78,D79,D80,D81,D82,D83,D84,D85,D86,D87,D88,D89,D90,D91,D92,D93,D94)</f>
        <v>0</v>
      </c>
      <c r="E95" s="48">
        <f t="shared" si="10"/>
        <v>0</v>
      </c>
      <c r="F95" s="48">
        <f t="shared" si="10"/>
        <v>0</v>
      </c>
      <c r="G95" s="48">
        <f t="shared" si="10"/>
        <v>0</v>
      </c>
      <c r="H95" s="48">
        <f t="shared" si="10"/>
        <v>14.99</v>
      </c>
      <c r="I95" s="48">
        <f t="shared" si="10"/>
        <v>0</v>
      </c>
      <c r="J95" s="48">
        <f t="shared" si="10"/>
        <v>8.1000000000000003E-2</v>
      </c>
      <c r="K95" s="48">
        <f t="shared" si="10"/>
        <v>0</v>
      </c>
      <c r="L95" s="48">
        <f t="shared" si="10"/>
        <v>14.077800000000002</v>
      </c>
      <c r="M95" s="48">
        <f t="shared" si="10"/>
        <v>0</v>
      </c>
      <c r="N95" s="49">
        <f t="shared" si="10"/>
        <v>29.148799999999998</v>
      </c>
      <c r="O95" s="45">
        <f t="shared" si="10"/>
        <v>21.642019999999995</v>
      </c>
      <c r="P95" s="45">
        <f t="shared" si="10"/>
        <v>21.676139999999993</v>
      </c>
    </row>
    <row r="97" spans="1:18" ht="15.75" x14ac:dyDescent="0.25">
      <c r="A97" s="37" t="s">
        <v>27</v>
      </c>
      <c r="B97" s="236"/>
      <c r="C97" s="226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9"/>
      <c r="O97" s="40"/>
      <c r="P97" s="40"/>
    </row>
    <row r="98" spans="1:18" ht="15.75" x14ac:dyDescent="0.25">
      <c r="A98" s="41" t="s">
        <v>104</v>
      </c>
      <c r="B98" s="237"/>
      <c r="C98" s="226"/>
      <c r="D98" s="42">
        <v>0</v>
      </c>
      <c r="E98" s="42">
        <v>0</v>
      </c>
      <c r="F98" s="42">
        <v>0</v>
      </c>
      <c r="G98" s="42">
        <v>30.138999999999999</v>
      </c>
      <c r="H98" s="42">
        <v>0</v>
      </c>
      <c r="I98" s="42">
        <v>0</v>
      </c>
      <c r="J98" s="42">
        <v>0</v>
      </c>
      <c r="K98" s="42">
        <v>0</v>
      </c>
      <c r="L98" s="42">
        <v>0.59831999999999996</v>
      </c>
      <c r="M98" s="42">
        <v>0</v>
      </c>
      <c r="N98" s="43">
        <f t="shared" ref="N98:N110" si="11">SUM(D98,E98,F98,G98,H98,I98,J98,K98,L98,M98)</f>
        <v>30.73732</v>
      </c>
      <c r="O98" s="42">
        <v>3.1758999999999999</v>
      </c>
      <c r="P98" s="42">
        <v>1.3171999999999999</v>
      </c>
      <c r="Q98" s="237"/>
      <c r="R98" s="226"/>
    </row>
    <row r="99" spans="1:18" ht="15.75" x14ac:dyDescent="0.25">
      <c r="A99" s="44" t="s">
        <v>105</v>
      </c>
      <c r="B99" s="238"/>
      <c r="C99" s="226"/>
      <c r="D99" s="45">
        <v>0</v>
      </c>
      <c r="E99" s="45">
        <v>0</v>
      </c>
      <c r="F99" s="45">
        <v>0</v>
      </c>
      <c r="G99" s="45">
        <v>0</v>
      </c>
      <c r="H99" s="45">
        <v>0</v>
      </c>
      <c r="I99" s="45">
        <v>0</v>
      </c>
      <c r="J99" s="45">
        <v>0</v>
      </c>
      <c r="K99" s="45">
        <v>0</v>
      </c>
      <c r="L99" s="45">
        <v>0</v>
      </c>
      <c r="M99" s="45">
        <v>0</v>
      </c>
      <c r="N99" s="46">
        <f t="shared" si="11"/>
        <v>0</v>
      </c>
      <c r="O99" s="45">
        <v>0</v>
      </c>
      <c r="P99" s="45">
        <v>2.86</v>
      </c>
    </row>
    <row r="100" spans="1:18" ht="15.75" x14ac:dyDescent="0.25">
      <c r="A100" s="41" t="s">
        <v>106</v>
      </c>
      <c r="B100" s="237"/>
      <c r="C100" s="226"/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1.04436</v>
      </c>
      <c r="M100" s="42">
        <v>0</v>
      </c>
      <c r="N100" s="43">
        <f t="shared" si="11"/>
        <v>1.04436</v>
      </c>
      <c r="O100" s="42">
        <v>0.46761999999999998</v>
      </c>
      <c r="P100" s="42">
        <v>2.83318</v>
      </c>
    </row>
    <row r="101" spans="1:18" ht="15.75" x14ac:dyDescent="0.25">
      <c r="A101" s="44" t="s">
        <v>107</v>
      </c>
      <c r="B101" s="238"/>
      <c r="C101" s="226"/>
      <c r="D101" s="45">
        <v>0</v>
      </c>
      <c r="E101" s="45">
        <v>0</v>
      </c>
      <c r="F101" s="45">
        <v>0</v>
      </c>
      <c r="G101" s="45">
        <v>0</v>
      </c>
      <c r="H101" s="45">
        <v>0</v>
      </c>
      <c r="I101" s="45">
        <v>0</v>
      </c>
      <c r="J101" s="45">
        <v>0</v>
      </c>
      <c r="K101" s="45">
        <v>0</v>
      </c>
      <c r="L101" s="45">
        <v>5.3999999999999999E-2</v>
      </c>
      <c r="M101" s="45">
        <v>0</v>
      </c>
      <c r="N101" s="46">
        <f t="shared" si="11"/>
        <v>5.3999999999999999E-2</v>
      </c>
      <c r="O101" s="45">
        <v>0</v>
      </c>
      <c r="P101" s="45">
        <v>0</v>
      </c>
    </row>
    <row r="102" spans="1:18" ht="15.75" x14ac:dyDescent="0.25">
      <c r="A102" s="41" t="s">
        <v>28</v>
      </c>
      <c r="B102" s="237"/>
      <c r="C102" s="226"/>
      <c r="D102" s="42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0.42930000000000001</v>
      </c>
      <c r="M102" s="42">
        <v>0</v>
      </c>
      <c r="N102" s="43">
        <f t="shared" si="11"/>
        <v>0.42930000000000001</v>
      </c>
      <c r="O102" s="42">
        <v>0.1351</v>
      </c>
      <c r="P102" s="42">
        <v>6.3839999999999994E-2</v>
      </c>
    </row>
    <row r="103" spans="1:18" ht="15.75" x14ac:dyDescent="0.25">
      <c r="A103" s="44" t="s">
        <v>29</v>
      </c>
      <c r="B103" s="238"/>
      <c r="C103" s="226"/>
      <c r="D103" s="45">
        <v>0</v>
      </c>
      <c r="E103" s="45">
        <v>0</v>
      </c>
      <c r="F103" s="45">
        <v>0</v>
      </c>
      <c r="G103" s="45">
        <v>0</v>
      </c>
      <c r="H103" s="45">
        <v>0</v>
      </c>
      <c r="I103" s="45">
        <v>0</v>
      </c>
      <c r="J103" s="45">
        <v>0</v>
      </c>
      <c r="K103" s="45">
        <v>0</v>
      </c>
      <c r="L103" s="45">
        <v>5.3999999999999999E-2</v>
      </c>
      <c r="M103" s="45">
        <v>0</v>
      </c>
      <c r="N103" s="46">
        <f t="shared" si="11"/>
        <v>5.3999999999999999E-2</v>
      </c>
      <c r="O103" s="45">
        <v>6.5040000000000001E-2</v>
      </c>
      <c r="P103" s="45">
        <v>0.10904</v>
      </c>
    </row>
    <row r="104" spans="1:18" ht="15.75" x14ac:dyDescent="0.25">
      <c r="A104" s="41" t="s">
        <v>108</v>
      </c>
      <c r="B104" s="237"/>
      <c r="C104" s="226"/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5.3999999999999999E-2</v>
      </c>
      <c r="M104" s="42">
        <v>0</v>
      </c>
      <c r="N104" s="43">
        <f t="shared" si="11"/>
        <v>5.3999999999999999E-2</v>
      </c>
      <c r="O104" s="42">
        <v>0.15834000000000001</v>
      </c>
      <c r="P104" s="42">
        <v>1.2959999999999999E-2</v>
      </c>
    </row>
    <row r="105" spans="1:18" ht="15.75" x14ac:dyDescent="0.25">
      <c r="A105" s="44" t="s">
        <v>109</v>
      </c>
      <c r="B105" s="238"/>
      <c r="C105" s="226"/>
      <c r="D105" s="45">
        <v>0</v>
      </c>
      <c r="E105" s="45">
        <v>0</v>
      </c>
      <c r="F105" s="45">
        <v>0</v>
      </c>
      <c r="G105" s="45">
        <v>0</v>
      </c>
      <c r="H105" s="45">
        <v>0</v>
      </c>
      <c r="I105" s="45">
        <v>0</v>
      </c>
      <c r="J105" s="45">
        <v>0</v>
      </c>
      <c r="K105" s="45">
        <v>0</v>
      </c>
      <c r="L105" s="45">
        <v>5.3999999999999999E-2</v>
      </c>
      <c r="M105" s="45">
        <v>0</v>
      </c>
      <c r="N105" s="46">
        <f t="shared" si="11"/>
        <v>5.3999999999999999E-2</v>
      </c>
      <c r="O105" s="45">
        <v>0</v>
      </c>
      <c r="P105" s="45">
        <v>0</v>
      </c>
    </row>
    <row r="106" spans="1:18" ht="15.75" x14ac:dyDescent="0.25">
      <c r="A106" s="41" t="s">
        <v>110</v>
      </c>
      <c r="B106" s="237"/>
      <c r="C106" s="226"/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0</v>
      </c>
      <c r="N106" s="43">
        <f t="shared" si="11"/>
        <v>0</v>
      </c>
      <c r="O106" s="42">
        <v>2.5999999999999999E-2</v>
      </c>
      <c r="P106" s="42">
        <v>2.5000000000000001E-2</v>
      </c>
    </row>
    <row r="107" spans="1:18" ht="15.75" x14ac:dyDescent="0.25">
      <c r="A107" s="44" t="s">
        <v>30</v>
      </c>
      <c r="B107" s="238"/>
      <c r="C107" s="226"/>
      <c r="D107" s="45">
        <v>0</v>
      </c>
      <c r="E107" s="45">
        <v>20.655000000000001</v>
      </c>
      <c r="F107" s="45">
        <v>0</v>
      </c>
      <c r="G107" s="45">
        <v>2.7879999999999998</v>
      </c>
      <c r="H107" s="45">
        <v>0</v>
      </c>
      <c r="I107" s="45">
        <v>0</v>
      </c>
      <c r="J107" s="45">
        <v>37.517000000000003</v>
      </c>
      <c r="K107" s="45">
        <v>0</v>
      </c>
      <c r="L107" s="45">
        <v>0.63558000000000003</v>
      </c>
      <c r="M107" s="45">
        <v>0</v>
      </c>
      <c r="N107" s="46">
        <f t="shared" si="11"/>
        <v>61.595580000000005</v>
      </c>
      <c r="O107" s="45">
        <v>48.855080000000001</v>
      </c>
      <c r="P107" s="45">
        <v>99.534120000000001</v>
      </c>
    </row>
    <row r="108" spans="1:18" ht="15.75" x14ac:dyDescent="0.25">
      <c r="A108" s="41" t="s">
        <v>111</v>
      </c>
      <c r="B108" s="237"/>
      <c r="C108" s="226"/>
      <c r="D108" s="42">
        <v>0</v>
      </c>
      <c r="E108" s="42">
        <v>0</v>
      </c>
      <c r="F108" s="42">
        <v>0</v>
      </c>
      <c r="G108" s="42">
        <v>0</v>
      </c>
      <c r="H108" s="42">
        <v>0</v>
      </c>
      <c r="I108" s="42">
        <v>0</v>
      </c>
      <c r="J108" s="42">
        <v>3.9E-2</v>
      </c>
      <c r="K108" s="42">
        <v>0</v>
      </c>
      <c r="L108" s="42">
        <v>0</v>
      </c>
      <c r="M108" s="42">
        <v>0</v>
      </c>
      <c r="N108" s="43">
        <f t="shared" si="11"/>
        <v>3.9E-2</v>
      </c>
      <c r="O108" s="42">
        <v>0</v>
      </c>
      <c r="P108" s="42">
        <v>0.51636000000000004</v>
      </c>
    </row>
    <row r="109" spans="1:18" ht="15.75" x14ac:dyDescent="0.25">
      <c r="A109" s="44" t="s">
        <v>31</v>
      </c>
      <c r="B109" s="238"/>
      <c r="C109" s="226"/>
      <c r="D109" s="45">
        <v>0</v>
      </c>
      <c r="E109" s="45">
        <v>93.516000000000005</v>
      </c>
      <c r="F109" s="45">
        <v>0</v>
      </c>
      <c r="G109" s="45">
        <v>4.2089999999999996</v>
      </c>
      <c r="H109" s="45">
        <v>17.87</v>
      </c>
      <c r="I109" s="45">
        <v>18.523</v>
      </c>
      <c r="J109" s="45">
        <v>35.436999999999998</v>
      </c>
      <c r="K109" s="45">
        <v>0</v>
      </c>
      <c r="L109" s="45">
        <v>4.96584</v>
      </c>
      <c r="M109" s="45">
        <v>0</v>
      </c>
      <c r="N109" s="46">
        <f t="shared" si="11"/>
        <v>174.52084000000002</v>
      </c>
      <c r="O109" s="45">
        <v>136.37302</v>
      </c>
      <c r="P109" s="45">
        <v>160.3768</v>
      </c>
    </row>
    <row r="110" spans="1:18" ht="15.75" x14ac:dyDescent="0.25">
      <c r="A110" s="41" t="s">
        <v>43</v>
      </c>
      <c r="B110" s="237"/>
      <c r="C110" s="226"/>
      <c r="D110" s="42">
        <v>0</v>
      </c>
      <c r="E110" s="42">
        <v>0</v>
      </c>
      <c r="F110" s="42">
        <v>0</v>
      </c>
      <c r="G110" s="42">
        <v>0</v>
      </c>
      <c r="H110" s="42">
        <v>0</v>
      </c>
      <c r="I110" s="42">
        <v>0</v>
      </c>
      <c r="J110" s="42">
        <v>0</v>
      </c>
      <c r="K110" s="42">
        <v>0</v>
      </c>
      <c r="L110" s="42">
        <v>0</v>
      </c>
      <c r="M110" s="42">
        <v>0</v>
      </c>
      <c r="N110" s="43">
        <f t="shared" si="11"/>
        <v>0</v>
      </c>
      <c r="O110" s="42">
        <v>8.208E-2</v>
      </c>
      <c r="P110" s="42">
        <v>9.7159999999999996E-2</v>
      </c>
    </row>
    <row r="111" spans="1:18" ht="15.75" x14ac:dyDescent="0.25">
      <c r="A111" s="47" t="s">
        <v>12</v>
      </c>
      <c r="B111" s="239"/>
      <c r="C111" s="226"/>
      <c r="D111" s="48">
        <f t="shared" ref="D111:P111" si="12">SUM(D98,D99,D100,D101,D102,D103,D104,D105,D106,D107,D108,D109,D110)</f>
        <v>0</v>
      </c>
      <c r="E111" s="48">
        <f t="shared" si="12"/>
        <v>114.17100000000001</v>
      </c>
      <c r="F111" s="48">
        <f t="shared" si="12"/>
        <v>0</v>
      </c>
      <c r="G111" s="48">
        <f t="shared" si="12"/>
        <v>37.135999999999996</v>
      </c>
      <c r="H111" s="48">
        <f t="shared" si="12"/>
        <v>17.87</v>
      </c>
      <c r="I111" s="48">
        <f t="shared" si="12"/>
        <v>18.523</v>
      </c>
      <c r="J111" s="48">
        <f t="shared" si="12"/>
        <v>72.992999999999995</v>
      </c>
      <c r="K111" s="48">
        <f t="shared" si="12"/>
        <v>0</v>
      </c>
      <c r="L111" s="48">
        <f t="shared" si="12"/>
        <v>7.8894000000000002</v>
      </c>
      <c r="M111" s="48">
        <f t="shared" si="12"/>
        <v>0</v>
      </c>
      <c r="N111" s="49">
        <f t="shared" si="12"/>
        <v>268.58240000000001</v>
      </c>
      <c r="O111" s="45">
        <f t="shared" si="12"/>
        <v>189.33817999999999</v>
      </c>
      <c r="P111" s="45">
        <f t="shared" si="12"/>
        <v>267.74565999999999</v>
      </c>
    </row>
    <row r="113" spans="1:18" ht="15.75" x14ac:dyDescent="0.25">
      <c r="A113" s="37" t="s">
        <v>112</v>
      </c>
      <c r="B113" s="236"/>
      <c r="C113" s="226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9"/>
      <c r="O113" s="40"/>
      <c r="P113" s="40"/>
    </row>
    <row r="114" spans="1:18" ht="15.75" x14ac:dyDescent="0.25">
      <c r="A114" s="41" t="s">
        <v>113</v>
      </c>
      <c r="B114" s="237"/>
      <c r="C114" s="226"/>
      <c r="D114" s="42">
        <v>0</v>
      </c>
      <c r="E114" s="42">
        <v>16.283999999999999</v>
      </c>
      <c r="F114" s="42">
        <v>0</v>
      </c>
      <c r="G114" s="42">
        <v>0</v>
      </c>
      <c r="H114" s="42">
        <v>0</v>
      </c>
      <c r="I114" s="42">
        <v>0</v>
      </c>
      <c r="J114" s="42">
        <v>0</v>
      </c>
      <c r="K114" s="42">
        <v>0</v>
      </c>
      <c r="L114" s="42">
        <v>0.92069999999999996</v>
      </c>
      <c r="M114" s="42">
        <v>0</v>
      </c>
      <c r="N114" s="43">
        <f>SUM(D114,E114,F114,G114,H114,I114,J114,K114,L114,M114)</f>
        <v>17.204699999999999</v>
      </c>
      <c r="O114" s="42">
        <v>23.455300000000001</v>
      </c>
      <c r="P114" s="42">
        <v>7.8524599999999998</v>
      </c>
      <c r="Q114" s="237"/>
      <c r="R114" s="226"/>
    </row>
    <row r="115" spans="1:18" ht="15.75" x14ac:dyDescent="0.25">
      <c r="A115" s="44" t="s">
        <v>114</v>
      </c>
      <c r="B115" s="238"/>
      <c r="C115" s="226"/>
      <c r="D115" s="45">
        <v>157.35499999999999</v>
      </c>
      <c r="E115" s="45">
        <v>660.654</v>
      </c>
      <c r="F115" s="45">
        <v>119.78</v>
      </c>
      <c r="G115" s="45">
        <v>21.42</v>
      </c>
      <c r="H115" s="45">
        <v>118.215</v>
      </c>
      <c r="I115" s="45">
        <v>10.204000000000001</v>
      </c>
      <c r="J115" s="45">
        <v>10</v>
      </c>
      <c r="K115" s="45">
        <v>0</v>
      </c>
      <c r="L115" s="45">
        <v>3.5888399999999998</v>
      </c>
      <c r="M115" s="45">
        <v>0</v>
      </c>
      <c r="N115" s="46">
        <f>SUM(D115,E115,F115,G115,H115,I115,J115,K115,L115,M115)</f>
        <v>1101.2168399999998</v>
      </c>
      <c r="O115" s="45">
        <v>1366.4793999999999</v>
      </c>
      <c r="P115" s="45">
        <v>1231.06224</v>
      </c>
    </row>
    <row r="116" spans="1:18" ht="15.75" x14ac:dyDescent="0.25">
      <c r="A116" s="41" t="s">
        <v>115</v>
      </c>
      <c r="B116" s="237"/>
      <c r="C116" s="226"/>
      <c r="D116" s="42">
        <v>0</v>
      </c>
      <c r="E116" s="42">
        <v>254.67400000000001</v>
      </c>
      <c r="F116" s="42">
        <v>0</v>
      </c>
      <c r="G116" s="42">
        <v>0</v>
      </c>
      <c r="H116" s="42">
        <v>0</v>
      </c>
      <c r="I116" s="42">
        <v>0</v>
      </c>
      <c r="J116" s="42">
        <v>0</v>
      </c>
      <c r="K116" s="42">
        <v>0</v>
      </c>
      <c r="L116" s="42">
        <v>2.3085</v>
      </c>
      <c r="M116" s="42">
        <v>0</v>
      </c>
      <c r="N116" s="43">
        <f>SUM(D116,E116,F116,G116,H116,I116,J116,K116,L116,M116)</f>
        <v>256.98250000000002</v>
      </c>
      <c r="O116" s="42">
        <v>250.5899</v>
      </c>
      <c r="P116" s="42">
        <v>209.10046</v>
      </c>
    </row>
    <row r="117" spans="1:18" ht="15.75" x14ac:dyDescent="0.25">
      <c r="A117" s="44" t="s">
        <v>116</v>
      </c>
      <c r="B117" s="238"/>
      <c r="C117" s="226"/>
      <c r="D117" s="45">
        <v>0</v>
      </c>
      <c r="E117" s="45">
        <v>0</v>
      </c>
      <c r="F117" s="45">
        <v>0</v>
      </c>
      <c r="G117" s="45">
        <v>0</v>
      </c>
      <c r="H117" s="45">
        <v>0</v>
      </c>
      <c r="I117" s="45">
        <v>0</v>
      </c>
      <c r="J117" s="45">
        <v>0</v>
      </c>
      <c r="K117" s="45">
        <v>0</v>
      </c>
      <c r="L117" s="45">
        <v>5.3999999999999999E-2</v>
      </c>
      <c r="M117" s="45">
        <v>0</v>
      </c>
      <c r="N117" s="46">
        <f>SUM(D117,E117,F117,G117,H117,I117,J117,K117,L117,M117)</f>
        <v>5.3999999999999999E-2</v>
      </c>
      <c r="O117" s="45">
        <v>5.6000000000000001E-2</v>
      </c>
      <c r="P117" s="45">
        <v>1.4E-2</v>
      </c>
    </row>
    <row r="118" spans="1:18" ht="15.75" x14ac:dyDescent="0.25">
      <c r="A118" s="41" t="s">
        <v>43</v>
      </c>
      <c r="B118" s="237"/>
      <c r="C118" s="226"/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3">
        <f>SUM(D118,E118,F118,G118,H118,I118,J118,K118,L118,M118)</f>
        <v>0</v>
      </c>
      <c r="O118" s="42">
        <v>6.1080000000000002E-2</v>
      </c>
      <c r="P118" s="42">
        <v>1.9439999999999999E-2</v>
      </c>
    </row>
    <row r="119" spans="1:18" ht="15.75" x14ac:dyDescent="0.25">
      <c r="A119" s="47" t="s">
        <v>12</v>
      </c>
      <c r="B119" s="239"/>
      <c r="C119" s="226"/>
      <c r="D119" s="48">
        <f t="shared" ref="D119:P119" si="13">SUM(D114,D115,D116,D117,D118)</f>
        <v>157.35499999999999</v>
      </c>
      <c r="E119" s="48">
        <f t="shared" si="13"/>
        <v>931.61199999999997</v>
      </c>
      <c r="F119" s="48">
        <f t="shared" si="13"/>
        <v>119.78</v>
      </c>
      <c r="G119" s="48">
        <f t="shared" si="13"/>
        <v>21.42</v>
      </c>
      <c r="H119" s="48">
        <f t="shared" si="13"/>
        <v>118.215</v>
      </c>
      <c r="I119" s="48">
        <f t="shared" si="13"/>
        <v>10.204000000000001</v>
      </c>
      <c r="J119" s="48">
        <f t="shared" si="13"/>
        <v>10</v>
      </c>
      <c r="K119" s="48">
        <f t="shared" si="13"/>
        <v>0</v>
      </c>
      <c r="L119" s="48">
        <f t="shared" si="13"/>
        <v>6.8720400000000001</v>
      </c>
      <c r="M119" s="48">
        <f t="shared" si="13"/>
        <v>0</v>
      </c>
      <c r="N119" s="49">
        <f t="shared" si="13"/>
        <v>1375.45804</v>
      </c>
      <c r="O119" s="45">
        <f t="shared" si="13"/>
        <v>1640.64168</v>
      </c>
      <c r="P119" s="45">
        <f t="shared" si="13"/>
        <v>1448.0485999999999</v>
      </c>
    </row>
    <row r="121" spans="1:18" ht="15.75" x14ac:dyDescent="0.25">
      <c r="A121" s="37" t="s">
        <v>32</v>
      </c>
      <c r="B121" s="236"/>
      <c r="C121" s="226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9"/>
      <c r="O121" s="40"/>
      <c r="P121" s="40"/>
    </row>
    <row r="122" spans="1:18" ht="15.75" x14ac:dyDescent="0.25">
      <c r="A122" s="41" t="s">
        <v>33</v>
      </c>
      <c r="B122" s="237"/>
      <c r="C122" s="226"/>
      <c r="D122" s="42">
        <v>0</v>
      </c>
      <c r="E122" s="42">
        <v>0</v>
      </c>
      <c r="F122" s="42">
        <v>0</v>
      </c>
      <c r="G122" s="42">
        <v>0</v>
      </c>
      <c r="H122" s="42">
        <v>0</v>
      </c>
      <c r="I122" s="42">
        <v>0</v>
      </c>
      <c r="J122" s="42">
        <v>0</v>
      </c>
      <c r="K122" s="42">
        <v>0</v>
      </c>
      <c r="L122" s="42">
        <v>0</v>
      </c>
      <c r="M122" s="42">
        <v>0</v>
      </c>
      <c r="N122" s="43">
        <f t="shared" ref="N122:N134" si="14">SUM(D122,E122,F122,G122,H122,I122,J122,K122,L122,M122)</f>
        <v>0</v>
      </c>
      <c r="O122" s="42">
        <v>5.2450000000000001</v>
      </c>
      <c r="P122" s="42">
        <v>9.8640000000000008</v>
      </c>
      <c r="Q122" s="237"/>
      <c r="R122" s="226"/>
    </row>
    <row r="123" spans="1:18" ht="15.75" x14ac:dyDescent="0.25">
      <c r="A123" s="44" t="s">
        <v>117</v>
      </c>
      <c r="B123" s="238"/>
      <c r="C123" s="226"/>
      <c r="D123" s="45">
        <v>0</v>
      </c>
      <c r="E123" s="45">
        <v>0</v>
      </c>
      <c r="F123" s="45">
        <v>0</v>
      </c>
      <c r="G123" s="45">
        <v>0</v>
      </c>
      <c r="H123" s="45">
        <v>0</v>
      </c>
      <c r="I123" s="45">
        <v>0</v>
      </c>
      <c r="J123" s="45">
        <v>0</v>
      </c>
      <c r="K123" s="45">
        <v>0</v>
      </c>
      <c r="L123" s="45">
        <v>0</v>
      </c>
      <c r="M123" s="45">
        <v>0</v>
      </c>
      <c r="N123" s="46">
        <f t="shared" si="14"/>
        <v>0</v>
      </c>
      <c r="O123" s="45">
        <v>2.1999999999999999E-2</v>
      </c>
      <c r="P123" s="45">
        <v>4.428E-2</v>
      </c>
    </row>
    <row r="124" spans="1:18" ht="15.75" x14ac:dyDescent="0.25">
      <c r="A124" s="41" t="s">
        <v>118</v>
      </c>
      <c r="B124" s="237"/>
      <c r="C124" s="226"/>
      <c r="D124" s="42">
        <v>0</v>
      </c>
      <c r="E124" s="42">
        <v>72.578000000000003</v>
      </c>
      <c r="F124" s="42">
        <v>0</v>
      </c>
      <c r="G124" s="42">
        <v>51.097999999999999</v>
      </c>
      <c r="H124" s="42">
        <v>0</v>
      </c>
      <c r="I124" s="42">
        <v>0</v>
      </c>
      <c r="J124" s="42">
        <v>5.444</v>
      </c>
      <c r="K124" s="42">
        <v>0</v>
      </c>
      <c r="L124" s="42">
        <v>14.745240000000001</v>
      </c>
      <c r="M124" s="42">
        <v>0</v>
      </c>
      <c r="N124" s="43">
        <f t="shared" si="14"/>
        <v>143.86524</v>
      </c>
      <c r="O124" s="42">
        <v>167.43124</v>
      </c>
      <c r="P124" s="42">
        <v>156.13452000000001</v>
      </c>
    </row>
    <row r="125" spans="1:18" ht="15.75" x14ac:dyDescent="0.25">
      <c r="A125" s="44" t="s">
        <v>119</v>
      </c>
      <c r="B125" s="238"/>
      <c r="C125" s="226"/>
      <c r="D125" s="45">
        <v>0</v>
      </c>
      <c r="E125" s="45">
        <v>0</v>
      </c>
      <c r="F125" s="45">
        <v>0</v>
      </c>
      <c r="G125" s="45">
        <v>5.94</v>
      </c>
      <c r="H125" s="45">
        <v>0</v>
      </c>
      <c r="I125" s="45">
        <v>0</v>
      </c>
      <c r="J125" s="45">
        <v>0</v>
      </c>
      <c r="K125" s="45">
        <v>0</v>
      </c>
      <c r="L125" s="45">
        <v>13.000500000000001</v>
      </c>
      <c r="M125" s="45">
        <v>0</v>
      </c>
      <c r="N125" s="46">
        <f t="shared" si="14"/>
        <v>18.9405</v>
      </c>
      <c r="O125" s="45">
        <v>23.864159999999998</v>
      </c>
      <c r="P125" s="45">
        <v>21.043240000000001</v>
      </c>
    </row>
    <row r="126" spans="1:18" ht="15.75" x14ac:dyDescent="0.25">
      <c r="A126" s="41" t="s">
        <v>35</v>
      </c>
      <c r="B126" s="237"/>
      <c r="C126" s="226"/>
      <c r="D126" s="42">
        <v>0</v>
      </c>
      <c r="E126" s="42">
        <v>0</v>
      </c>
      <c r="F126" s="42">
        <v>0</v>
      </c>
      <c r="G126" s="42">
        <v>0</v>
      </c>
      <c r="H126" s="42">
        <v>0</v>
      </c>
      <c r="I126" s="42">
        <v>0</v>
      </c>
      <c r="J126" s="42">
        <v>0</v>
      </c>
      <c r="K126" s="42">
        <v>0</v>
      </c>
      <c r="L126" s="42">
        <v>29.698920000000001</v>
      </c>
      <c r="M126" s="42">
        <v>0</v>
      </c>
      <c r="N126" s="43">
        <f t="shared" si="14"/>
        <v>29.698920000000001</v>
      </c>
      <c r="O126" s="42">
        <v>34.182040000000001</v>
      </c>
      <c r="P126" s="42">
        <v>28.25658</v>
      </c>
    </row>
    <row r="127" spans="1:18" ht="15.75" x14ac:dyDescent="0.25">
      <c r="A127" s="44" t="s">
        <v>120</v>
      </c>
      <c r="B127" s="238"/>
      <c r="C127" s="226"/>
      <c r="D127" s="45">
        <v>0</v>
      </c>
      <c r="E127" s="45">
        <v>0</v>
      </c>
      <c r="F127" s="45">
        <v>0</v>
      </c>
      <c r="G127" s="45">
        <v>0</v>
      </c>
      <c r="H127" s="45">
        <v>0</v>
      </c>
      <c r="I127" s="45">
        <v>0</v>
      </c>
      <c r="J127" s="45">
        <v>0</v>
      </c>
      <c r="K127" s="45">
        <v>0</v>
      </c>
      <c r="L127" s="45">
        <v>6.5232000000000001</v>
      </c>
      <c r="M127" s="45">
        <v>0</v>
      </c>
      <c r="N127" s="46">
        <f t="shared" si="14"/>
        <v>6.5232000000000001</v>
      </c>
      <c r="O127" s="45">
        <v>6.7012600000000004</v>
      </c>
      <c r="P127" s="45">
        <v>5.4925600000000001</v>
      </c>
    </row>
    <row r="128" spans="1:18" ht="15.75" x14ac:dyDescent="0.25">
      <c r="A128" s="41" t="s">
        <v>121</v>
      </c>
      <c r="B128" s="237"/>
      <c r="C128" s="226"/>
      <c r="D128" s="42">
        <v>0</v>
      </c>
      <c r="E128" s="42">
        <v>0</v>
      </c>
      <c r="F128" s="42">
        <v>0</v>
      </c>
      <c r="G128" s="42">
        <v>0</v>
      </c>
      <c r="H128" s="42">
        <v>0</v>
      </c>
      <c r="I128" s="42">
        <v>0</v>
      </c>
      <c r="J128" s="42">
        <v>0</v>
      </c>
      <c r="K128" s="42">
        <v>0</v>
      </c>
      <c r="L128" s="42">
        <v>5.3999999999999999E-2</v>
      </c>
      <c r="M128" s="42">
        <v>0</v>
      </c>
      <c r="N128" s="43">
        <f t="shared" si="14"/>
        <v>5.3999999999999999E-2</v>
      </c>
      <c r="O128" s="42">
        <v>0.11051999999999999</v>
      </c>
      <c r="P128" s="42">
        <v>4.3700000000000003E-2</v>
      </c>
    </row>
    <row r="129" spans="1:18" ht="15.75" x14ac:dyDescent="0.25">
      <c r="A129" s="44" t="s">
        <v>36</v>
      </c>
      <c r="B129" s="238"/>
      <c r="C129" s="226"/>
      <c r="D129" s="45">
        <v>0</v>
      </c>
      <c r="E129" s="45">
        <v>0</v>
      </c>
      <c r="F129" s="45">
        <v>0</v>
      </c>
      <c r="G129" s="45">
        <v>0</v>
      </c>
      <c r="H129" s="45">
        <v>0</v>
      </c>
      <c r="I129" s="45">
        <v>0</v>
      </c>
      <c r="J129" s="45">
        <v>0</v>
      </c>
      <c r="K129" s="45">
        <v>0</v>
      </c>
      <c r="L129" s="45">
        <v>1.64646</v>
      </c>
      <c r="M129" s="45">
        <v>0</v>
      </c>
      <c r="N129" s="46">
        <f t="shared" si="14"/>
        <v>1.64646</v>
      </c>
      <c r="O129" s="45">
        <v>1.19068</v>
      </c>
      <c r="P129" s="45">
        <v>1.5928</v>
      </c>
    </row>
    <row r="130" spans="1:18" ht="15.75" x14ac:dyDescent="0.25">
      <c r="A130" s="41" t="s">
        <v>122</v>
      </c>
      <c r="B130" s="237"/>
      <c r="C130" s="226"/>
      <c r="D130" s="42">
        <v>0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K130" s="42">
        <v>0</v>
      </c>
      <c r="L130" s="42">
        <v>2.1918600000000001</v>
      </c>
      <c r="M130" s="42">
        <v>0</v>
      </c>
      <c r="N130" s="43">
        <f t="shared" si="14"/>
        <v>2.1918600000000001</v>
      </c>
      <c r="O130" s="42">
        <v>2.9066800000000002</v>
      </c>
      <c r="P130" s="42">
        <v>2.4285800000000002</v>
      </c>
    </row>
    <row r="131" spans="1:18" ht="15.75" x14ac:dyDescent="0.25">
      <c r="A131" s="44" t="s">
        <v>123</v>
      </c>
      <c r="B131" s="238"/>
      <c r="C131" s="226"/>
      <c r="D131" s="45">
        <v>0</v>
      </c>
      <c r="E131" s="45">
        <v>0</v>
      </c>
      <c r="F131" s="45">
        <v>0</v>
      </c>
      <c r="G131" s="45">
        <v>0</v>
      </c>
      <c r="H131" s="45">
        <v>0</v>
      </c>
      <c r="I131" s="45">
        <v>0</v>
      </c>
      <c r="J131" s="45">
        <v>2.9729999999999999</v>
      </c>
      <c r="K131" s="45">
        <v>0</v>
      </c>
      <c r="L131" s="45">
        <v>21.207419999999999</v>
      </c>
      <c r="M131" s="45">
        <v>0</v>
      </c>
      <c r="N131" s="46">
        <f t="shared" si="14"/>
        <v>24.180419999999998</v>
      </c>
      <c r="O131" s="45">
        <v>22.070699999999999</v>
      </c>
      <c r="P131" s="45">
        <v>27.504819999999999</v>
      </c>
    </row>
    <row r="132" spans="1:18" ht="15.75" x14ac:dyDescent="0.25">
      <c r="A132" s="41" t="s">
        <v>124</v>
      </c>
      <c r="B132" s="237"/>
      <c r="C132" s="226"/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34.29918</v>
      </c>
      <c r="M132" s="42">
        <v>0</v>
      </c>
      <c r="N132" s="43">
        <f t="shared" si="14"/>
        <v>34.29918</v>
      </c>
      <c r="O132" s="42">
        <v>26.970220000000001</v>
      </c>
      <c r="P132" s="42">
        <v>34.910640000000001</v>
      </c>
    </row>
    <row r="133" spans="1:18" ht="15.75" x14ac:dyDescent="0.25">
      <c r="A133" s="44" t="s">
        <v>125</v>
      </c>
      <c r="B133" s="238"/>
      <c r="C133" s="226"/>
      <c r="D133" s="45">
        <v>0</v>
      </c>
      <c r="E133" s="45">
        <v>0</v>
      </c>
      <c r="F133" s="45">
        <v>0</v>
      </c>
      <c r="G133" s="45">
        <v>0</v>
      </c>
      <c r="H133" s="45">
        <v>0</v>
      </c>
      <c r="I133" s="45">
        <v>0</v>
      </c>
      <c r="J133" s="45">
        <v>0</v>
      </c>
      <c r="K133" s="45">
        <v>0</v>
      </c>
      <c r="L133" s="45">
        <v>1.7706599999999999</v>
      </c>
      <c r="M133" s="45">
        <v>0</v>
      </c>
      <c r="N133" s="46">
        <f t="shared" si="14"/>
        <v>1.7706599999999999</v>
      </c>
      <c r="O133" s="45">
        <v>1.4409000000000001</v>
      </c>
      <c r="P133" s="45">
        <v>1.1620999999999999</v>
      </c>
    </row>
    <row r="134" spans="1:18" ht="15.75" x14ac:dyDescent="0.25">
      <c r="A134" s="41" t="s">
        <v>43</v>
      </c>
      <c r="B134" s="237"/>
      <c r="C134" s="226"/>
      <c r="D134" s="42">
        <v>0</v>
      </c>
      <c r="E134" s="42">
        <v>0</v>
      </c>
      <c r="F134" s="42">
        <v>0</v>
      </c>
      <c r="G134" s="42">
        <v>0</v>
      </c>
      <c r="H134" s="42">
        <v>0</v>
      </c>
      <c r="I134" s="42">
        <v>0</v>
      </c>
      <c r="J134" s="42">
        <v>0</v>
      </c>
      <c r="K134" s="42">
        <v>0</v>
      </c>
      <c r="L134" s="42">
        <v>0</v>
      </c>
      <c r="M134" s="42">
        <v>0</v>
      </c>
      <c r="N134" s="43">
        <f t="shared" si="14"/>
        <v>0</v>
      </c>
      <c r="O134" s="42">
        <v>5.1720000000000002E-2</v>
      </c>
      <c r="P134" s="42">
        <v>0.11412</v>
      </c>
    </row>
    <row r="135" spans="1:18" ht="15.75" x14ac:dyDescent="0.25">
      <c r="A135" s="47" t="s">
        <v>12</v>
      </c>
      <c r="B135" s="239"/>
      <c r="C135" s="226"/>
      <c r="D135" s="48">
        <f t="shared" ref="D135:P135" si="15">SUM(D122,D123,D124,D125,D126,D127,D128,D129,D130,D131,D132,D133,D134)</f>
        <v>0</v>
      </c>
      <c r="E135" s="48">
        <f t="shared" si="15"/>
        <v>72.578000000000003</v>
      </c>
      <c r="F135" s="48">
        <f t="shared" si="15"/>
        <v>0</v>
      </c>
      <c r="G135" s="48">
        <f t="shared" si="15"/>
        <v>57.037999999999997</v>
      </c>
      <c r="H135" s="48">
        <f t="shared" si="15"/>
        <v>0</v>
      </c>
      <c r="I135" s="48">
        <f t="shared" si="15"/>
        <v>0</v>
      </c>
      <c r="J135" s="48">
        <f t="shared" si="15"/>
        <v>8.4169999999999998</v>
      </c>
      <c r="K135" s="48">
        <f t="shared" si="15"/>
        <v>0</v>
      </c>
      <c r="L135" s="48">
        <f t="shared" si="15"/>
        <v>125.13744000000001</v>
      </c>
      <c r="M135" s="48">
        <f t="shared" si="15"/>
        <v>0</v>
      </c>
      <c r="N135" s="49">
        <f t="shared" si="15"/>
        <v>263.17043999999999</v>
      </c>
      <c r="O135" s="45">
        <f t="shared" si="15"/>
        <v>292.18711999999994</v>
      </c>
      <c r="P135" s="45">
        <f t="shared" si="15"/>
        <v>288.59194000000008</v>
      </c>
    </row>
    <row r="137" spans="1:18" ht="15.75" x14ac:dyDescent="0.25">
      <c r="A137" s="37" t="s">
        <v>37</v>
      </c>
      <c r="B137" s="236"/>
      <c r="C137" s="226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9"/>
      <c r="O137" s="40"/>
      <c r="P137" s="40"/>
    </row>
    <row r="138" spans="1:18" ht="15.75" x14ac:dyDescent="0.25">
      <c r="A138" s="41" t="s">
        <v>38</v>
      </c>
      <c r="B138" s="237"/>
      <c r="C138" s="226"/>
      <c r="D138" s="42">
        <v>0</v>
      </c>
      <c r="E138" s="42">
        <v>0</v>
      </c>
      <c r="F138" s="42">
        <v>0</v>
      </c>
      <c r="G138" s="42">
        <v>0</v>
      </c>
      <c r="H138" s="42">
        <v>0</v>
      </c>
      <c r="I138" s="42">
        <v>0</v>
      </c>
      <c r="J138" s="42">
        <v>0</v>
      </c>
      <c r="K138" s="42">
        <v>0</v>
      </c>
      <c r="L138" s="42">
        <v>6.7683600000000004</v>
      </c>
      <c r="M138" s="42">
        <v>0</v>
      </c>
      <c r="N138" s="43">
        <f>SUM(D138,E138,F138,G138,H138,I138,J138,K138,L138,M138)</f>
        <v>6.7683600000000004</v>
      </c>
      <c r="O138" s="42">
        <v>5.8023800000000003</v>
      </c>
      <c r="P138" s="42">
        <v>8.6699800000000007</v>
      </c>
      <c r="Q138" s="237"/>
      <c r="R138" s="226"/>
    </row>
    <row r="139" spans="1:18" ht="15.75" x14ac:dyDescent="0.25">
      <c r="A139" s="44" t="s">
        <v>126</v>
      </c>
      <c r="B139" s="238"/>
      <c r="C139" s="226"/>
      <c r="D139" s="45">
        <v>0</v>
      </c>
      <c r="E139" s="45">
        <v>0</v>
      </c>
      <c r="F139" s="45">
        <v>0</v>
      </c>
      <c r="G139" s="45">
        <v>0</v>
      </c>
      <c r="H139" s="45">
        <v>0</v>
      </c>
      <c r="I139" s="45">
        <v>0</v>
      </c>
      <c r="J139" s="45">
        <v>0</v>
      </c>
      <c r="K139" s="45">
        <v>0</v>
      </c>
      <c r="L139" s="45">
        <v>0</v>
      </c>
      <c r="M139" s="45">
        <v>0</v>
      </c>
      <c r="N139" s="46">
        <f>SUM(D139,E139,F139,G139,H139,I139,J139,K139,L139,M139)</f>
        <v>0</v>
      </c>
      <c r="O139" s="45">
        <v>1.4E-2</v>
      </c>
      <c r="P139" s="45">
        <v>1.8360000000000001E-2</v>
      </c>
    </row>
    <row r="140" spans="1:18" ht="15.75" x14ac:dyDescent="0.25">
      <c r="A140" s="41" t="s">
        <v>127</v>
      </c>
      <c r="B140" s="237"/>
      <c r="C140" s="226"/>
      <c r="D140" s="42">
        <v>0</v>
      </c>
      <c r="E140" s="42">
        <v>0</v>
      </c>
      <c r="F140" s="42">
        <v>0</v>
      </c>
      <c r="G140" s="42">
        <v>0</v>
      </c>
      <c r="H140" s="42">
        <v>0</v>
      </c>
      <c r="I140" s="42">
        <v>0</v>
      </c>
      <c r="J140" s="42">
        <v>0</v>
      </c>
      <c r="K140" s="42">
        <v>0</v>
      </c>
      <c r="L140" s="42">
        <v>1.00926</v>
      </c>
      <c r="M140" s="42">
        <v>0</v>
      </c>
      <c r="N140" s="43">
        <f>SUM(D140,E140,F140,G140,H140,I140,J140,K140,L140,M140)</f>
        <v>1.00926</v>
      </c>
      <c r="O140" s="42">
        <v>1.0788</v>
      </c>
      <c r="P140" s="42">
        <v>0.96120000000000005</v>
      </c>
    </row>
    <row r="141" spans="1:18" ht="15.75" x14ac:dyDescent="0.25">
      <c r="A141" s="44" t="s">
        <v>43</v>
      </c>
      <c r="B141" s="238"/>
      <c r="C141" s="226"/>
      <c r="D141" s="45">
        <v>0</v>
      </c>
      <c r="E141" s="45">
        <v>0</v>
      </c>
      <c r="F141" s="45">
        <v>0</v>
      </c>
      <c r="G141" s="45">
        <v>0</v>
      </c>
      <c r="H141" s="45">
        <v>0</v>
      </c>
      <c r="I141" s="45">
        <v>0</v>
      </c>
      <c r="J141" s="45">
        <v>0</v>
      </c>
      <c r="K141" s="45">
        <v>0</v>
      </c>
      <c r="L141" s="45">
        <v>0</v>
      </c>
      <c r="M141" s="45">
        <v>0</v>
      </c>
      <c r="N141" s="46">
        <f>SUM(D141,E141,F141,G141,H141,I141,J141,K141,L141,M141)</f>
        <v>0</v>
      </c>
      <c r="O141" s="45">
        <v>6.5379999999999994E-2</v>
      </c>
      <c r="P141" s="45">
        <v>0.1046</v>
      </c>
    </row>
    <row r="142" spans="1:18" ht="15.75" x14ac:dyDescent="0.25">
      <c r="A142" s="47" t="s">
        <v>12</v>
      </c>
      <c r="B142" s="239"/>
      <c r="C142" s="226"/>
      <c r="D142" s="48">
        <f t="shared" ref="D142:P142" si="16">SUM(D138,D139,D140,D141)</f>
        <v>0</v>
      </c>
      <c r="E142" s="48">
        <f t="shared" si="16"/>
        <v>0</v>
      </c>
      <c r="F142" s="48">
        <f t="shared" si="16"/>
        <v>0</v>
      </c>
      <c r="G142" s="48">
        <f t="shared" si="16"/>
        <v>0</v>
      </c>
      <c r="H142" s="48">
        <f t="shared" si="16"/>
        <v>0</v>
      </c>
      <c r="I142" s="48">
        <f t="shared" si="16"/>
        <v>0</v>
      </c>
      <c r="J142" s="48">
        <f t="shared" si="16"/>
        <v>0</v>
      </c>
      <c r="K142" s="48">
        <f t="shared" si="16"/>
        <v>0</v>
      </c>
      <c r="L142" s="48">
        <f t="shared" si="16"/>
        <v>7.7776200000000006</v>
      </c>
      <c r="M142" s="48">
        <f t="shared" si="16"/>
        <v>0</v>
      </c>
      <c r="N142" s="49">
        <f t="shared" si="16"/>
        <v>7.7776200000000006</v>
      </c>
      <c r="O142" s="45">
        <f t="shared" si="16"/>
        <v>6.960560000000001</v>
      </c>
      <c r="P142" s="45">
        <f t="shared" si="16"/>
        <v>9.7541399999999996</v>
      </c>
    </row>
    <row r="144" spans="1:18" ht="15.75" x14ac:dyDescent="0.25">
      <c r="A144" s="37" t="s">
        <v>43</v>
      </c>
      <c r="B144" s="236"/>
      <c r="C144" s="226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9"/>
      <c r="O144" s="40"/>
      <c r="P144" s="40"/>
    </row>
    <row r="145" spans="1:18" ht="15.75" x14ac:dyDescent="0.25">
      <c r="A145" s="41" t="s">
        <v>128</v>
      </c>
      <c r="B145" s="237"/>
      <c r="C145" s="226"/>
      <c r="D145" s="42">
        <v>0.1</v>
      </c>
      <c r="E145" s="42">
        <v>0</v>
      </c>
      <c r="F145" s="42">
        <v>0</v>
      </c>
      <c r="G145" s="42">
        <v>0</v>
      </c>
      <c r="H145" s="42">
        <v>0</v>
      </c>
      <c r="I145" s="42">
        <v>0</v>
      </c>
      <c r="J145" s="42">
        <v>0</v>
      </c>
      <c r="K145" s="42">
        <v>0</v>
      </c>
      <c r="L145" s="42">
        <v>1.60812</v>
      </c>
      <c r="M145" s="42">
        <v>0</v>
      </c>
      <c r="N145" s="43">
        <f>SUM(D145,E145,F145,G145,H145,I145,J145,K145,L145,M145)</f>
        <v>1.7081200000000001</v>
      </c>
      <c r="O145" s="42">
        <v>0.4</v>
      </c>
      <c r="P145" s="42">
        <v>0</v>
      </c>
      <c r="Q145" s="237"/>
      <c r="R145" s="226"/>
    </row>
    <row r="146" spans="1:18" ht="15.75" x14ac:dyDescent="0.25">
      <c r="A146" s="47" t="s">
        <v>12</v>
      </c>
      <c r="B146" s="239"/>
      <c r="C146" s="226"/>
      <c r="D146" s="48">
        <f t="shared" ref="D146:P146" si="17">D145</f>
        <v>0.1</v>
      </c>
      <c r="E146" s="48">
        <f t="shared" si="17"/>
        <v>0</v>
      </c>
      <c r="F146" s="48">
        <f t="shared" si="17"/>
        <v>0</v>
      </c>
      <c r="G146" s="48">
        <f t="shared" si="17"/>
        <v>0</v>
      </c>
      <c r="H146" s="48">
        <f t="shared" si="17"/>
        <v>0</v>
      </c>
      <c r="I146" s="48">
        <f t="shared" si="17"/>
        <v>0</v>
      </c>
      <c r="J146" s="48">
        <f t="shared" si="17"/>
        <v>0</v>
      </c>
      <c r="K146" s="48">
        <f t="shared" si="17"/>
        <v>0</v>
      </c>
      <c r="L146" s="48">
        <f t="shared" si="17"/>
        <v>1.60812</v>
      </c>
      <c r="M146" s="48">
        <f t="shared" si="17"/>
        <v>0</v>
      </c>
      <c r="N146" s="49">
        <f t="shared" si="17"/>
        <v>1.7081200000000001</v>
      </c>
      <c r="O146" s="45">
        <f t="shared" si="17"/>
        <v>0.4</v>
      </c>
      <c r="P146" s="45">
        <f t="shared" si="17"/>
        <v>0</v>
      </c>
    </row>
    <row r="148" spans="1:18" ht="33.950000000000003" customHeight="1" x14ac:dyDescent="0.25">
      <c r="A148" s="50" t="s">
        <v>129</v>
      </c>
      <c r="B148" s="240"/>
      <c r="C148" s="226"/>
      <c r="D148" s="51">
        <f t="shared" ref="D148:P148" si="18">SUM(D24,D34,D44,D49,D73,D95,D111,D119,D135,D142,D146)</f>
        <v>282.75600000000003</v>
      </c>
      <c r="E148" s="51">
        <f t="shared" si="18"/>
        <v>1400.596</v>
      </c>
      <c r="F148" s="51">
        <f t="shared" si="18"/>
        <v>119.78</v>
      </c>
      <c r="G148" s="51">
        <f t="shared" si="18"/>
        <v>137.38999999999999</v>
      </c>
      <c r="H148" s="51">
        <f t="shared" si="18"/>
        <v>277.36400000000003</v>
      </c>
      <c r="I148" s="51">
        <f t="shared" si="18"/>
        <v>101.75899999999999</v>
      </c>
      <c r="J148" s="51">
        <f t="shared" si="18"/>
        <v>91.491</v>
      </c>
      <c r="K148" s="51">
        <f t="shared" si="18"/>
        <v>0</v>
      </c>
      <c r="L148" s="51">
        <f t="shared" si="18"/>
        <v>234.23472000000004</v>
      </c>
      <c r="M148" s="51">
        <f t="shared" si="18"/>
        <v>59.7</v>
      </c>
      <c r="N148" s="51">
        <f t="shared" si="18"/>
        <v>2705.0707199999997</v>
      </c>
      <c r="O148" s="51">
        <f t="shared" si="18"/>
        <v>2875.3996400000001</v>
      </c>
      <c r="P148" s="52">
        <f t="shared" si="18"/>
        <v>2835.6505800000004</v>
      </c>
    </row>
    <row r="150" spans="1:18" x14ac:dyDescent="0.25">
      <c r="A150" s="53" t="s">
        <v>130</v>
      </c>
      <c r="B150" s="241"/>
      <c r="C150" s="226"/>
      <c r="D150" s="54">
        <v>368.01499999999999</v>
      </c>
      <c r="E150" s="54">
        <v>1438.8820000000001</v>
      </c>
      <c r="F150" s="54">
        <v>196.774</v>
      </c>
      <c r="G150" s="54">
        <v>176.57499999999999</v>
      </c>
      <c r="H150" s="54">
        <v>212.607</v>
      </c>
      <c r="I150" s="54">
        <v>106.79600000000001</v>
      </c>
      <c r="J150" s="54">
        <v>122.77200000000001</v>
      </c>
      <c r="K150" s="54">
        <v>0</v>
      </c>
      <c r="L150" s="54">
        <v>219.37863999999999</v>
      </c>
      <c r="M150" s="54">
        <v>33.6</v>
      </c>
      <c r="O150" s="55" t="s">
        <v>131</v>
      </c>
      <c r="P150" s="55" t="s">
        <v>131</v>
      </c>
    </row>
    <row r="151" spans="1:18" s="247" customFormat="1" x14ac:dyDescent="0.25">
      <c r="A151" s="243" t="s">
        <v>132</v>
      </c>
      <c r="B151" s="244"/>
      <c r="C151" s="245"/>
      <c r="D151" s="246">
        <f t="shared" ref="D151:M151" si="19">IF(OR(D150=0,D150="-"),"-",IF(D148="-",(0-D150)/D150,(D148-D150)/D150))</f>
        <v>-0.23167262203986239</v>
      </c>
      <c r="E151" s="246">
        <f t="shared" si="19"/>
        <v>-2.6608158278441218E-2</v>
      </c>
      <c r="F151" s="246">
        <f t="shared" si="19"/>
        <v>-0.39128136847347716</v>
      </c>
      <c r="G151" s="246">
        <f t="shared" si="19"/>
        <v>-0.2219170324224834</v>
      </c>
      <c r="H151" s="246">
        <f t="shared" si="19"/>
        <v>0.30458545579402385</v>
      </c>
      <c r="I151" s="246">
        <f t="shared" si="19"/>
        <v>-4.716468781602326E-2</v>
      </c>
      <c r="J151" s="246">
        <f t="shared" si="19"/>
        <v>-0.25478936565340637</v>
      </c>
      <c r="K151" s="246" t="str">
        <f t="shared" si="19"/>
        <v>-</v>
      </c>
      <c r="L151" s="246">
        <f t="shared" si="19"/>
        <v>6.7718899159918439E-2</v>
      </c>
      <c r="M151" s="246">
        <f t="shared" si="19"/>
        <v>0.7767857142857143</v>
      </c>
      <c r="O151" s="248" t="s">
        <v>133</v>
      </c>
      <c r="P151" s="248" t="s">
        <v>134</v>
      </c>
    </row>
    <row r="152" spans="1:18" x14ac:dyDescent="0.25">
      <c r="A152" s="53" t="s">
        <v>135</v>
      </c>
      <c r="B152" s="241"/>
      <c r="C152" s="226"/>
      <c r="D152" s="54">
        <v>391.03</v>
      </c>
      <c r="E152" s="54">
        <v>1298.123</v>
      </c>
      <c r="F152" s="54">
        <v>251.3</v>
      </c>
      <c r="G152" s="54">
        <v>153.76900000000001</v>
      </c>
      <c r="H152" s="54">
        <v>232.30600000000001</v>
      </c>
      <c r="I152" s="54">
        <v>131.72999999999999</v>
      </c>
      <c r="J152" s="54">
        <v>113.128</v>
      </c>
      <c r="K152" s="54">
        <v>0</v>
      </c>
      <c r="L152" s="54">
        <v>207.36457999999999</v>
      </c>
      <c r="M152" s="54">
        <v>56.9</v>
      </c>
      <c r="O152" s="56">
        <f>IF(OR(O148=0,O148="-"),"-",IF(N148="-",(0-O148)/O148,(N148-O148)/O148))</f>
        <v>-5.9236607541621716E-2</v>
      </c>
      <c r="P152" s="56">
        <f>IF(OR(P148=0,P148="-"),"-",IF(O148="-",(0-P148)/P148,(O148-P148)/P148))</f>
        <v>1.4017615668288593E-2</v>
      </c>
    </row>
    <row r="153" spans="1:18" s="247" customFormat="1" ht="12.75" customHeight="1" x14ac:dyDescent="0.25">
      <c r="A153" s="246" t="s">
        <v>136</v>
      </c>
      <c r="B153" s="244"/>
      <c r="C153" s="245"/>
      <c r="D153" s="246">
        <f t="shared" ref="D153:M153" si="20">IF(OR(D152=0,D152="-"),"-",IF(D150="-",(0-D152)/D152,(D150-D152)/D152))</f>
        <v>-5.8857376671866579E-2</v>
      </c>
      <c r="E153" s="246">
        <f t="shared" si="20"/>
        <v>0.10843271400321849</v>
      </c>
      <c r="F153" s="246">
        <f t="shared" si="20"/>
        <v>-0.21697572622363712</v>
      </c>
      <c r="G153" s="246">
        <f t="shared" si="20"/>
        <v>0.14831337915964846</v>
      </c>
      <c r="H153" s="246">
        <f t="shared" si="20"/>
        <v>-8.4797637598684542E-2</v>
      </c>
      <c r="I153" s="246">
        <f t="shared" si="20"/>
        <v>-0.18928110529112568</v>
      </c>
      <c r="J153" s="246">
        <f t="shared" si="20"/>
        <v>8.5248567993777002E-2</v>
      </c>
      <c r="K153" s="246" t="str">
        <f t="shared" si="20"/>
        <v>-</v>
      </c>
      <c r="L153" s="246">
        <f t="shared" si="20"/>
        <v>5.7936895491023592E-2</v>
      </c>
      <c r="M153" s="246">
        <f t="shared" si="20"/>
        <v>-0.4094903339191564</v>
      </c>
    </row>
  </sheetData>
  <sheetProtection formatCells="0" formatColumns="0" formatRows="0" insertColumns="0" insertRows="0" insertHyperlinks="0" deleteColumns="0" deleteRows="0" sort="0" autoFilter="0" pivotTables="0"/>
  <mergeCells count="163">
    <mergeCell ref="B153:C153"/>
    <mergeCell ref="B146:C146"/>
    <mergeCell ref="B148:C148"/>
    <mergeCell ref="B150:C150"/>
    <mergeCell ref="B151:C151"/>
    <mergeCell ref="B152:C152"/>
    <mergeCell ref="B140:C140"/>
    <mergeCell ref="B141:C141"/>
    <mergeCell ref="B142:C142"/>
    <mergeCell ref="B144:C144"/>
    <mergeCell ref="Q145:R145"/>
    <mergeCell ref="B145:C145"/>
    <mergeCell ref="B135:C135"/>
    <mergeCell ref="B137:C137"/>
    <mergeCell ref="Q138:R138"/>
    <mergeCell ref="B138:C138"/>
    <mergeCell ref="B139:C139"/>
    <mergeCell ref="B130:C130"/>
    <mergeCell ref="B131:C131"/>
    <mergeCell ref="B132:C132"/>
    <mergeCell ref="B133:C133"/>
    <mergeCell ref="B134:C134"/>
    <mergeCell ref="B125:C125"/>
    <mergeCell ref="B126:C126"/>
    <mergeCell ref="B127:C127"/>
    <mergeCell ref="B128:C128"/>
    <mergeCell ref="B129:C129"/>
    <mergeCell ref="B121:C121"/>
    <mergeCell ref="Q122:R122"/>
    <mergeCell ref="B122:C122"/>
    <mergeCell ref="B123:C123"/>
    <mergeCell ref="B124:C124"/>
    <mergeCell ref="B115:C115"/>
    <mergeCell ref="B116:C116"/>
    <mergeCell ref="B117:C117"/>
    <mergeCell ref="B118:C118"/>
    <mergeCell ref="B119:C119"/>
    <mergeCell ref="B110:C110"/>
    <mergeCell ref="B111:C111"/>
    <mergeCell ref="B113:C113"/>
    <mergeCell ref="Q114:R114"/>
    <mergeCell ref="B114:C114"/>
    <mergeCell ref="B105:C105"/>
    <mergeCell ref="B106:C106"/>
    <mergeCell ref="B107:C107"/>
    <mergeCell ref="B108:C108"/>
    <mergeCell ref="B109:C109"/>
    <mergeCell ref="B100:C100"/>
    <mergeCell ref="B101:C101"/>
    <mergeCell ref="B102:C102"/>
    <mergeCell ref="B103:C103"/>
    <mergeCell ref="B104:C104"/>
    <mergeCell ref="B95:C95"/>
    <mergeCell ref="B97:C97"/>
    <mergeCell ref="Q98:R98"/>
    <mergeCell ref="B98:C98"/>
    <mergeCell ref="B99:C99"/>
    <mergeCell ref="B90:C90"/>
    <mergeCell ref="B91:C91"/>
    <mergeCell ref="B92:C92"/>
    <mergeCell ref="B93:C93"/>
    <mergeCell ref="B94:C9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Q76:R76"/>
    <mergeCell ref="B76:C76"/>
    <mergeCell ref="B77:C77"/>
    <mergeCell ref="B78:C78"/>
    <mergeCell ref="B79:C79"/>
    <mergeCell ref="B70:C70"/>
    <mergeCell ref="B71:C71"/>
    <mergeCell ref="B72:C72"/>
    <mergeCell ref="B73:C73"/>
    <mergeCell ref="B75:C75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1:C51"/>
    <mergeCell ref="Q52:R52"/>
    <mergeCell ref="B52:C52"/>
    <mergeCell ref="B53:C53"/>
    <mergeCell ref="B54:C54"/>
    <mergeCell ref="B46:C46"/>
    <mergeCell ref="Q47:R47"/>
    <mergeCell ref="B47:C47"/>
    <mergeCell ref="B48:C48"/>
    <mergeCell ref="B49:C49"/>
    <mergeCell ref="B40:C40"/>
    <mergeCell ref="B41:C41"/>
    <mergeCell ref="B42:C42"/>
    <mergeCell ref="B43:C43"/>
    <mergeCell ref="B44:C44"/>
    <mergeCell ref="B36:C36"/>
    <mergeCell ref="Q37:R37"/>
    <mergeCell ref="B37:C37"/>
    <mergeCell ref="B38:C38"/>
    <mergeCell ref="B39:C39"/>
    <mergeCell ref="B30:C30"/>
    <mergeCell ref="B31:C31"/>
    <mergeCell ref="B32:C32"/>
    <mergeCell ref="B33:C33"/>
    <mergeCell ref="B34:C34"/>
    <mergeCell ref="B26:C26"/>
    <mergeCell ref="Q27:R27"/>
    <mergeCell ref="B27:C27"/>
    <mergeCell ref="B28:C28"/>
    <mergeCell ref="B29:C29"/>
    <mergeCell ref="B20:C20"/>
    <mergeCell ref="B21:C21"/>
    <mergeCell ref="B22:C22"/>
    <mergeCell ref="B23:C23"/>
    <mergeCell ref="B24:C24"/>
    <mergeCell ref="B15:C15"/>
    <mergeCell ref="B16:C16"/>
    <mergeCell ref="B17:C17"/>
    <mergeCell ref="B18:C18"/>
    <mergeCell ref="B19:C19"/>
    <mergeCell ref="B10:C10"/>
    <mergeCell ref="B11:C11"/>
    <mergeCell ref="B12:C12"/>
    <mergeCell ref="B13:C13"/>
    <mergeCell ref="B14:C14"/>
    <mergeCell ref="O5:O6"/>
    <mergeCell ref="P5:P6"/>
    <mergeCell ref="B8:C8"/>
    <mergeCell ref="Q9:R9"/>
    <mergeCell ref="B9:C9"/>
    <mergeCell ref="A1:O1"/>
    <mergeCell ref="A2:O2"/>
    <mergeCell ref="A3:O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6"/>
  </mergeCells>
  <pageMargins left="0.7" right="0.7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topLeftCell="A16" workbookViewId="0">
      <selection activeCell="AD9" sqref="AD9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7.5703125" customWidth="1"/>
    <col min="4" max="4" width="1" customWidth="1"/>
    <col min="5" max="5" width="7.5703125" customWidth="1"/>
    <col min="6" max="6" width="1" customWidth="1"/>
    <col min="7" max="7" width="7.5703125" customWidth="1"/>
    <col min="8" max="8" width="1" customWidth="1"/>
    <col min="9" max="9" width="10.7109375" customWidth="1"/>
    <col min="10" max="10" width="0.42578125" customWidth="1"/>
    <col min="11" max="11" width="7.5703125" customWidth="1"/>
    <col min="12" max="12" width="1" customWidth="1"/>
    <col min="13" max="13" width="7.5703125" customWidth="1"/>
    <col min="14" max="14" width="1" customWidth="1"/>
    <col min="15" max="15" width="7.5703125" customWidth="1"/>
    <col min="16" max="16" width="1" customWidth="1"/>
    <col min="17" max="17" width="10.7109375" customWidth="1"/>
    <col min="18" max="18" width="0.42578125" customWidth="1"/>
    <col min="19" max="19" width="7.5703125" customWidth="1"/>
    <col min="20" max="20" width="1" customWidth="1"/>
    <col min="21" max="21" width="7.5703125" customWidth="1"/>
    <col min="22" max="22" width="1" customWidth="1"/>
    <col min="23" max="23" width="7.5703125" customWidth="1"/>
    <col min="24" max="24" width="1" customWidth="1"/>
    <col min="25" max="25" width="10.7109375" customWidth="1"/>
    <col min="26" max="26" width="0.42578125" customWidth="1"/>
    <col min="27" max="27" width="7.5703125" customWidth="1"/>
    <col min="28" max="28" width="2" customWidth="1"/>
    <col min="29" max="29" width="7.5703125" customWidth="1"/>
    <col min="30" max="30" width="2" customWidth="1"/>
    <col min="31" max="31" width="7.5703125" customWidth="1"/>
    <col min="32" max="32" width="2" customWidth="1"/>
    <col min="33" max="33" width="10.7109375" customWidth="1"/>
  </cols>
  <sheetData>
    <row r="1" spans="1:33" ht="23.25" x14ac:dyDescent="0.25">
      <c r="A1" s="225" t="s">
        <v>137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57" t="s">
        <v>1</v>
      </c>
    </row>
    <row r="2" spans="1:33" ht="18" x14ac:dyDescent="0.25">
      <c r="A2" s="227" t="s">
        <v>2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57"/>
    </row>
    <row r="3" spans="1:33" ht="18" x14ac:dyDescent="0.25">
      <c r="A3" s="227" t="s">
        <v>3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57"/>
    </row>
    <row r="5" spans="1:33" ht="18.75" x14ac:dyDescent="0.25">
      <c r="A5" s="58"/>
      <c r="B5" s="58"/>
      <c r="C5" s="228" t="s">
        <v>4</v>
      </c>
      <c r="D5" s="226"/>
      <c r="E5" s="226"/>
      <c r="F5" s="226"/>
      <c r="G5" s="226"/>
      <c r="H5" s="226"/>
      <c r="I5" s="226"/>
      <c r="J5" s="58"/>
      <c r="K5" s="228" t="s">
        <v>5</v>
      </c>
      <c r="L5" s="226"/>
      <c r="M5" s="226"/>
      <c r="N5" s="226"/>
      <c r="O5" s="226"/>
      <c r="P5" s="226"/>
      <c r="Q5" s="226"/>
      <c r="R5" s="58"/>
      <c r="S5" s="228" t="s">
        <v>6</v>
      </c>
      <c r="T5" s="226"/>
      <c r="U5" s="226"/>
      <c r="V5" s="226"/>
      <c r="W5" s="226"/>
      <c r="X5" s="226"/>
      <c r="Y5" s="226"/>
      <c r="Z5" s="58"/>
      <c r="AA5" s="228" t="s">
        <v>7</v>
      </c>
      <c r="AB5" s="226"/>
      <c r="AC5" s="226"/>
      <c r="AD5" s="226"/>
      <c r="AE5" s="226"/>
      <c r="AF5" s="226"/>
      <c r="AG5" s="226"/>
    </row>
    <row r="6" spans="1:33" ht="33.950000000000003" customHeight="1" x14ac:dyDescent="0.25">
      <c r="A6" s="59" t="s">
        <v>8</v>
      </c>
      <c r="C6" s="229">
        <v>2012</v>
      </c>
      <c r="D6" s="230"/>
      <c r="E6" s="230">
        <v>2013</v>
      </c>
      <c r="F6" s="230"/>
      <c r="G6" s="231">
        <v>2014</v>
      </c>
      <c r="H6" s="230"/>
      <c r="I6" s="60" t="s">
        <v>9</v>
      </c>
      <c r="K6" s="229">
        <v>2012</v>
      </c>
      <c r="L6" s="230"/>
      <c r="M6" s="230">
        <v>2013</v>
      </c>
      <c r="N6" s="230"/>
      <c r="O6" s="231">
        <v>2014</v>
      </c>
      <c r="P6" s="230"/>
      <c r="Q6" s="60" t="s">
        <v>9</v>
      </c>
      <c r="S6" s="229">
        <v>2012</v>
      </c>
      <c r="T6" s="230"/>
      <c r="U6" s="230">
        <v>2013</v>
      </c>
      <c r="V6" s="230"/>
      <c r="W6" s="231">
        <v>2014</v>
      </c>
      <c r="X6" s="230"/>
      <c r="Y6" s="60" t="s">
        <v>9</v>
      </c>
      <c r="AA6" s="229">
        <v>2012</v>
      </c>
      <c r="AB6" s="230"/>
      <c r="AC6" s="230">
        <v>2013</v>
      </c>
      <c r="AD6" s="230"/>
      <c r="AE6" s="231">
        <v>2014</v>
      </c>
      <c r="AF6" s="230"/>
      <c r="AG6" s="60" t="s">
        <v>9</v>
      </c>
    </row>
    <row r="7" spans="1:33" x14ac:dyDescent="0.25">
      <c r="A7" s="232" t="s">
        <v>10</v>
      </c>
      <c r="B7" s="226"/>
      <c r="C7" s="61"/>
      <c r="D7" s="62"/>
      <c r="E7" s="61"/>
      <c r="F7" s="62"/>
      <c r="G7" s="63"/>
      <c r="H7" s="62"/>
      <c r="I7" s="64"/>
      <c r="K7" s="61"/>
      <c r="L7" s="62"/>
      <c r="M7" s="61"/>
      <c r="N7" s="62"/>
      <c r="O7" s="63"/>
      <c r="P7" s="62"/>
      <c r="Q7" s="64"/>
      <c r="S7" s="61"/>
      <c r="T7" s="62"/>
      <c r="U7" s="61"/>
      <c r="V7" s="62"/>
      <c r="W7" s="63"/>
      <c r="X7" s="62"/>
      <c r="Y7" s="64"/>
      <c r="AA7" s="61"/>
      <c r="AB7" s="62"/>
      <c r="AC7" s="61"/>
      <c r="AD7" s="62"/>
      <c r="AE7" s="63"/>
      <c r="AF7" s="62"/>
      <c r="AG7" s="64"/>
    </row>
    <row r="8" spans="1:33" x14ac:dyDescent="0.25">
      <c r="A8" s="65" t="s">
        <v>11</v>
      </c>
      <c r="B8" s="66"/>
      <c r="C8" s="67">
        <v>0</v>
      </c>
      <c r="D8" s="68"/>
      <c r="E8" s="67">
        <v>0</v>
      </c>
      <c r="F8" s="68"/>
      <c r="G8" s="69">
        <v>0</v>
      </c>
      <c r="H8" s="68"/>
      <c r="I8" s="70" t="str">
        <f>IF(OR(E8=0,E8="-"),"-",IF(G8="-",(0-E8)/E8,(G8-E8)/E8))</f>
        <v>-</v>
      </c>
      <c r="K8" s="67">
        <v>0</v>
      </c>
      <c r="L8" s="68"/>
      <c r="M8" s="67">
        <v>0</v>
      </c>
      <c r="N8" s="68"/>
      <c r="O8" s="69">
        <v>0</v>
      </c>
      <c r="P8" s="68"/>
      <c r="Q8" s="70" t="str">
        <f>IF(OR(M8=0,M8="-"),"-",IF(O8="-",(0-M8)/M8,(O8-M8)/M8))</f>
        <v>-</v>
      </c>
      <c r="S8" s="67">
        <v>0</v>
      </c>
      <c r="T8" s="68"/>
      <c r="U8" s="67">
        <v>0</v>
      </c>
      <c r="V8" s="68"/>
      <c r="W8" s="69">
        <v>0</v>
      </c>
      <c r="X8" s="68"/>
      <c r="Y8" s="70" t="str">
        <f>IF(OR(U8=0,U8="-"),"-",IF(W8="-",(0-U8)/U8,(W8-U8)/U8))</f>
        <v>-</v>
      </c>
      <c r="AA8" s="67">
        <v>0</v>
      </c>
      <c r="AB8" s="68"/>
      <c r="AC8" s="67">
        <v>0</v>
      </c>
      <c r="AD8" s="68"/>
      <c r="AE8" s="69">
        <v>0</v>
      </c>
      <c r="AF8" s="68"/>
      <c r="AG8" s="70" t="str">
        <f>IF(OR(AC8=0,AC8="-"),"-",IF(AE8="-",(0-AC8)/AC8,(AE8-AC8)/AC8))</f>
        <v>-</v>
      </c>
    </row>
    <row r="9" spans="1:33" x14ac:dyDescent="0.25">
      <c r="A9" s="71" t="s">
        <v>56</v>
      </c>
      <c r="B9" s="72"/>
      <c r="C9" s="73">
        <v>6.8689600000000004</v>
      </c>
      <c r="D9" s="74"/>
      <c r="E9" s="73">
        <v>8.9572000000000003</v>
      </c>
      <c r="F9" s="74"/>
      <c r="G9" s="75">
        <v>0</v>
      </c>
      <c r="H9" s="74"/>
      <c r="I9" s="76">
        <f>IF(OR(E9=0,E9="-"),"-",IF(G9="-",(0-E9)/E9,(G9-E9)/E9))</f>
        <v>-1</v>
      </c>
      <c r="K9" s="73">
        <v>5.9175199999999997</v>
      </c>
      <c r="L9" s="74"/>
      <c r="M9" s="73">
        <v>9.7843199999999992</v>
      </c>
      <c r="N9" s="74"/>
      <c r="O9" s="75">
        <v>0</v>
      </c>
      <c r="P9" s="74"/>
      <c r="Q9" s="76">
        <f>IF(OR(M9=0,M9="-"),"-",IF(O9="-",(0-M9)/M9,(O9-M9)/M9))</f>
        <v>-1</v>
      </c>
      <c r="S9" s="73">
        <v>5.3575200000000001</v>
      </c>
      <c r="T9" s="74"/>
      <c r="U9" s="73">
        <v>7.0027999999999997</v>
      </c>
      <c r="V9" s="74"/>
      <c r="W9" s="75">
        <v>0</v>
      </c>
      <c r="X9" s="74"/>
      <c r="Y9" s="76">
        <f>IF(OR(U9=0,U9="-"),"-",IF(W9="-",(0-U9)/U9,(W9-U9)/U9))</f>
        <v>-1</v>
      </c>
      <c r="AA9" s="73">
        <v>0.56000000000000005</v>
      </c>
      <c r="AB9" s="74"/>
      <c r="AC9" s="73">
        <v>2.78152</v>
      </c>
      <c r="AD9" s="74"/>
      <c r="AE9" s="75">
        <v>0</v>
      </c>
      <c r="AF9" s="74"/>
      <c r="AG9" s="76">
        <f>IF(OR(AC9=0,AC9="-"),"-",IF(AE9="-",(0-AC9)/AC9,(AE9-AC9)/AC9))</f>
        <v>-1</v>
      </c>
    </row>
    <row r="10" spans="1:33" x14ac:dyDescent="0.25">
      <c r="A10" s="77" t="s">
        <v>12</v>
      </c>
      <c r="B10" s="78"/>
      <c r="C10" s="79">
        <f>C8+C9</f>
        <v>6.8689600000000004</v>
      </c>
      <c r="D10" s="80"/>
      <c r="E10" s="79">
        <f>E8+E9</f>
        <v>8.9572000000000003</v>
      </c>
      <c r="F10" s="80"/>
      <c r="G10" s="81">
        <f>G8+G9</f>
        <v>0</v>
      </c>
      <c r="H10" s="80"/>
      <c r="I10" s="82">
        <f>IF(E10*1=0,"-",(G10-E10)/E10)</f>
        <v>-1</v>
      </c>
      <c r="K10" s="79">
        <f>K8+K9</f>
        <v>5.9175199999999997</v>
      </c>
      <c r="L10" s="80"/>
      <c r="M10" s="79">
        <f>M8+M9</f>
        <v>9.7843199999999992</v>
      </c>
      <c r="N10" s="80"/>
      <c r="O10" s="81">
        <f>O8+O9</f>
        <v>0</v>
      </c>
      <c r="P10" s="80"/>
      <c r="Q10" s="82">
        <f>IF(M10*1=0,"-",(O10-M10)/M10)</f>
        <v>-1</v>
      </c>
      <c r="S10" s="79">
        <f>S8+S9</f>
        <v>5.3575200000000001</v>
      </c>
      <c r="T10" s="80"/>
      <c r="U10" s="79">
        <f>U8+U9</f>
        <v>7.0027999999999997</v>
      </c>
      <c r="V10" s="80"/>
      <c r="W10" s="81">
        <f>W8+W9</f>
        <v>0</v>
      </c>
      <c r="X10" s="80"/>
      <c r="Y10" s="82">
        <f>IF(U10*1=0,"-",(W10-U10)/U10)</f>
        <v>-1</v>
      </c>
      <c r="AA10" s="79">
        <f>AA8+AA9</f>
        <v>0.56000000000000005</v>
      </c>
      <c r="AB10" s="80"/>
      <c r="AC10" s="79">
        <f>AC8+AC9</f>
        <v>2.78152</v>
      </c>
      <c r="AD10" s="80"/>
      <c r="AE10" s="81">
        <f>AE8+AE9</f>
        <v>0</v>
      </c>
      <c r="AF10" s="80"/>
      <c r="AG10" s="82">
        <f>IF(AC10*1=0,"-",(AE10-AC10)/AC10)</f>
        <v>-1</v>
      </c>
    </row>
    <row r="12" spans="1:33" x14ac:dyDescent="0.25">
      <c r="A12" s="232" t="s">
        <v>13</v>
      </c>
      <c r="B12" s="226"/>
      <c r="C12" s="61"/>
      <c r="D12" s="62"/>
      <c r="E12" s="61"/>
      <c r="F12" s="62"/>
      <c r="G12" s="63"/>
      <c r="H12" s="62"/>
      <c r="I12" s="64"/>
      <c r="K12" s="61"/>
      <c r="L12" s="62"/>
      <c r="M12" s="61"/>
      <c r="N12" s="62"/>
      <c r="O12" s="63"/>
      <c r="P12" s="62"/>
      <c r="Q12" s="64"/>
      <c r="S12" s="61"/>
      <c r="T12" s="62"/>
      <c r="U12" s="61"/>
      <c r="V12" s="62"/>
      <c r="W12" s="63"/>
      <c r="X12" s="62"/>
      <c r="Y12" s="64"/>
      <c r="AA12" s="61"/>
      <c r="AB12" s="62"/>
      <c r="AC12" s="61"/>
      <c r="AD12" s="62"/>
      <c r="AE12" s="63"/>
      <c r="AF12" s="62"/>
      <c r="AG12" s="64"/>
    </row>
    <row r="13" spans="1:33" x14ac:dyDescent="0.25">
      <c r="A13" s="65" t="s">
        <v>14</v>
      </c>
      <c r="B13" s="66"/>
      <c r="C13" s="67">
        <v>12.311999999999999</v>
      </c>
      <c r="D13" s="68"/>
      <c r="E13" s="67">
        <v>16.143000000000001</v>
      </c>
      <c r="F13" s="68"/>
      <c r="G13" s="69">
        <v>0</v>
      </c>
      <c r="H13" s="68"/>
      <c r="I13" s="70">
        <f>IF(OR(E13=0,E13="-"),"-",IF(G13="-",(0-E13)/E13,(G13-E13)/E13))</f>
        <v>-1</v>
      </c>
      <c r="K13" s="67">
        <v>8.0009999999999994</v>
      </c>
      <c r="L13" s="68"/>
      <c r="M13" s="67">
        <v>17.173999999999999</v>
      </c>
      <c r="N13" s="68"/>
      <c r="O13" s="69">
        <v>0.57399999999999995</v>
      </c>
      <c r="P13" s="68"/>
      <c r="Q13" s="70">
        <f>IF(OR(M13=0,M13="-"),"-",IF(O13="-",(0-M13)/M13,(O13-M13)/M13))</f>
        <v>-0.96657738441830665</v>
      </c>
      <c r="S13" s="67">
        <v>4.1070000000000002</v>
      </c>
      <c r="T13" s="68"/>
      <c r="U13" s="67">
        <v>8.9689999999999994</v>
      </c>
      <c r="V13" s="68"/>
      <c r="W13" s="69">
        <v>2.3E-2</v>
      </c>
      <c r="X13" s="68"/>
      <c r="Y13" s="70">
        <f>IF(OR(U13=0,U13="-"),"-",IF(W13="-",(0-U13)/U13,(W13-U13)/U13))</f>
        <v>-0.99743561155089755</v>
      </c>
      <c r="AA13" s="67">
        <v>3.8940000000000001</v>
      </c>
      <c r="AB13" s="68"/>
      <c r="AC13" s="67">
        <v>8.2050000000000001</v>
      </c>
      <c r="AD13" s="68"/>
      <c r="AE13" s="69">
        <v>0.55100000000000005</v>
      </c>
      <c r="AF13" s="68"/>
      <c r="AG13" s="70">
        <f>IF(OR(AC13=0,AC13="-"),"-",IF(AE13="-",(0-AC13)/AC13,(AE13-AC13)/AC13))</f>
        <v>-0.93284582571602681</v>
      </c>
    </row>
    <row r="14" spans="1:33" x14ac:dyDescent="0.25">
      <c r="A14" s="77" t="s">
        <v>12</v>
      </c>
      <c r="B14" s="78"/>
      <c r="C14" s="79">
        <f>C13</f>
        <v>12.311999999999999</v>
      </c>
      <c r="D14" s="80"/>
      <c r="E14" s="79">
        <f>E13</f>
        <v>16.143000000000001</v>
      </c>
      <c r="F14" s="80"/>
      <c r="G14" s="81">
        <f>G13</f>
        <v>0</v>
      </c>
      <c r="H14" s="80"/>
      <c r="I14" s="82">
        <f>IF(E14*1=0,"-",(G14-E14)/E14)</f>
        <v>-1</v>
      </c>
      <c r="K14" s="79">
        <f>K13</f>
        <v>8.0009999999999994</v>
      </c>
      <c r="L14" s="80"/>
      <c r="M14" s="79">
        <f>M13</f>
        <v>17.173999999999999</v>
      </c>
      <c r="N14" s="80"/>
      <c r="O14" s="81">
        <f>O13</f>
        <v>0.57399999999999995</v>
      </c>
      <c r="P14" s="80"/>
      <c r="Q14" s="82">
        <f>IF(M14*1=0,"-",(O14-M14)/M14)</f>
        <v>-0.96657738441830665</v>
      </c>
      <c r="S14" s="79">
        <f>S13</f>
        <v>4.1070000000000002</v>
      </c>
      <c r="T14" s="80"/>
      <c r="U14" s="79">
        <f>U13</f>
        <v>8.9689999999999994</v>
      </c>
      <c r="V14" s="80"/>
      <c r="W14" s="81">
        <f>W13</f>
        <v>2.3E-2</v>
      </c>
      <c r="X14" s="80"/>
      <c r="Y14" s="82">
        <f>IF(U14*1=0,"-",(W14-U14)/U14)</f>
        <v>-0.99743561155089755</v>
      </c>
      <c r="AA14" s="79">
        <f>AA13</f>
        <v>3.8940000000000001</v>
      </c>
      <c r="AB14" s="80"/>
      <c r="AC14" s="79">
        <f>AC13</f>
        <v>8.2050000000000001</v>
      </c>
      <c r="AD14" s="80"/>
      <c r="AE14" s="81">
        <f>AE13</f>
        <v>0.55100000000000005</v>
      </c>
      <c r="AF14" s="80"/>
      <c r="AG14" s="82">
        <f>IF(AC14*1=0,"-",(AE14-AC14)/AC14)</f>
        <v>-0.93284582571602681</v>
      </c>
    </row>
    <row r="16" spans="1:33" x14ac:dyDescent="0.25">
      <c r="A16" s="232" t="s">
        <v>15</v>
      </c>
      <c r="B16" s="226"/>
      <c r="C16" s="61"/>
      <c r="D16" s="62"/>
      <c r="E16" s="61"/>
      <c r="F16" s="62"/>
      <c r="G16" s="63"/>
      <c r="H16" s="62"/>
      <c r="I16" s="64"/>
      <c r="K16" s="61"/>
      <c r="L16" s="62"/>
      <c r="M16" s="61"/>
      <c r="N16" s="62"/>
      <c r="O16" s="63"/>
      <c r="P16" s="62"/>
      <c r="Q16" s="64"/>
      <c r="S16" s="61"/>
      <c r="T16" s="62"/>
      <c r="U16" s="61"/>
      <c r="V16" s="62"/>
      <c r="W16" s="63"/>
      <c r="X16" s="62"/>
      <c r="Y16" s="64"/>
      <c r="AA16" s="61"/>
      <c r="AB16" s="62"/>
      <c r="AC16" s="61"/>
      <c r="AD16" s="62"/>
      <c r="AE16" s="63"/>
      <c r="AF16" s="62"/>
      <c r="AG16" s="64"/>
    </row>
    <row r="17" spans="1:33" x14ac:dyDescent="0.25">
      <c r="A17" s="65" t="s">
        <v>16</v>
      </c>
      <c r="B17" s="66"/>
      <c r="C17" s="67">
        <v>0</v>
      </c>
      <c r="D17" s="68"/>
      <c r="E17" s="67">
        <v>0</v>
      </c>
      <c r="F17" s="68"/>
      <c r="G17" s="69">
        <v>0</v>
      </c>
      <c r="H17" s="68"/>
      <c r="I17" s="70" t="str">
        <f>IF(OR(E17=0,E17="-"),"-",IF(G17="-",(0-E17)/E17,(G17-E17)/E17))</f>
        <v>-</v>
      </c>
      <c r="K17" s="67">
        <v>0</v>
      </c>
      <c r="L17" s="68"/>
      <c r="M17" s="67">
        <v>0</v>
      </c>
      <c r="N17" s="68"/>
      <c r="O17" s="69">
        <v>0</v>
      </c>
      <c r="P17" s="68"/>
      <c r="Q17" s="70" t="str">
        <f>IF(OR(M17=0,M17="-"),"-",IF(O17="-",(0-M17)/M17,(O17-M17)/M17))</f>
        <v>-</v>
      </c>
      <c r="S17" s="67">
        <v>0</v>
      </c>
      <c r="T17" s="68"/>
      <c r="U17" s="67">
        <v>0</v>
      </c>
      <c r="V17" s="68"/>
      <c r="W17" s="69">
        <v>0</v>
      </c>
      <c r="X17" s="68"/>
      <c r="Y17" s="70" t="str">
        <f>IF(OR(U17=0,U17="-"),"-",IF(W17="-",(0-U17)/U17,(W17-U17)/U17))</f>
        <v>-</v>
      </c>
      <c r="AA17" s="67">
        <v>0</v>
      </c>
      <c r="AB17" s="68"/>
      <c r="AC17" s="67">
        <v>0</v>
      </c>
      <c r="AD17" s="68"/>
      <c r="AE17" s="69">
        <v>0</v>
      </c>
      <c r="AF17" s="68"/>
      <c r="AG17" s="70" t="str">
        <f>IF(OR(AC17=0,AC17="-"),"-",IF(AE17="-",(0-AC17)/AC17,(AE17-AC17)/AC17))</f>
        <v>-</v>
      </c>
    </row>
    <row r="18" spans="1:33" x14ac:dyDescent="0.25">
      <c r="A18" s="71" t="s">
        <v>17</v>
      </c>
      <c r="B18" s="72"/>
      <c r="C18" s="73">
        <v>962.01080000000002</v>
      </c>
      <c r="D18" s="74"/>
      <c r="E18" s="73">
        <v>1124.96892</v>
      </c>
      <c r="F18" s="74"/>
      <c r="G18" s="75">
        <v>1136.15852</v>
      </c>
      <c r="H18" s="74"/>
      <c r="I18" s="76">
        <f>IF(OR(E18=0,E18="-"),"-",IF(G18="-",(0-E18)/E18,(G18-E18)/E18))</f>
        <v>9.9465859021242355E-3</v>
      </c>
      <c r="K18" s="73">
        <v>938.61400000000003</v>
      </c>
      <c r="L18" s="74"/>
      <c r="M18" s="73">
        <v>1111.73272</v>
      </c>
      <c r="N18" s="74"/>
      <c r="O18" s="75">
        <v>1189.87796</v>
      </c>
      <c r="P18" s="74"/>
      <c r="Q18" s="76">
        <f>IF(OR(M18=0,M18="-"),"-",IF(O18="-",(0-M18)/M18,(O18-M18)/M18))</f>
        <v>7.0291391621540161E-2</v>
      </c>
      <c r="S18" s="73">
        <v>237.84832</v>
      </c>
      <c r="T18" s="74"/>
      <c r="U18" s="73">
        <v>254.96948</v>
      </c>
      <c r="V18" s="74"/>
      <c r="W18" s="75">
        <v>303.23007999999999</v>
      </c>
      <c r="X18" s="74"/>
      <c r="Y18" s="76">
        <f>IF(OR(U18=0,U18="-"),"-",IF(W18="-",(0-U18)/U18,(W18-U18)/U18))</f>
        <v>0.18927990910912154</v>
      </c>
      <c r="AA18" s="73">
        <v>700.76567999999997</v>
      </c>
      <c r="AB18" s="74"/>
      <c r="AC18" s="73">
        <v>856.76324</v>
      </c>
      <c r="AD18" s="74"/>
      <c r="AE18" s="75">
        <v>886.64787999999999</v>
      </c>
      <c r="AF18" s="74"/>
      <c r="AG18" s="76">
        <f>IF(OR(AC18=0,AC18="-"),"-",IF(AE18="-",(0-AC18)/AC18,(AE18-AC18)/AC18))</f>
        <v>3.4880861601858631E-2</v>
      </c>
    </row>
    <row r="19" spans="1:33" x14ac:dyDescent="0.25">
      <c r="A19" s="77" t="s">
        <v>12</v>
      </c>
      <c r="B19" s="78"/>
      <c r="C19" s="79">
        <f>C17+C18</f>
        <v>962.01080000000002</v>
      </c>
      <c r="D19" s="80"/>
      <c r="E19" s="79">
        <f>E17+E18</f>
        <v>1124.96892</v>
      </c>
      <c r="F19" s="80"/>
      <c r="G19" s="81">
        <f>G17+G18</f>
        <v>1136.15852</v>
      </c>
      <c r="H19" s="80"/>
      <c r="I19" s="82">
        <f>IF(E19*1=0,"-",(G19-E19)/E19)</f>
        <v>9.9465859021242355E-3</v>
      </c>
      <c r="K19" s="79">
        <f>K17+K18</f>
        <v>938.61400000000003</v>
      </c>
      <c r="L19" s="80"/>
      <c r="M19" s="79">
        <f>M17+M18</f>
        <v>1111.73272</v>
      </c>
      <c r="N19" s="80"/>
      <c r="O19" s="81">
        <f>O17+O18</f>
        <v>1189.87796</v>
      </c>
      <c r="P19" s="80"/>
      <c r="Q19" s="82">
        <f>IF(M19*1=0,"-",(O19-M19)/M19)</f>
        <v>7.0291391621540161E-2</v>
      </c>
      <c r="S19" s="79">
        <f>S17+S18</f>
        <v>237.84832</v>
      </c>
      <c r="T19" s="80"/>
      <c r="U19" s="79">
        <f>U17+U18</f>
        <v>254.96948</v>
      </c>
      <c r="V19" s="80"/>
      <c r="W19" s="81">
        <f>W17+W18</f>
        <v>303.23007999999999</v>
      </c>
      <c r="X19" s="80"/>
      <c r="Y19" s="82">
        <f>IF(U19*1=0,"-",(W19-U19)/U19)</f>
        <v>0.18927990910912154</v>
      </c>
      <c r="AA19" s="79">
        <f>AA17+AA18</f>
        <v>700.76567999999997</v>
      </c>
      <c r="AB19" s="80"/>
      <c r="AC19" s="79">
        <f>AC17+AC18</f>
        <v>856.76324</v>
      </c>
      <c r="AD19" s="80"/>
      <c r="AE19" s="81">
        <f>AE17+AE18</f>
        <v>886.64787999999999</v>
      </c>
      <c r="AF19" s="80"/>
      <c r="AG19" s="82">
        <f>IF(AC19*1=0,"-",(AE19-AC19)/AC19)</f>
        <v>3.4880861601858631E-2</v>
      </c>
    </row>
    <row r="21" spans="1:33" x14ac:dyDescent="0.25">
      <c r="A21" s="232" t="s">
        <v>18</v>
      </c>
      <c r="B21" s="226"/>
      <c r="C21" s="61"/>
      <c r="D21" s="62"/>
      <c r="E21" s="61"/>
      <c r="F21" s="62"/>
      <c r="G21" s="63"/>
      <c r="H21" s="62"/>
      <c r="I21" s="64"/>
      <c r="K21" s="61"/>
      <c r="L21" s="62"/>
      <c r="M21" s="61"/>
      <c r="N21" s="62"/>
      <c r="O21" s="63"/>
      <c r="P21" s="62"/>
      <c r="Q21" s="64"/>
      <c r="S21" s="61"/>
      <c r="T21" s="62"/>
      <c r="U21" s="61"/>
      <c r="V21" s="62"/>
      <c r="W21" s="63"/>
      <c r="X21" s="62"/>
      <c r="Y21" s="64"/>
      <c r="AA21" s="61"/>
      <c r="AB21" s="62"/>
      <c r="AC21" s="61"/>
      <c r="AD21" s="62"/>
      <c r="AE21" s="63"/>
      <c r="AF21" s="62"/>
      <c r="AG21" s="64"/>
    </row>
    <row r="22" spans="1:33" x14ac:dyDescent="0.25">
      <c r="A22" s="65" t="s">
        <v>19</v>
      </c>
      <c r="B22" s="66"/>
      <c r="C22" s="67">
        <v>1697.3</v>
      </c>
      <c r="D22" s="68"/>
      <c r="E22" s="67">
        <v>1780.3</v>
      </c>
      <c r="F22" s="68"/>
      <c r="G22" s="69">
        <v>1890.3</v>
      </c>
      <c r="H22" s="68"/>
      <c r="I22" s="70">
        <f>IF(OR(E22=0,E22="-"),"-",IF(G22="-",(0-E22)/E22,(G22-E22)/E22))</f>
        <v>6.1787339212492277E-2</v>
      </c>
      <c r="K22" s="67">
        <v>1803.8969999999999</v>
      </c>
      <c r="L22" s="68"/>
      <c r="M22" s="67">
        <v>1745.7729999999999</v>
      </c>
      <c r="N22" s="68"/>
      <c r="O22" s="69">
        <v>1858.348</v>
      </c>
      <c r="P22" s="68"/>
      <c r="Q22" s="70">
        <f>IF(OR(M22=0,M22="-"),"-",IF(O22="-",(0-M22)/M22,(O22-M22)/M22))</f>
        <v>6.4484328718567685E-2</v>
      </c>
      <c r="S22" s="67">
        <v>1133.2</v>
      </c>
      <c r="T22" s="68"/>
      <c r="U22" s="67">
        <v>1006.6</v>
      </c>
      <c r="V22" s="68"/>
      <c r="W22" s="69">
        <v>1099.2170000000001</v>
      </c>
      <c r="X22" s="68"/>
      <c r="Y22" s="70">
        <f>IF(OR(U22=0,U22="-"),"-",IF(W22="-",(0-U22)/U22,(W22-U22)/U22))</f>
        <v>9.2009735744089091E-2</v>
      </c>
      <c r="AA22" s="67">
        <v>670.697</v>
      </c>
      <c r="AB22" s="68"/>
      <c r="AC22" s="67">
        <v>739.173</v>
      </c>
      <c r="AD22" s="68"/>
      <c r="AE22" s="69">
        <v>759.13099999999997</v>
      </c>
      <c r="AF22" s="68"/>
      <c r="AG22" s="70">
        <f>IF(OR(AC22=0,AC22="-"),"-",IF(AE22="-",(0-AC22)/AC22,(AE22-AC22)/AC22))</f>
        <v>2.7000445092014956E-2</v>
      </c>
    </row>
    <row r="23" spans="1:33" x14ac:dyDescent="0.25">
      <c r="A23" s="77" t="s">
        <v>12</v>
      </c>
      <c r="B23" s="78"/>
      <c r="C23" s="79">
        <f>C22</f>
        <v>1697.3</v>
      </c>
      <c r="D23" s="80"/>
      <c r="E23" s="79">
        <f>E22</f>
        <v>1780.3</v>
      </c>
      <c r="F23" s="80"/>
      <c r="G23" s="81">
        <f>G22</f>
        <v>1890.3</v>
      </c>
      <c r="H23" s="80"/>
      <c r="I23" s="82">
        <f>IF(E23*1=0,"-",(G23-E23)/E23)</f>
        <v>6.1787339212492277E-2</v>
      </c>
      <c r="K23" s="79">
        <f>K22</f>
        <v>1803.8969999999999</v>
      </c>
      <c r="L23" s="80"/>
      <c r="M23" s="79">
        <f>M22</f>
        <v>1745.7729999999999</v>
      </c>
      <c r="N23" s="80"/>
      <c r="O23" s="81">
        <f>O22</f>
        <v>1858.348</v>
      </c>
      <c r="P23" s="80"/>
      <c r="Q23" s="82">
        <f>IF(M23*1=0,"-",(O23-M23)/M23)</f>
        <v>6.4484328718567685E-2</v>
      </c>
      <c r="S23" s="79">
        <f>S22</f>
        <v>1133.2</v>
      </c>
      <c r="T23" s="80"/>
      <c r="U23" s="79">
        <f>U22</f>
        <v>1006.6</v>
      </c>
      <c r="V23" s="80"/>
      <c r="W23" s="81">
        <f>W22</f>
        <v>1099.2170000000001</v>
      </c>
      <c r="X23" s="80"/>
      <c r="Y23" s="82">
        <f>IF(U23*1=0,"-",(W23-U23)/U23)</f>
        <v>9.2009735744089091E-2</v>
      </c>
      <c r="AA23" s="79">
        <f>AA22</f>
        <v>670.697</v>
      </c>
      <c r="AB23" s="80"/>
      <c r="AC23" s="79">
        <f>AC22</f>
        <v>739.173</v>
      </c>
      <c r="AD23" s="80"/>
      <c r="AE23" s="81">
        <f>AE22</f>
        <v>759.13099999999997</v>
      </c>
      <c r="AF23" s="80"/>
      <c r="AG23" s="82">
        <f>IF(AC23*1=0,"-",(AE23-AC23)/AC23)</f>
        <v>2.7000445092014956E-2</v>
      </c>
    </row>
    <row r="25" spans="1:33" x14ac:dyDescent="0.25">
      <c r="A25" s="232" t="s">
        <v>20</v>
      </c>
      <c r="B25" s="226"/>
      <c r="C25" s="61"/>
      <c r="D25" s="62"/>
      <c r="E25" s="61"/>
      <c r="F25" s="62"/>
      <c r="G25" s="63"/>
      <c r="H25" s="62"/>
      <c r="I25" s="64"/>
      <c r="K25" s="61"/>
      <c r="L25" s="62"/>
      <c r="M25" s="61"/>
      <c r="N25" s="62"/>
      <c r="O25" s="63"/>
      <c r="P25" s="62"/>
      <c r="Q25" s="64"/>
      <c r="S25" s="61"/>
      <c r="T25" s="62"/>
      <c r="U25" s="61"/>
      <c r="V25" s="62"/>
      <c r="W25" s="63"/>
      <c r="X25" s="62"/>
      <c r="Y25" s="64"/>
      <c r="AA25" s="61"/>
      <c r="AB25" s="62"/>
      <c r="AC25" s="61"/>
      <c r="AD25" s="62"/>
      <c r="AE25" s="63"/>
      <c r="AF25" s="62"/>
      <c r="AG25" s="64"/>
    </row>
    <row r="26" spans="1:33" x14ac:dyDescent="0.25">
      <c r="A26" s="65" t="s">
        <v>21</v>
      </c>
      <c r="B26" s="66"/>
      <c r="C26" s="67">
        <v>530.1</v>
      </c>
      <c r="D26" s="68"/>
      <c r="E26" s="67">
        <v>511.4</v>
      </c>
      <c r="F26" s="68"/>
      <c r="G26" s="69">
        <v>460.4</v>
      </c>
      <c r="H26" s="68"/>
      <c r="I26" s="70">
        <f>IF(OR(E26=0,E26="-"),"-",IF(G26="-",(0-E26)/E26,(G26-E26)/E26))</f>
        <v>-9.9726241689479869E-2</v>
      </c>
      <c r="K26" s="67">
        <v>530.1</v>
      </c>
      <c r="L26" s="68"/>
      <c r="M26" s="67">
        <v>511.4</v>
      </c>
      <c r="N26" s="68"/>
      <c r="O26" s="69">
        <v>460.4</v>
      </c>
      <c r="P26" s="68"/>
      <c r="Q26" s="70">
        <f>IF(OR(M26=0,M26="-"),"-",IF(O26="-",(0-M26)/M26,(O26-M26)/M26))</f>
        <v>-9.9726241689479869E-2</v>
      </c>
      <c r="S26" s="67">
        <v>530.1</v>
      </c>
      <c r="T26" s="68"/>
      <c r="U26" s="67">
        <v>511.4</v>
      </c>
      <c r="V26" s="68"/>
      <c r="W26" s="69">
        <v>460.4</v>
      </c>
      <c r="X26" s="68"/>
      <c r="Y26" s="70">
        <f>IF(OR(U26=0,U26="-"),"-",IF(W26="-",(0-U26)/U26,(W26-U26)/U26))</f>
        <v>-9.9726241689479869E-2</v>
      </c>
      <c r="AA26" s="67">
        <v>0</v>
      </c>
      <c r="AB26" s="68"/>
      <c r="AC26" s="67">
        <v>0</v>
      </c>
      <c r="AD26" s="68"/>
      <c r="AE26" s="69">
        <v>0</v>
      </c>
      <c r="AF26" s="68"/>
      <c r="AG26" s="70" t="str">
        <f>IF(OR(AC26=0,AC26="-"),"-",IF(AE26="-",(0-AC26)/AC26,(AE26-AC26)/AC26))</f>
        <v>-</v>
      </c>
    </row>
    <row r="27" spans="1:33" x14ac:dyDescent="0.25">
      <c r="A27" s="77" t="s">
        <v>12</v>
      </c>
      <c r="B27" s="78"/>
      <c r="C27" s="79">
        <f>C26</f>
        <v>530.1</v>
      </c>
      <c r="D27" s="80"/>
      <c r="E27" s="79">
        <f>E26</f>
        <v>511.4</v>
      </c>
      <c r="F27" s="80"/>
      <c r="G27" s="81">
        <f>G26</f>
        <v>460.4</v>
      </c>
      <c r="H27" s="80"/>
      <c r="I27" s="82">
        <f>IF(E27*1=0,"-",(G27-E27)/E27)</f>
        <v>-9.9726241689479869E-2</v>
      </c>
      <c r="K27" s="79">
        <f>K26</f>
        <v>530.1</v>
      </c>
      <c r="L27" s="80"/>
      <c r="M27" s="79">
        <f>M26</f>
        <v>511.4</v>
      </c>
      <c r="N27" s="80"/>
      <c r="O27" s="81">
        <f>O26</f>
        <v>460.4</v>
      </c>
      <c r="P27" s="80"/>
      <c r="Q27" s="82">
        <f>IF(M27*1=0,"-",(O27-M27)/M27)</f>
        <v>-9.9726241689479869E-2</v>
      </c>
      <c r="S27" s="79">
        <f>S26</f>
        <v>530.1</v>
      </c>
      <c r="T27" s="80"/>
      <c r="U27" s="79">
        <f>U26</f>
        <v>511.4</v>
      </c>
      <c r="V27" s="80"/>
      <c r="W27" s="81">
        <f>W26</f>
        <v>460.4</v>
      </c>
      <c r="X27" s="80"/>
      <c r="Y27" s="82">
        <f>IF(U27*1=0,"-",(W27-U27)/U27)</f>
        <v>-9.9726241689479869E-2</v>
      </c>
      <c r="AA27" s="79">
        <f>AA26</f>
        <v>0</v>
      </c>
      <c r="AB27" s="80"/>
      <c r="AC27" s="79">
        <f>AC26</f>
        <v>0</v>
      </c>
      <c r="AD27" s="80"/>
      <c r="AE27" s="81">
        <f>AE26</f>
        <v>0</v>
      </c>
      <c r="AF27" s="80"/>
      <c r="AG27" s="82" t="str">
        <f>IF(AC27*1=0,"-",(AE27-AC27)/AC27)</f>
        <v>-</v>
      </c>
    </row>
    <row r="29" spans="1:33" x14ac:dyDescent="0.25">
      <c r="A29" s="232" t="s">
        <v>22</v>
      </c>
      <c r="B29" s="226"/>
      <c r="C29" s="61"/>
      <c r="D29" s="62"/>
      <c r="E29" s="61"/>
      <c r="F29" s="62"/>
      <c r="G29" s="63"/>
      <c r="H29" s="62"/>
      <c r="I29" s="64"/>
      <c r="K29" s="61"/>
      <c r="L29" s="62"/>
      <c r="M29" s="61"/>
      <c r="N29" s="62"/>
      <c r="O29" s="63"/>
      <c r="P29" s="62"/>
      <c r="Q29" s="64"/>
      <c r="S29" s="61"/>
      <c r="T29" s="62"/>
      <c r="U29" s="61"/>
      <c r="V29" s="62"/>
      <c r="W29" s="63"/>
      <c r="X29" s="62"/>
      <c r="Y29" s="64"/>
      <c r="AA29" s="61"/>
      <c r="AB29" s="62"/>
      <c r="AC29" s="61"/>
      <c r="AD29" s="62"/>
      <c r="AE29" s="63"/>
      <c r="AF29" s="62"/>
      <c r="AG29" s="64"/>
    </row>
    <row r="30" spans="1:33" x14ac:dyDescent="0.25">
      <c r="A30" s="65" t="s">
        <v>23</v>
      </c>
      <c r="B30" s="66"/>
      <c r="C30" s="67">
        <v>677.43499999999995</v>
      </c>
      <c r="D30" s="68"/>
      <c r="E30" s="67">
        <v>772</v>
      </c>
      <c r="F30" s="68"/>
      <c r="G30" s="69">
        <v>717.04</v>
      </c>
      <c r="H30" s="68"/>
      <c r="I30" s="70">
        <f>IF(OR(E30=0,E30="-"),"-",IF(G30="-",(0-E30)/E30,(G30-E30)/E30))</f>
        <v>-7.1191709844559636E-2</v>
      </c>
      <c r="K30" s="67">
        <v>686.84715000000006</v>
      </c>
      <c r="L30" s="68"/>
      <c r="M30" s="67">
        <v>674.43799999999999</v>
      </c>
      <c r="N30" s="68"/>
      <c r="O30" s="69">
        <v>765.05</v>
      </c>
      <c r="P30" s="68"/>
      <c r="Q30" s="70">
        <f>IF(OR(M30=0,M30="-"),"-",IF(O30="-",(0-M30)/M30,(O30-M30)/M30))</f>
        <v>0.13435186036373983</v>
      </c>
      <c r="S30" s="67">
        <v>1.54</v>
      </c>
      <c r="T30" s="68"/>
      <c r="U30" s="67">
        <v>2.323</v>
      </c>
      <c r="V30" s="68"/>
      <c r="W30" s="69">
        <v>3.52</v>
      </c>
      <c r="X30" s="68"/>
      <c r="Y30" s="70">
        <f>IF(OR(U30=0,U30="-"),"-",IF(W30="-",(0-U30)/U30,(W30-U30)/U30))</f>
        <v>0.5152819629789066</v>
      </c>
      <c r="AA30" s="67">
        <v>685.30714999999998</v>
      </c>
      <c r="AB30" s="68"/>
      <c r="AC30" s="67">
        <v>672.11500000000001</v>
      </c>
      <c r="AD30" s="68"/>
      <c r="AE30" s="69">
        <v>761.53</v>
      </c>
      <c r="AF30" s="68"/>
      <c r="AG30" s="70">
        <f>IF(OR(AC30=0,AC30="-"),"-",IF(AE30="-",(0-AC30)/AC30,(AE30-AC30)/AC30))</f>
        <v>0.13303526926195661</v>
      </c>
    </row>
    <row r="31" spans="1:33" x14ac:dyDescent="0.25">
      <c r="A31" s="71" t="s">
        <v>24</v>
      </c>
      <c r="B31" s="72"/>
      <c r="C31" s="73">
        <v>0</v>
      </c>
      <c r="D31" s="74"/>
      <c r="E31" s="73">
        <v>0</v>
      </c>
      <c r="F31" s="74"/>
      <c r="G31" s="75">
        <v>0</v>
      </c>
      <c r="H31" s="74"/>
      <c r="I31" s="76" t="str">
        <f>IF(OR(E31=0,E31="-"),"-",IF(G31="-",(0-E31)/E31,(G31-E31)/E31))</f>
        <v>-</v>
      </c>
      <c r="K31" s="73">
        <v>0</v>
      </c>
      <c r="L31" s="74"/>
      <c r="M31" s="73">
        <v>0</v>
      </c>
      <c r="N31" s="74"/>
      <c r="O31" s="75">
        <v>0</v>
      </c>
      <c r="P31" s="74"/>
      <c r="Q31" s="76" t="str">
        <f>IF(OR(M31=0,M31="-"),"-",IF(O31="-",(0-M31)/M31,(O31-M31)/M31))</f>
        <v>-</v>
      </c>
      <c r="S31" s="73">
        <v>0</v>
      </c>
      <c r="T31" s="74"/>
      <c r="U31" s="73">
        <v>0</v>
      </c>
      <c r="V31" s="74"/>
      <c r="W31" s="75">
        <v>0</v>
      </c>
      <c r="X31" s="74"/>
      <c r="Y31" s="76" t="str">
        <f>IF(OR(U31=0,U31="-"),"-",IF(W31="-",(0-U31)/U31,(W31-U31)/U31))</f>
        <v>-</v>
      </c>
      <c r="AA31" s="73">
        <v>0</v>
      </c>
      <c r="AB31" s="74"/>
      <c r="AC31" s="73">
        <v>0</v>
      </c>
      <c r="AD31" s="74"/>
      <c r="AE31" s="75">
        <v>0</v>
      </c>
      <c r="AF31" s="74"/>
      <c r="AG31" s="76" t="str">
        <f>IF(OR(AC31=0,AC31="-"),"-",IF(AE31="-",(0-AC31)/AC31,(AE31-AC31)/AC31))</f>
        <v>-</v>
      </c>
    </row>
    <row r="32" spans="1:33" x14ac:dyDescent="0.25">
      <c r="A32" s="65" t="s">
        <v>25</v>
      </c>
      <c r="B32" s="66"/>
      <c r="C32" s="67">
        <v>90.552000000000007</v>
      </c>
      <c r="D32" s="68"/>
      <c r="E32" s="67">
        <v>116.02500000000001</v>
      </c>
      <c r="F32" s="68"/>
      <c r="G32" s="69">
        <v>124.05200000000001</v>
      </c>
      <c r="H32" s="68"/>
      <c r="I32" s="70">
        <f>IF(OR(E32=0,E32="-"),"-",IF(G32="-",(0-E32)/E32,(G32-E32)/E32))</f>
        <v>6.9183365653953902E-2</v>
      </c>
      <c r="K32" s="67">
        <v>92.662999999999997</v>
      </c>
      <c r="L32" s="68"/>
      <c r="M32" s="67">
        <v>173.208</v>
      </c>
      <c r="N32" s="68"/>
      <c r="O32" s="69">
        <v>268.85300000000001</v>
      </c>
      <c r="P32" s="68"/>
      <c r="Q32" s="70">
        <f>IF(OR(M32=0,M32="-"),"-",IF(O32="-",(0-M32)/M32,(O32-M32)/M32))</f>
        <v>0.55219735808969572</v>
      </c>
      <c r="S32" s="67">
        <v>72.103999999999999</v>
      </c>
      <c r="T32" s="68"/>
      <c r="U32" s="67">
        <v>115.202</v>
      </c>
      <c r="V32" s="68"/>
      <c r="W32" s="69">
        <v>263.24</v>
      </c>
      <c r="X32" s="68"/>
      <c r="Y32" s="70">
        <f>IF(OR(U32=0,U32="-"),"-",IF(W32="-",(0-U32)/U32,(W32-U32)/U32))</f>
        <v>1.2850297737886496</v>
      </c>
      <c r="AA32" s="67">
        <v>20.559000000000001</v>
      </c>
      <c r="AB32" s="68"/>
      <c r="AC32" s="67">
        <v>58.006</v>
      </c>
      <c r="AD32" s="68"/>
      <c r="AE32" s="69">
        <v>5.6130000000000004</v>
      </c>
      <c r="AF32" s="68"/>
      <c r="AG32" s="70">
        <f>IF(OR(AC32=0,AC32="-"),"-",IF(AE32="-",(0-AC32)/AC32,(AE32-AC32)/AC32))</f>
        <v>-0.90323414819156644</v>
      </c>
    </row>
    <row r="33" spans="1:33" x14ac:dyDescent="0.25">
      <c r="A33" s="71" t="s">
        <v>26</v>
      </c>
      <c r="B33" s="72"/>
      <c r="C33" s="73">
        <v>0</v>
      </c>
      <c r="D33" s="74"/>
      <c r="E33" s="73">
        <v>73.319999999999993</v>
      </c>
      <c r="F33" s="74"/>
      <c r="G33" s="75">
        <v>14.56</v>
      </c>
      <c r="H33" s="74"/>
      <c r="I33" s="76">
        <f>IF(OR(E33=0,E33="-"),"-",IF(G33="-",(0-E33)/E33,(G33-E33)/E33))</f>
        <v>-0.80141843971631199</v>
      </c>
      <c r="K33" s="73">
        <v>0</v>
      </c>
      <c r="L33" s="74"/>
      <c r="M33" s="73">
        <v>73.397999999999996</v>
      </c>
      <c r="N33" s="74"/>
      <c r="O33" s="75">
        <v>14.6172</v>
      </c>
      <c r="P33" s="74"/>
      <c r="Q33" s="76">
        <f>IF(OR(M33=0,M33="-"),"-",IF(O33="-",(0-M33)/M33,(O33-M33)/M33))</f>
        <v>-0.80085015940488846</v>
      </c>
      <c r="S33" s="73">
        <v>0</v>
      </c>
      <c r="T33" s="74"/>
      <c r="U33" s="73">
        <v>0</v>
      </c>
      <c r="V33" s="74"/>
      <c r="W33" s="75">
        <v>0</v>
      </c>
      <c r="X33" s="74"/>
      <c r="Y33" s="76" t="str">
        <f>IF(OR(U33=0,U33="-"),"-",IF(W33="-",(0-U33)/U33,(W33-U33)/U33))</f>
        <v>-</v>
      </c>
      <c r="AA33" s="73">
        <v>0</v>
      </c>
      <c r="AB33" s="74"/>
      <c r="AC33" s="73">
        <v>73.397999999999996</v>
      </c>
      <c r="AD33" s="74"/>
      <c r="AE33" s="75">
        <v>14.6172</v>
      </c>
      <c r="AF33" s="74"/>
      <c r="AG33" s="76">
        <f>IF(OR(AC33=0,AC33="-"),"-",IF(AE33="-",(0-AC33)/AC33,(AE33-AC33)/AC33))</f>
        <v>-0.80085015940488846</v>
      </c>
    </row>
    <row r="34" spans="1:33" x14ac:dyDescent="0.25">
      <c r="A34" s="77" t="s">
        <v>12</v>
      </c>
      <c r="B34" s="78"/>
      <c r="C34" s="79">
        <f>C30+C31+C32+C33</f>
        <v>767.98699999999997</v>
      </c>
      <c r="D34" s="80"/>
      <c r="E34" s="79">
        <f>E30+E31+E32+E33</f>
        <v>961.34500000000003</v>
      </c>
      <c r="F34" s="80"/>
      <c r="G34" s="81">
        <f>G30+G31+G32+G33</f>
        <v>855.65199999999993</v>
      </c>
      <c r="H34" s="80"/>
      <c r="I34" s="82">
        <f>IF(E34*1=0,"-",(G34-E34)/E34)</f>
        <v>-0.1099428404995086</v>
      </c>
      <c r="K34" s="79">
        <f>K30+K31+K32+K33</f>
        <v>779.51015000000007</v>
      </c>
      <c r="L34" s="80"/>
      <c r="M34" s="79">
        <f>M30+M31+M32+M33</f>
        <v>921.04399999999998</v>
      </c>
      <c r="N34" s="80"/>
      <c r="O34" s="81">
        <f>O30+O31+O32+O33</f>
        <v>1048.5201999999999</v>
      </c>
      <c r="P34" s="80"/>
      <c r="Q34" s="82">
        <f>IF(M34*1=0,"-",(O34-M34)/M34)</f>
        <v>0.1384040284720382</v>
      </c>
      <c r="S34" s="79">
        <f>S30+S31+S32+S33</f>
        <v>73.644000000000005</v>
      </c>
      <c r="T34" s="80"/>
      <c r="U34" s="79">
        <f>U30+U31+U32+U33</f>
        <v>117.52499999999999</v>
      </c>
      <c r="V34" s="80"/>
      <c r="W34" s="81">
        <f>W30+W31+W32+W33</f>
        <v>266.76</v>
      </c>
      <c r="X34" s="80"/>
      <c r="Y34" s="82">
        <f>IF(U34*1=0,"-",(W34-U34)/U34)</f>
        <v>1.2698149329929804</v>
      </c>
      <c r="AA34" s="79">
        <f>AA30+AA31+AA32+AA33</f>
        <v>705.86614999999995</v>
      </c>
      <c r="AB34" s="80"/>
      <c r="AC34" s="79">
        <f>AC30+AC31+AC32+AC33</f>
        <v>803.51900000000001</v>
      </c>
      <c r="AD34" s="80"/>
      <c r="AE34" s="81">
        <f>AE30+AE31+AE32+AE33</f>
        <v>781.76020000000005</v>
      </c>
      <c r="AF34" s="80"/>
      <c r="AG34" s="82">
        <f>IF(AC34*1=0,"-",(AE34-AC34)/AC34)</f>
        <v>-2.7079384557179047E-2</v>
      </c>
    </row>
    <row r="36" spans="1:33" x14ac:dyDescent="0.25">
      <c r="A36" s="232" t="s">
        <v>27</v>
      </c>
      <c r="B36" s="226"/>
      <c r="C36" s="61"/>
      <c r="D36" s="62"/>
      <c r="E36" s="61"/>
      <c r="F36" s="62"/>
      <c r="G36" s="63"/>
      <c r="H36" s="62"/>
      <c r="I36" s="64"/>
      <c r="K36" s="61"/>
      <c r="L36" s="62"/>
      <c r="M36" s="61"/>
      <c r="N36" s="62"/>
      <c r="O36" s="63"/>
      <c r="P36" s="62"/>
      <c r="Q36" s="64"/>
      <c r="S36" s="61"/>
      <c r="T36" s="62"/>
      <c r="U36" s="61"/>
      <c r="V36" s="62"/>
      <c r="W36" s="63"/>
      <c r="X36" s="62"/>
      <c r="Y36" s="64"/>
      <c r="AA36" s="61"/>
      <c r="AB36" s="62"/>
      <c r="AC36" s="61"/>
      <c r="AD36" s="62"/>
      <c r="AE36" s="63"/>
      <c r="AF36" s="62"/>
      <c r="AG36" s="64"/>
    </row>
    <row r="37" spans="1:33" x14ac:dyDescent="0.25">
      <c r="A37" s="65" t="s">
        <v>29</v>
      </c>
      <c r="B37" s="66"/>
      <c r="C37" s="67">
        <v>0</v>
      </c>
      <c r="D37" s="68"/>
      <c r="E37" s="67">
        <v>0</v>
      </c>
      <c r="F37" s="68"/>
      <c r="G37" s="69">
        <v>4.35656</v>
      </c>
      <c r="H37" s="68"/>
      <c r="I37" s="70" t="str">
        <f>IF(OR(E37=0,E37="-"),"-",IF(G37="-",(0-E37)/E37,(G37-E37)/E37))</f>
        <v>-</v>
      </c>
      <c r="K37" s="67">
        <v>0</v>
      </c>
      <c r="L37" s="68"/>
      <c r="M37" s="67">
        <v>0</v>
      </c>
      <c r="N37" s="68"/>
      <c r="O37" s="69">
        <v>4.056</v>
      </c>
      <c r="P37" s="68"/>
      <c r="Q37" s="70" t="str">
        <f>IF(OR(M37=0,M37="-"),"-",IF(O37="-",(0-M37)/M37,(O37-M37)/M37))</f>
        <v>-</v>
      </c>
      <c r="S37" s="67">
        <v>0</v>
      </c>
      <c r="T37" s="68"/>
      <c r="U37" s="67">
        <v>0</v>
      </c>
      <c r="V37" s="68"/>
      <c r="W37" s="69">
        <v>0</v>
      </c>
      <c r="X37" s="68"/>
      <c r="Y37" s="70" t="str">
        <f>IF(OR(U37=0,U37="-"),"-",IF(W37="-",(0-U37)/U37,(W37-U37)/U37))</f>
        <v>-</v>
      </c>
      <c r="AA37" s="67">
        <v>0</v>
      </c>
      <c r="AB37" s="68"/>
      <c r="AC37" s="67">
        <v>0</v>
      </c>
      <c r="AD37" s="68"/>
      <c r="AE37" s="69">
        <v>4.056</v>
      </c>
      <c r="AF37" s="68"/>
      <c r="AG37" s="70" t="str">
        <f>IF(OR(AC37=0,AC37="-"),"-",IF(AE37="-",(0-AC37)/AC37,(AE37-AC37)/AC37))</f>
        <v>-</v>
      </c>
    </row>
    <row r="38" spans="1:33" x14ac:dyDescent="0.25">
      <c r="A38" s="71" t="s">
        <v>30</v>
      </c>
      <c r="B38" s="72"/>
      <c r="C38" s="73">
        <v>0</v>
      </c>
      <c r="D38" s="74"/>
      <c r="E38" s="73">
        <v>0</v>
      </c>
      <c r="F38" s="74"/>
      <c r="G38" s="75">
        <v>139.6</v>
      </c>
      <c r="H38" s="74"/>
      <c r="I38" s="76" t="str">
        <f>IF(OR(E38=0,E38="-"),"-",IF(G38="-",(0-E38)/E38,(G38-E38)/E38))</f>
        <v>-</v>
      </c>
      <c r="K38" s="73">
        <v>0</v>
      </c>
      <c r="L38" s="74"/>
      <c r="M38" s="73">
        <v>0</v>
      </c>
      <c r="N38" s="74"/>
      <c r="O38" s="75">
        <v>158.96</v>
      </c>
      <c r="P38" s="74"/>
      <c r="Q38" s="76" t="str">
        <f>IF(OR(M38=0,M38="-"),"-",IF(O38="-",(0-M38)/M38,(O38-M38)/M38))</f>
        <v>-</v>
      </c>
      <c r="S38" s="73">
        <v>0</v>
      </c>
      <c r="T38" s="74"/>
      <c r="U38" s="73">
        <v>0</v>
      </c>
      <c r="V38" s="74"/>
      <c r="W38" s="75">
        <v>0</v>
      </c>
      <c r="X38" s="74"/>
      <c r="Y38" s="76" t="str">
        <f>IF(OR(U38=0,U38="-"),"-",IF(W38="-",(0-U38)/U38,(W38-U38)/U38))</f>
        <v>-</v>
      </c>
      <c r="AA38" s="73">
        <v>0</v>
      </c>
      <c r="AB38" s="74"/>
      <c r="AC38" s="73">
        <v>0</v>
      </c>
      <c r="AD38" s="74"/>
      <c r="AE38" s="75">
        <v>158.96</v>
      </c>
      <c r="AF38" s="74"/>
      <c r="AG38" s="76" t="str">
        <f>IF(OR(AC38=0,AC38="-"),"-",IF(AE38="-",(0-AC38)/AC38,(AE38-AC38)/AC38))</f>
        <v>-</v>
      </c>
    </row>
    <row r="39" spans="1:33" x14ac:dyDescent="0.25">
      <c r="A39" s="65" t="s">
        <v>31</v>
      </c>
      <c r="B39" s="66"/>
      <c r="C39" s="67">
        <v>0</v>
      </c>
      <c r="D39" s="68"/>
      <c r="E39" s="67">
        <v>0</v>
      </c>
      <c r="F39" s="68"/>
      <c r="G39" s="69">
        <v>0</v>
      </c>
      <c r="H39" s="68"/>
      <c r="I39" s="70" t="str">
        <f>IF(OR(E39=0,E39="-"),"-",IF(G39="-",(0-E39)/E39,(G39-E39)/E39))</f>
        <v>-</v>
      </c>
      <c r="K39" s="67">
        <v>0</v>
      </c>
      <c r="L39" s="68"/>
      <c r="M39" s="67">
        <v>0</v>
      </c>
      <c r="N39" s="68"/>
      <c r="O39" s="69">
        <v>0</v>
      </c>
      <c r="P39" s="68"/>
      <c r="Q39" s="70" t="str">
        <f>IF(OR(M39=0,M39="-"),"-",IF(O39="-",(0-M39)/M39,(O39-M39)/M39))</f>
        <v>-</v>
      </c>
      <c r="S39" s="67">
        <v>0</v>
      </c>
      <c r="T39" s="68"/>
      <c r="U39" s="67">
        <v>0</v>
      </c>
      <c r="V39" s="68"/>
      <c r="W39" s="69">
        <v>0</v>
      </c>
      <c r="X39" s="68"/>
      <c r="Y39" s="70" t="str">
        <f>IF(OR(U39=0,U39="-"),"-",IF(W39="-",(0-U39)/U39,(W39-U39)/U39))</f>
        <v>-</v>
      </c>
      <c r="AA39" s="67">
        <v>0</v>
      </c>
      <c r="AB39" s="68"/>
      <c r="AC39" s="67">
        <v>0</v>
      </c>
      <c r="AD39" s="68"/>
      <c r="AE39" s="69">
        <v>0</v>
      </c>
      <c r="AF39" s="68"/>
      <c r="AG39" s="70" t="str">
        <f>IF(OR(AC39=0,AC39="-"),"-",IF(AE39="-",(0-AC39)/AC39,(AE39-AC39)/AC39))</f>
        <v>-</v>
      </c>
    </row>
    <row r="40" spans="1:33" x14ac:dyDescent="0.25">
      <c r="A40" s="77" t="s">
        <v>12</v>
      </c>
      <c r="B40" s="78"/>
      <c r="C40" s="79">
        <f>C37+C38+C39</f>
        <v>0</v>
      </c>
      <c r="D40" s="80"/>
      <c r="E40" s="79">
        <f>E37+E38+E39</f>
        <v>0</v>
      </c>
      <c r="F40" s="80"/>
      <c r="G40" s="81">
        <f>G37+G38+G39</f>
        <v>143.95656</v>
      </c>
      <c r="H40" s="80"/>
      <c r="I40" s="82" t="str">
        <f>IF(E40*1=0,"-",(G40-E40)/E40)</f>
        <v>-</v>
      </c>
      <c r="K40" s="79">
        <f>K37+K38+K39</f>
        <v>0</v>
      </c>
      <c r="L40" s="80"/>
      <c r="M40" s="79">
        <f>M37+M38+M39</f>
        <v>0</v>
      </c>
      <c r="N40" s="80"/>
      <c r="O40" s="81">
        <f>O37+O38+O39</f>
        <v>163.01600000000002</v>
      </c>
      <c r="P40" s="80"/>
      <c r="Q40" s="82" t="str">
        <f>IF(M40*1=0,"-",(O40-M40)/M40)</f>
        <v>-</v>
      </c>
      <c r="S40" s="79">
        <f>S37+S38+S39</f>
        <v>0</v>
      </c>
      <c r="T40" s="80"/>
      <c r="U40" s="79">
        <f>U37+U38+U39</f>
        <v>0</v>
      </c>
      <c r="V40" s="80"/>
      <c r="W40" s="81">
        <f>W37+W38+W39</f>
        <v>0</v>
      </c>
      <c r="X40" s="80"/>
      <c r="Y40" s="82" t="str">
        <f>IF(U40*1=0,"-",(W40-U40)/U40)</f>
        <v>-</v>
      </c>
      <c r="AA40" s="79">
        <f>AA37+AA38+AA39</f>
        <v>0</v>
      </c>
      <c r="AB40" s="80"/>
      <c r="AC40" s="79">
        <f>AC37+AC38+AC39</f>
        <v>0</v>
      </c>
      <c r="AD40" s="80"/>
      <c r="AE40" s="81">
        <f>AE37+AE38+AE39</f>
        <v>163.01600000000002</v>
      </c>
      <c r="AF40" s="80"/>
      <c r="AG40" s="82" t="str">
        <f>IF(AC40*1=0,"-",(AE40-AC40)/AC40)</f>
        <v>-</v>
      </c>
    </row>
    <row r="42" spans="1:33" x14ac:dyDescent="0.25">
      <c r="A42" s="232" t="s">
        <v>32</v>
      </c>
      <c r="B42" s="226"/>
      <c r="C42" s="61"/>
      <c r="D42" s="62"/>
      <c r="E42" s="61"/>
      <c r="F42" s="62"/>
      <c r="G42" s="63"/>
      <c r="H42" s="62"/>
      <c r="I42" s="64"/>
      <c r="K42" s="61"/>
      <c r="L42" s="62"/>
      <c r="M42" s="61"/>
      <c r="N42" s="62"/>
      <c r="O42" s="63"/>
      <c r="P42" s="62"/>
      <c r="Q42" s="64"/>
      <c r="S42" s="61"/>
      <c r="T42" s="62"/>
      <c r="U42" s="61"/>
      <c r="V42" s="62"/>
      <c r="W42" s="63"/>
      <c r="X42" s="62"/>
      <c r="Y42" s="64"/>
      <c r="AA42" s="61"/>
      <c r="AB42" s="62"/>
      <c r="AC42" s="61"/>
      <c r="AD42" s="62"/>
      <c r="AE42" s="63"/>
      <c r="AF42" s="62"/>
      <c r="AG42" s="64"/>
    </row>
    <row r="43" spans="1:33" x14ac:dyDescent="0.25">
      <c r="A43" s="65" t="s">
        <v>33</v>
      </c>
      <c r="B43" s="66"/>
      <c r="C43" s="67">
        <v>3542</v>
      </c>
      <c r="D43" s="68"/>
      <c r="E43" s="67">
        <v>3229.14</v>
      </c>
      <c r="F43" s="68"/>
      <c r="G43" s="69">
        <v>3875.04</v>
      </c>
      <c r="H43" s="68"/>
      <c r="I43" s="70">
        <f>IF(OR(E43=0,E43="-"),"-",IF(G43="-",(0-E43)/E43,(G43-E43)/E43))</f>
        <v>0.2000222969583233</v>
      </c>
      <c r="K43" s="67">
        <v>3542</v>
      </c>
      <c r="L43" s="68"/>
      <c r="M43" s="67">
        <v>3229.14</v>
      </c>
      <c r="N43" s="68"/>
      <c r="O43" s="69">
        <v>3875.04</v>
      </c>
      <c r="P43" s="68"/>
      <c r="Q43" s="70">
        <f>IF(OR(M43=0,M43="-"),"-",IF(O43="-",(0-M43)/M43,(O43-M43)/M43))</f>
        <v>0.2000222969583233</v>
      </c>
      <c r="S43" s="67">
        <v>3368.4609999999998</v>
      </c>
      <c r="T43" s="68"/>
      <c r="U43" s="67">
        <v>2996.2583199999999</v>
      </c>
      <c r="V43" s="68"/>
      <c r="W43" s="69">
        <v>3212.6841599999998</v>
      </c>
      <c r="X43" s="68"/>
      <c r="Y43" s="70">
        <f>IF(OR(U43=0,U43="-"),"-",IF(W43="-",(0-U43)/U43,(W43-U43)/U43))</f>
        <v>7.2232036388638177E-2</v>
      </c>
      <c r="AA43" s="67">
        <v>173.53899999999999</v>
      </c>
      <c r="AB43" s="68" t="s">
        <v>34</v>
      </c>
      <c r="AC43" s="67">
        <v>232.88167999999999</v>
      </c>
      <c r="AD43" s="68" t="s">
        <v>34</v>
      </c>
      <c r="AE43" s="69">
        <v>662.35583999999994</v>
      </c>
      <c r="AF43" s="68" t="s">
        <v>34</v>
      </c>
      <c r="AG43" s="70">
        <f>IF(OR(AC43=0,AC43="-"),"-",IF(AE43="-",(0-AC43)/AC43,(AE43-AC43)/AC43))</f>
        <v>1.8441732299423468</v>
      </c>
    </row>
    <row r="44" spans="1:33" x14ac:dyDescent="0.25">
      <c r="A44" s="71" t="s">
        <v>35</v>
      </c>
      <c r="B44" s="72"/>
      <c r="C44" s="73">
        <v>0</v>
      </c>
      <c r="D44" s="74"/>
      <c r="E44" s="73">
        <v>0</v>
      </c>
      <c r="F44" s="74"/>
      <c r="G44" s="75">
        <v>0</v>
      </c>
      <c r="H44" s="74"/>
      <c r="I44" s="76" t="str">
        <f>IF(OR(E44=0,E44="-"),"-",IF(G44="-",(0-E44)/E44,(G44-E44)/E44))</f>
        <v>-</v>
      </c>
      <c r="K44" s="73">
        <v>0</v>
      </c>
      <c r="L44" s="74"/>
      <c r="M44" s="73">
        <v>0</v>
      </c>
      <c r="N44" s="74"/>
      <c r="O44" s="75">
        <v>0</v>
      </c>
      <c r="P44" s="74"/>
      <c r="Q44" s="76" t="str">
        <f>IF(OR(M44=0,M44="-"),"-",IF(O44="-",(0-M44)/M44,(O44-M44)/M44))</f>
        <v>-</v>
      </c>
      <c r="S44" s="73">
        <v>0</v>
      </c>
      <c r="T44" s="74"/>
      <c r="U44" s="73">
        <v>0</v>
      </c>
      <c r="V44" s="74"/>
      <c r="W44" s="75">
        <v>0</v>
      </c>
      <c r="X44" s="74"/>
      <c r="Y44" s="76" t="str">
        <f>IF(OR(U44=0,U44="-"),"-",IF(W44="-",(0-U44)/U44,(W44-U44)/U44))</f>
        <v>-</v>
      </c>
      <c r="AA44" s="73">
        <v>0</v>
      </c>
      <c r="AB44" s="74"/>
      <c r="AC44" s="73">
        <v>0</v>
      </c>
      <c r="AD44" s="74"/>
      <c r="AE44" s="75">
        <v>0</v>
      </c>
      <c r="AF44" s="74"/>
      <c r="AG44" s="76" t="str">
        <f>IF(OR(AC44=0,AC44="-"),"-",IF(AE44="-",(0-AC44)/AC44,(AE44-AC44)/AC44))</f>
        <v>-</v>
      </c>
    </row>
    <row r="45" spans="1:33" x14ac:dyDescent="0.25">
      <c r="A45" s="65" t="s">
        <v>36</v>
      </c>
      <c r="B45" s="66"/>
      <c r="C45" s="67">
        <v>0</v>
      </c>
      <c r="D45" s="68"/>
      <c r="E45" s="67">
        <v>0</v>
      </c>
      <c r="F45" s="68"/>
      <c r="G45" s="69">
        <v>0</v>
      </c>
      <c r="H45" s="68"/>
      <c r="I45" s="70" t="str">
        <f>IF(OR(E45=0,E45="-"),"-",IF(G45="-",(0-E45)/E45,(G45-E45)/E45))</f>
        <v>-</v>
      </c>
      <c r="K45" s="67">
        <v>0</v>
      </c>
      <c r="L45" s="68"/>
      <c r="M45" s="67">
        <v>0</v>
      </c>
      <c r="N45" s="68"/>
      <c r="O45" s="69">
        <v>0</v>
      </c>
      <c r="P45" s="68"/>
      <c r="Q45" s="70" t="str">
        <f>IF(OR(M45=0,M45="-"),"-",IF(O45="-",(0-M45)/M45,(O45-M45)/M45))</f>
        <v>-</v>
      </c>
      <c r="S45" s="67">
        <v>0</v>
      </c>
      <c r="T45" s="68"/>
      <c r="U45" s="67">
        <v>0</v>
      </c>
      <c r="V45" s="68"/>
      <c r="W45" s="69">
        <v>0</v>
      </c>
      <c r="X45" s="68"/>
      <c r="Y45" s="70" t="str">
        <f>IF(OR(U45=0,U45="-"),"-",IF(W45="-",(0-U45)/U45,(W45-U45)/U45))</f>
        <v>-</v>
      </c>
      <c r="AA45" s="67">
        <v>0</v>
      </c>
      <c r="AB45" s="68"/>
      <c r="AC45" s="67">
        <v>0</v>
      </c>
      <c r="AD45" s="68"/>
      <c r="AE45" s="69">
        <v>0</v>
      </c>
      <c r="AF45" s="68"/>
      <c r="AG45" s="70" t="str">
        <f>IF(OR(AC45=0,AC45="-"),"-",IF(AE45="-",(0-AC45)/AC45,(AE45-AC45)/AC45))</f>
        <v>-</v>
      </c>
    </row>
    <row r="46" spans="1:33" x14ac:dyDescent="0.25">
      <c r="A46" s="77" t="s">
        <v>12</v>
      </c>
      <c r="B46" s="78"/>
      <c r="C46" s="79">
        <f>C43+C44+C45</f>
        <v>3542</v>
      </c>
      <c r="D46" s="80"/>
      <c r="E46" s="79">
        <f>E43+E44+E45</f>
        <v>3229.14</v>
      </c>
      <c r="F46" s="80"/>
      <c r="G46" s="81">
        <f>G43+G44+G45</f>
        <v>3875.04</v>
      </c>
      <c r="H46" s="80"/>
      <c r="I46" s="82">
        <f>IF(E46*1=0,"-",(G46-E46)/E46)</f>
        <v>0.2000222969583233</v>
      </c>
      <c r="K46" s="79">
        <f>K43+K44+K45</f>
        <v>3542</v>
      </c>
      <c r="L46" s="80"/>
      <c r="M46" s="79">
        <f>M43+M44+M45</f>
        <v>3229.14</v>
      </c>
      <c r="N46" s="80"/>
      <c r="O46" s="81">
        <f>O43+O44+O45</f>
        <v>3875.04</v>
      </c>
      <c r="P46" s="80"/>
      <c r="Q46" s="82">
        <f>IF(M46*1=0,"-",(O46-M46)/M46)</f>
        <v>0.2000222969583233</v>
      </c>
      <c r="S46" s="79">
        <f>S43+S44+S45</f>
        <v>3368.4609999999998</v>
      </c>
      <c r="T46" s="80"/>
      <c r="U46" s="79">
        <f>U43+U44+U45</f>
        <v>2996.2583199999999</v>
      </c>
      <c r="V46" s="80"/>
      <c r="W46" s="81">
        <f>W43+W44+W45</f>
        <v>3212.6841599999998</v>
      </c>
      <c r="X46" s="80"/>
      <c r="Y46" s="82">
        <f>IF(U46*1=0,"-",(W46-U46)/U46)</f>
        <v>7.2232036388638177E-2</v>
      </c>
      <c r="AA46" s="79">
        <f>AA43+AA44+AA45</f>
        <v>173.53899999999999</v>
      </c>
      <c r="AB46" s="80"/>
      <c r="AC46" s="79">
        <f>AC43+AC44+AC45</f>
        <v>232.88167999999999</v>
      </c>
      <c r="AD46" s="80"/>
      <c r="AE46" s="81">
        <f>AE43+AE44+AE45</f>
        <v>662.35583999999994</v>
      </c>
      <c r="AF46" s="80"/>
      <c r="AG46" s="82">
        <f>IF(AC46*1=0,"-",(AE46-AC46)/AC46)</f>
        <v>1.8441732299423468</v>
      </c>
    </row>
    <row r="48" spans="1:33" x14ac:dyDescent="0.25">
      <c r="A48" s="232" t="s">
        <v>37</v>
      </c>
      <c r="B48" s="226"/>
      <c r="C48" s="61"/>
      <c r="D48" s="62"/>
      <c r="E48" s="61"/>
      <c r="F48" s="62"/>
      <c r="G48" s="63"/>
      <c r="H48" s="62"/>
      <c r="I48" s="64"/>
      <c r="K48" s="61"/>
      <c r="L48" s="62"/>
      <c r="M48" s="61"/>
      <c r="N48" s="62"/>
      <c r="O48" s="63"/>
      <c r="P48" s="62"/>
      <c r="Q48" s="64"/>
      <c r="S48" s="61"/>
      <c r="T48" s="62"/>
      <c r="U48" s="61"/>
      <c r="V48" s="62"/>
      <c r="W48" s="63"/>
      <c r="X48" s="62"/>
      <c r="Y48" s="64"/>
      <c r="AA48" s="61"/>
      <c r="AB48" s="62"/>
      <c r="AC48" s="61"/>
      <c r="AD48" s="62"/>
      <c r="AE48" s="63"/>
      <c r="AF48" s="62"/>
      <c r="AG48" s="64"/>
    </row>
    <row r="49" spans="1:33" x14ac:dyDescent="0.25">
      <c r="A49" s="65" t="s">
        <v>38</v>
      </c>
      <c r="B49" s="66"/>
      <c r="C49" s="67">
        <v>56.337000000000003</v>
      </c>
      <c r="D49" s="68"/>
      <c r="E49" s="67">
        <v>94.409000000000006</v>
      </c>
      <c r="F49" s="68"/>
      <c r="G49" s="69">
        <v>88.384039999999999</v>
      </c>
      <c r="H49" s="68"/>
      <c r="I49" s="70">
        <f>IF(OR(E49=0,E49="-"),"-",IF(G49="-",(0-E49)/E49,(G49-E49)/E49))</f>
        <v>-6.3817644504231663E-2</v>
      </c>
      <c r="K49" s="67">
        <v>59.915999999999997</v>
      </c>
      <c r="L49" s="68"/>
      <c r="M49" s="67">
        <v>108.536</v>
      </c>
      <c r="N49" s="68"/>
      <c r="O49" s="69">
        <v>131.42128</v>
      </c>
      <c r="P49" s="68"/>
      <c r="Q49" s="70">
        <f>IF(OR(M49=0,M49="-"),"-",IF(O49="-",(0-M49)/M49,(O49-M49)/M49))</f>
        <v>0.21085427876464946</v>
      </c>
      <c r="S49" s="67">
        <v>59.915999999999997</v>
      </c>
      <c r="T49" s="68"/>
      <c r="U49" s="67">
        <v>108.536</v>
      </c>
      <c r="V49" s="68"/>
      <c r="W49" s="69">
        <v>98.450280000000006</v>
      </c>
      <c r="X49" s="68"/>
      <c r="Y49" s="70">
        <f>IF(OR(U49=0,U49="-"),"-",IF(W49="-",(0-U49)/U49,(W49-U49)/U49))</f>
        <v>-9.2925112405100568E-2</v>
      </c>
      <c r="AA49" s="67">
        <v>0</v>
      </c>
      <c r="AB49" s="68"/>
      <c r="AC49" s="67">
        <v>0</v>
      </c>
      <c r="AD49" s="68"/>
      <c r="AE49" s="69">
        <v>32.970999999999997</v>
      </c>
      <c r="AF49" s="68"/>
      <c r="AG49" s="70" t="str">
        <f>IF(OR(AC49=0,AC49="-"),"-",IF(AE49="-",(0-AC49)/AC49,(AE49-AC49)/AC49))</f>
        <v>-</v>
      </c>
    </row>
    <row r="50" spans="1:33" x14ac:dyDescent="0.25">
      <c r="A50" s="77" t="s">
        <v>12</v>
      </c>
      <c r="B50" s="78"/>
      <c r="C50" s="79">
        <f>C49</f>
        <v>56.337000000000003</v>
      </c>
      <c r="D50" s="80"/>
      <c r="E50" s="79">
        <f>E49</f>
        <v>94.409000000000006</v>
      </c>
      <c r="F50" s="80"/>
      <c r="G50" s="81">
        <f>G49</f>
        <v>88.384039999999999</v>
      </c>
      <c r="H50" s="80"/>
      <c r="I50" s="82">
        <f>IF(E50*1=0,"-",(G50-E50)/E50)</f>
        <v>-6.3817644504231663E-2</v>
      </c>
      <c r="K50" s="79">
        <f>K49</f>
        <v>59.915999999999997</v>
      </c>
      <c r="L50" s="80"/>
      <c r="M50" s="79">
        <f>M49</f>
        <v>108.536</v>
      </c>
      <c r="N50" s="80"/>
      <c r="O50" s="81">
        <f>O49</f>
        <v>131.42128</v>
      </c>
      <c r="P50" s="80"/>
      <c r="Q50" s="82">
        <f>IF(M50*1=0,"-",(O50-M50)/M50)</f>
        <v>0.21085427876464946</v>
      </c>
      <c r="S50" s="79">
        <f>S49</f>
        <v>59.915999999999997</v>
      </c>
      <c r="T50" s="80"/>
      <c r="U50" s="79">
        <f>U49</f>
        <v>108.536</v>
      </c>
      <c r="V50" s="80"/>
      <c r="W50" s="81">
        <f>W49</f>
        <v>98.450280000000006</v>
      </c>
      <c r="X50" s="80"/>
      <c r="Y50" s="82">
        <f>IF(U50*1=0,"-",(W50-U50)/U50)</f>
        <v>-9.2925112405100568E-2</v>
      </c>
      <c r="AA50" s="79">
        <f>AA49</f>
        <v>0</v>
      </c>
      <c r="AB50" s="80"/>
      <c r="AC50" s="79">
        <f>AC49</f>
        <v>0</v>
      </c>
      <c r="AD50" s="80"/>
      <c r="AE50" s="81">
        <f>AE49</f>
        <v>32.970999999999997</v>
      </c>
      <c r="AF50" s="80"/>
      <c r="AG50" s="82" t="str">
        <f>IF(AC50*1=0,"-",(AE50-AC50)/AC50)</f>
        <v>-</v>
      </c>
    </row>
    <row r="52" spans="1:33" ht="18" x14ac:dyDescent="0.25">
      <c r="A52" s="83" t="s">
        <v>39</v>
      </c>
      <c r="B52" s="84"/>
      <c r="C52" s="85">
        <f>C10+C14+C19+C23+C27+C34+C40+C46+C50</f>
        <v>7574.9157600000008</v>
      </c>
      <c r="D52" s="86"/>
      <c r="E52" s="85">
        <f>E10+E14+E19+E23+E27+E34+E40+E46+E50</f>
        <v>7726.6631199999993</v>
      </c>
      <c r="F52" s="86"/>
      <c r="G52" s="87">
        <f>G10+G14+G19+G23+G27+G34+G40+G46+G50</f>
        <v>8449.8911200000002</v>
      </c>
      <c r="H52" s="86"/>
      <c r="I52" s="88">
        <f>IF(E52*1=0,"-",(G52-E52)/E52)</f>
        <v>9.3601596027652501E-2</v>
      </c>
      <c r="K52" s="85">
        <f>K10+K14+K19+K23+K27+K34+K40+K46+K50</f>
        <v>7667.9556700000003</v>
      </c>
      <c r="L52" s="86"/>
      <c r="M52" s="85">
        <f>M10+M14+M19+M23+M27+M34+M40+M46+M50</f>
        <v>7654.5840399999997</v>
      </c>
      <c r="N52" s="86"/>
      <c r="O52" s="87">
        <f>O10+O14+O19+O23+O27+O34+O40+O46+O50</f>
        <v>8727.1974400000017</v>
      </c>
      <c r="P52" s="86"/>
      <c r="Q52" s="88">
        <f>IF(M52*1=0,"-",(O52-M52)/M52)</f>
        <v>0.14012693497059078</v>
      </c>
      <c r="S52" s="85">
        <f>S10+S14+S19+S23+S27+S34+S40+S46+S50</f>
        <v>5412.6338400000004</v>
      </c>
      <c r="T52" s="86"/>
      <c r="U52" s="85">
        <f>U10+U14+U19+U23+U27+U34+U40+U46+U50</f>
        <v>5011.2605999999996</v>
      </c>
      <c r="V52" s="86"/>
      <c r="W52" s="87">
        <f>W10+W14+W19+W23+W27+W34+W40+W46+W50</f>
        <v>5440.7645199999997</v>
      </c>
      <c r="X52" s="86"/>
      <c r="Y52" s="88">
        <f>IF(U52*1=0,"-",(W52-U52)/U52)</f>
        <v>8.5707759839909373E-2</v>
      </c>
      <c r="AA52" s="85">
        <f>AA10+AA14+AA19+AA23+AA27+AA34+AA40+AA46+AA50</f>
        <v>2255.3218299999999</v>
      </c>
      <c r="AB52" s="86"/>
      <c r="AC52" s="85">
        <f>AC10+AC14+AC19+AC23+AC27+AC34+AC40+AC46+AC50</f>
        <v>2643.3234399999997</v>
      </c>
      <c r="AD52" s="86"/>
      <c r="AE52" s="87">
        <f>AE10+AE14+AE19+AE23+AE27+AE34+AE40+AE46+AE50</f>
        <v>3286.4329199999997</v>
      </c>
      <c r="AF52" s="86"/>
      <c r="AG52" s="88">
        <f>IF(AC52*1=0,"-",(AE52-AC52)/AC52)</f>
        <v>0.24329579584101149</v>
      </c>
    </row>
  </sheetData>
  <sheetProtection formatCells="0" formatColumns="0" formatRows="0" insertColumns="0" insertRows="0" insertHyperlinks="0" deleteColumns="0" deleteRows="0" sort="0" autoFilter="0" pivotTables="0"/>
  <mergeCells count="28">
    <mergeCell ref="A48:B48"/>
    <mergeCell ref="A21:B21"/>
    <mergeCell ref="A25:B25"/>
    <mergeCell ref="A29:B29"/>
    <mergeCell ref="A36:B36"/>
    <mergeCell ref="A42:B42"/>
    <mergeCell ref="AC6:AD6"/>
    <mergeCell ref="AE6:AF6"/>
    <mergeCell ref="A7:B7"/>
    <mergeCell ref="A12:B12"/>
    <mergeCell ref="A16:B16"/>
    <mergeCell ref="O6:P6"/>
    <mergeCell ref="S6:T6"/>
    <mergeCell ref="U6:V6"/>
    <mergeCell ref="W6:X6"/>
    <mergeCell ref="AA6:AB6"/>
    <mergeCell ref="C6:D6"/>
    <mergeCell ref="E6:F6"/>
    <mergeCell ref="G6:H6"/>
    <mergeCell ref="K6:L6"/>
    <mergeCell ref="M6:N6"/>
    <mergeCell ref="A1:AF1"/>
    <mergeCell ref="A2:AF2"/>
    <mergeCell ref="A3:AF3"/>
    <mergeCell ref="C5:I5"/>
    <mergeCell ref="K5:Q5"/>
    <mergeCell ref="S5:Y5"/>
    <mergeCell ref="AA5:AG5"/>
  </mergeCells>
  <pageMargins left="0.7" right="0.7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"/>
  <sheetViews>
    <sheetView workbookViewId="0">
      <selection activeCell="A153" sqref="A153:XFD153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5" width="8.140625" customWidth="1"/>
    <col min="16" max="19" width="12.7109375" customWidth="1"/>
    <col min="20" max="20" width="9.140625" customWidth="1"/>
  </cols>
  <sheetData>
    <row r="1" spans="1:20" ht="23.25" x14ac:dyDescent="0.25">
      <c r="A1" s="225" t="s">
        <v>138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42" t="s">
        <v>1</v>
      </c>
    </row>
    <row r="2" spans="1:20" ht="18" x14ac:dyDescent="0.25">
      <c r="A2" s="227" t="s">
        <v>2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89"/>
    </row>
    <row r="3" spans="1:20" ht="18" x14ac:dyDescent="0.25">
      <c r="A3" s="227" t="s">
        <v>3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89"/>
    </row>
    <row r="5" spans="1:20" ht="51" customHeight="1" x14ac:dyDescent="0.25">
      <c r="A5" s="90" t="s">
        <v>8</v>
      </c>
      <c r="B5" s="233" t="s">
        <v>41</v>
      </c>
      <c r="C5" s="233" t="s">
        <v>42</v>
      </c>
      <c r="D5" s="234" t="s">
        <v>56</v>
      </c>
      <c r="E5" s="234" t="s">
        <v>16</v>
      </c>
      <c r="F5" s="234" t="s">
        <v>17</v>
      </c>
      <c r="G5" s="234" t="s">
        <v>19</v>
      </c>
      <c r="H5" s="234" t="s">
        <v>23</v>
      </c>
      <c r="I5" s="234" t="s">
        <v>26</v>
      </c>
      <c r="J5" s="234" t="s">
        <v>29</v>
      </c>
      <c r="K5" s="234" t="s">
        <v>30</v>
      </c>
      <c r="L5" s="234" t="s">
        <v>31</v>
      </c>
      <c r="M5" s="234" t="s">
        <v>33</v>
      </c>
      <c r="N5" s="234" t="s">
        <v>38</v>
      </c>
      <c r="O5" s="234" t="s">
        <v>43</v>
      </c>
      <c r="P5" s="235" t="s">
        <v>44</v>
      </c>
      <c r="Q5" s="235" t="s">
        <v>44</v>
      </c>
      <c r="R5" s="235" t="s">
        <v>44</v>
      </c>
    </row>
    <row r="6" spans="1:20" x14ac:dyDescent="0.25">
      <c r="A6" s="92" t="s">
        <v>45</v>
      </c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</row>
    <row r="7" spans="1:20" ht="15.75" x14ac:dyDescent="0.25">
      <c r="A7" s="92" t="s">
        <v>46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91">
        <v>2014</v>
      </c>
      <c r="Q7" s="91">
        <v>2013</v>
      </c>
      <c r="R7" s="91">
        <v>2012</v>
      </c>
    </row>
    <row r="8" spans="1:20" ht="15.75" x14ac:dyDescent="0.25">
      <c r="A8" s="93" t="s">
        <v>10</v>
      </c>
      <c r="B8" s="236"/>
      <c r="C8" s="226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5"/>
      <c r="Q8" s="96"/>
      <c r="R8" s="96"/>
    </row>
    <row r="9" spans="1:20" ht="15.75" x14ac:dyDescent="0.25">
      <c r="A9" s="97" t="s">
        <v>139</v>
      </c>
      <c r="B9" s="237"/>
      <c r="C9" s="226"/>
      <c r="D9" s="98">
        <v>0</v>
      </c>
      <c r="E9" s="98">
        <v>0</v>
      </c>
      <c r="F9" s="98">
        <v>1.5911999999999999</v>
      </c>
      <c r="G9" s="98">
        <v>0</v>
      </c>
      <c r="H9" s="98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0.55100000000000005</v>
      </c>
      <c r="P9" s="99">
        <f t="shared" ref="P9:P23" si="0">SUM(D9,E9,F9,G9,H9,I9,J9,K9,L9,M9,N9,O9)</f>
        <v>2.1421999999999999</v>
      </c>
      <c r="Q9" s="98">
        <v>0</v>
      </c>
      <c r="R9" s="98">
        <v>0</v>
      </c>
      <c r="S9" s="237"/>
      <c r="T9" s="226"/>
    </row>
    <row r="10" spans="1:20" ht="15.75" x14ac:dyDescent="0.25">
      <c r="A10" s="100" t="s">
        <v>47</v>
      </c>
      <c r="B10" s="238"/>
      <c r="C10" s="226"/>
      <c r="D10" s="101">
        <v>0</v>
      </c>
      <c r="E10" s="101">
        <v>0</v>
      </c>
      <c r="F10" s="101">
        <v>5.9969599999999996</v>
      </c>
      <c r="G10" s="101">
        <v>0</v>
      </c>
      <c r="H10" s="101">
        <v>4.0730000000000004</v>
      </c>
      <c r="I10" s="101">
        <v>0</v>
      </c>
      <c r="J10" s="101">
        <v>0</v>
      </c>
      <c r="K10" s="101">
        <v>0</v>
      </c>
      <c r="L10" s="101">
        <v>0</v>
      </c>
      <c r="M10" s="101">
        <v>0.84179999999999999</v>
      </c>
      <c r="N10" s="101">
        <v>0</v>
      </c>
      <c r="O10" s="101">
        <v>0</v>
      </c>
      <c r="P10" s="102">
        <f t="shared" si="0"/>
        <v>10.911759999999999</v>
      </c>
      <c r="Q10" s="101">
        <v>5.1826400000000001</v>
      </c>
      <c r="R10" s="101">
        <v>7.5568799999999996</v>
      </c>
    </row>
    <row r="11" spans="1:20" ht="15.75" x14ac:dyDescent="0.25">
      <c r="A11" s="97" t="s">
        <v>140</v>
      </c>
      <c r="B11" s="237"/>
      <c r="C11" s="226"/>
      <c r="D11" s="98">
        <v>0</v>
      </c>
      <c r="E11" s="98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8">
        <v>1.38E-2</v>
      </c>
      <c r="N11" s="98">
        <v>0</v>
      </c>
      <c r="O11" s="98">
        <v>0</v>
      </c>
      <c r="P11" s="99">
        <f t="shared" si="0"/>
        <v>1.38E-2</v>
      </c>
      <c r="Q11" s="98">
        <v>0</v>
      </c>
      <c r="R11" s="98">
        <v>0</v>
      </c>
    </row>
    <row r="12" spans="1:20" ht="15.75" x14ac:dyDescent="0.25">
      <c r="A12" s="100" t="s">
        <v>48</v>
      </c>
      <c r="B12" s="238"/>
      <c r="C12" s="226"/>
      <c r="D12" s="101">
        <v>0</v>
      </c>
      <c r="E12" s="101">
        <v>0</v>
      </c>
      <c r="F12" s="101">
        <v>1.04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2">
        <f t="shared" si="0"/>
        <v>1.04</v>
      </c>
      <c r="Q12" s="101">
        <v>0</v>
      </c>
      <c r="R12" s="101">
        <v>0.80600000000000005</v>
      </c>
    </row>
    <row r="13" spans="1:20" ht="15.75" x14ac:dyDescent="0.25">
      <c r="A13" s="97" t="s">
        <v>11</v>
      </c>
      <c r="B13" s="237"/>
      <c r="C13" s="226"/>
      <c r="D13" s="98">
        <v>0</v>
      </c>
      <c r="E13" s="98">
        <v>0</v>
      </c>
      <c r="F13" s="98">
        <v>1.8038799999999999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8">
        <v>0</v>
      </c>
      <c r="N13" s="98">
        <v>0</v>
      </c>
      <c r="O13" s="98">
        <v>0</v>
      </c>
      <c r="P13" s="99">
        <f t="shared" si="0"/>
        <v>1.8038799999999999</v>
      </c>
      <c r="Q13" s="98">
        <v>2.05192</v>
      </c>
      <c r="R13" s="98">
        <v>2.3561200000000002</v>
      </c>
    </row>
    <row r="14" spans="1:20" ht="15.75" x14ac:dyDescent="0.25">
      <c r="A14" s="100" t="s">
        <v>49</v>
      </c>
      <c r="B14" s="238"/>
      <c r="C14" s="226"/>
      <c r="D14" s="101">
        <v>0</v>
      </c>
      <c r="E14" s="101">
        <v>0</v>
      </c>
      <c r="F14" s="101">
        <v>2.6954799999999999</v>
      </c>
      <c r="G14" s="101">
        <v>0</v>
      </c>
      <c r="H14" s="101">
        <v>6.4059999999999997</v>
      </c>
      <c r="I14" s="101">
        <v>0</v>
      </c>
      <c r="J14" s="101">
        <v>0</v>
      </c>
      <c r="K14" s="101">
        <v>0</v>
      </c>
      <c r="L14" s="101">
        <v>0</v>
      </c>
      <c r="M14" s="101">
        <v>1.84E-2</v>
      </c>
      <c r="N14" s="101">
        <v>0</v>
      </c>
      <c r="O14" s="101">
        <v>0</v>
      </c>
      <c r="P14" s="102">
        <f t="shared" si="0"/>
        <v>9.1198799999999984</v>
      </c>
      <c r="Q14" s="101">
        <v>7.8100800000000001</v>
      </c>
      <c r="R14" s="101">
        <v>7.78315</v>
      </c>
    </row>
    <row r="15" spans="1:20" ht="15.75" x14ac:dyDescent="0.25">
      <c r="A15" s="97" t="s">
        <v>50</v>
      </c>
      <c r="B15" s="237"/>
      <c r="C15" s="226"/>
      <c r="D15" s="98">
        <v>0</v>
      </c>
      <c r="E15" s="98">
        <v>0</v>
      </c>
      <c r="F15" s="98">
        <v>3.4626800000000002</v>
      </c>
      <c r="G15" s="98">
        <v>0</v>
      </c>
      <c r="H15" s="98">
        <v>1.4139999999999999</v>
      </c>
      <c r="I15" s="98">
        <v>0</v>
      </c>
      <c r="J15" s="98">
        <v>0</v>
      </c>
      <c r="K15" s="98">
        <v>0</v>
      </c>
      <c r="L15" s="98">
        <v>0</v>
      </c>
      <c r="M15" s="98">
        <v>2.3E-2</v>
      </c>
      <c r="N15" s="98">
        <v>0</v>
      </c>
      <c r="O15" s="98">
        <v>0</v>
      </c>
      <c r="P15" s="99">
        <f t="shared" si="0"/>
        <v>4.89968</v>
      </c>
      <c r="Q15" s="98">
        <v>7.0114000000000001</v>
      </c>
      <c r="R15" s="98">
        <v>0.85799999999999998</v>
      </c>
    </row>
    <row r="16" spans="1:20" ht="15.75" x14ac:dyDescent="0.25">
      <c r="A16" s="100" t="s">
        <v>51</v>
      </c>
      <c r="B16" s="238"/>
      <c r="C16" s="226"/>
      <c r="D16" s="101">
        <v>0</v>
      </c>
      <c r="E16" s="101">
        <v>0</v>
      </c>
      <c r="F16" s="101">
        <v>1.764</v>
      </c>
      <c r="G16" s="101">
        <v>0</v>
      </c>
      <c r="H16" s="101">
        <v>5.1999999999999998E-2</v>
      </c>
      <c r="I16" s="101">
        <v>0</v>
      </c>
      <c r="J16" s="101">
        <v>0</v>
      </c>
      <c r="K16" s="101">
        <v>0</v>
      </c>
      <c r="L16" s="101">
        <v>0</v>
      </c>
      <c r="M16" s="101">
        <v>0.77280000000000004</v>
      </c>
      <c r="N16" s="101">
        <v>0</v>
      </c>
      <c r="O16" s="101">
        <v>0</v>
      </c>
      <c r="P16" s="102">
        <f t="shared" si="0"/>
        <v>2.5888</v>
      </c>
      <c r="Q16" s="101">
        <v>0.95520000000000005</v>
      </c>
      <c r="R16" s="101">
        <v>1.4419999999999999</v>
      </c>
    </row>
    <row r="17" spans="1:20" ht="15.75" x14ac:dyDescent="0.25">
      <c r="A17" s="97" t="s">
        <v>52</v>
      </c>
      <c r="B17" s="237"/>
      <c r="C17" s="226"/>
      <c r="D17" s="98">
        <v>0</v>
      </c>
      <c r="E17" s="98">
        <v>0</v>
      </c>
      <c r="F17" s="98">
        <v>4.5960000000000001</v>
      </c>
      <c r="G17" s="98">
        <v>0</v>
      </c>
      <c r="H17" s="98">
        <v>8.6530000000000005</v>
      </c>
      <c r="I17" s="98">
        <v>0</v>
      </c>
      <c r="J17" s="98">
        <v>0</v>
      </c>
      <c r="K17" s="98">
        <v>0</v>
      </c>
      <c r="L17" s="98">
        <v>0</v>
      </c>
      <c r="M17" s="98">
        <v>1.2098</v>
      </c>
      <c r="N17" s="98">
        <v>0</v>
      </c>
      <c r="O17" s="98">
        <v>0</v>
      </c>
      <c r="P17" s="99">
        <f t="shared" si="0"/>
        <v>14.4588</v>
      </c>
      <c r="Q17" s="98">
        <v>16.3292</v>
      </c>
      <c r="R17" s="98">
        <v>21.998049999999999</v>
      </c>
    </row>
    <row r="18" spans="1:20" ht="15.75" x14ac:dyDescent="0.25">
      <c r="A18" s="100" t="s">
        <v>53</v>
      </c>
      <c r="B18" s="238"/>
      <c r="C18" s="226"/>
      <c r="D18" s="101">
        <v>0</v>
      </c>
      <c r="E18" s="101">
        <v>0</v>
      </c>
      <c r="F18" s="101">
        <v>0.40455999999999998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0.49680000000000002</v>
      </c>
      <c r="N18" s="101">
        <v>0</v>
      </c>
      <c r="O18" s="101">
        <v>0</v>
      </c>
      <c r="P18" s="102">
        <f t="shared" si="0"/>
        <v>0.90135999999999994</v>
      </c>
      <c r="Q18" s="101">
        <v>0</v>
      </c>
      <c r="R18" s="101">
        <v>0</v>
      </c>
    </row>
    <row r="19" spans="1:20" ht="15.75" x14ac:dyDescent="0.25">
      <c r="A19" s="97" t="s">
        <v>55</v>
      </c>
      <c r="B19" s="237"/>
      <c r="C19" s="226"/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9">
        <f t="shared" si="0"/>
        <v>0</v>
      </c>
      <c r="Q19" s="98">
        <v>2.78152</v>
      </c>
      <c r="R19" s="98">
        <v>0</v>
      </c>
    </row>
    <row r="20" spans="1:20" ht="15.75" x14ac:dyDescent="0.25">
      <c r="A20" s="100" t="s">
        <v>56</v>
      </c>
      <c r="B20" s="238"/>
      <c r="C20" s="226"/>
      <c r="D20" s="101">
        <v>0</v>
      </c>
      <c r="E20" s="101">
        <v>0</v>
      </c>
      <c r="F20" s="101">
        <v>2.5870000000000002</v>
      </c>
      <c r="G20" s="101">
        <v>0</v>
      </c>
      <c r="H20" s="101">
        <v>15.374000000000001</v>
      </c>
      <c r="I20" s="101">
        <v>3.7440000000000002</v>
      </c>
      <c r="J20" s="101">
        <v>0</v>
      </c>
      <c r="K20" s="101">
        <v>0</v>
      </c>
      <c r="L20" s="101">
        <v>0</v>
      </c>
      <c r="M20" s="101">
        <v>3.2034400000000001</v>
      </c>
      <c r="N20" s="101">
        <v>0</v>
      </c>
      <c r="O20" s="101">
        <v>0</v>
      </c>
      <c r="P20" s="102">
        <f t="shared" si="0"/>
        <v>24.908440000000002</v>
      </c>
      <c r="Q20" s="101">
        <v>19.588000000000001</v>
      </c>
      <c r="R20" s="101">
        <v>22.676950000000001</v>
      </c>
    </row>
    <row r="21" spans="1:20" ht="15.75" x14ac:dyDescent="0.25">
      <c r="A21" s="97" t="s">
        <v>57</v>
      </c>
      <c r="B21" s="237"/>
      <c r="C21" s="226"/>
      <c r="D21" s="98">
        <v>0</v>
      </c>
      <c r="E21" s="98">
        <v>0</v>
      </c>
      <c r="F21" s="98">
        <v>3.2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9">
        <f t="shared" si="0"/>
        <v>3.2</v>
      </c>
      <c r="Q21" s="98">
        <v>1.7250000000000001</v>
      </c>
      <c r="R21" s="98">
        <v>4.8330000000000002</v>
      </c>
    </row>
    <row r="22" spans="1:20" ht="15.75" x14ac:dyDescent="0.25">
      <c r="A22" s="100" t="s">
        <v>58</v>
      </c>
      <c r="B22" s="238"/>
      <c r="C22" s="226"/>
      <c r="D22" s="101">
        <v>0</v>
      </c>
      <c r="E22" s="101">
        <v>0</v>
      </c>
      <c r="F22" s="101">
        <v>1.9108000000000001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0</v>
      </c>
      <c r="M22" s="101">
        <v>0</v>
      </c>
      <c r="N22" s="101">
        <v>0</v>
      </c>
      <c r="O22" s="101">
        <v>0</v>
      </c>
      <c r="P22" s="102">
        <f t="shared" si="0"/>
        <v>1.9108000000000001</v>
      </c>
      <c r="Q22" s="101">
        <v>0</v>
      </c>
      <c r="R22" s="101">
        <v>3.3</v>
      </c>
    </row>
    <row r="23" spans="1:20" ht="15.75" x14ac:dyDescent="0.25">
      <c r="A23" s="97" t="s">
        <v>59</v>
      </c>
      <c r="B23" s="237"/>
      <c r="C23" s="226"/>
      <c r="D23" s="98">
        <v>0</v>
      </c>
      <c r="E23" s="98">
        <v>0</v>
      </c>
      <c r="F23" s="98">
        <v>2.6</v>
      </c>
      <c r="G23" s="98">
        <v>0</v>
      </c>
      <c r="H23" s="98">
        <v>0.80600000000000005</v>
      </c>
      <c r="I23" s="98">
        <v>0</v>
      </c>
      <c r="J23" s="98">
        <v>0</v>
      </c>
      <c r="K23" s="98">
        <v>0</v>
      </c>
      <c r="L23" s="98">
        <v>0</v>
      </c>
      <c r="M23" s="98">
        <v>0.2024</v>
      </c>
      <c r="N23" s="98">
        <v>0</v>
      </c>
      <c r="O23" s="98">
        <v>0</v>
      </c>
      <c r="P23" s="99">
        <f t="shared" si="0"/>
        <v>3.6084000000000001</v>
      </c>
      <c r="Q23" s="98">
        <v>12.772959999999999</v>
      </c>
      <c r="R23" s="98">
        <v>1.7</v>
      </c>
    </row>
    <row r="24" spans="1:20" ht="15.75" x14ac:dyDescent="0.25">
      <c r="A24" s="103" t="s">
        <v>12</v>
      </c>
      <c r="B24" s="239"/>
      <c r="C24" s="226"/>
      <c r="D24" s="104">
        <f t="shared" ref="D24:R24" si="1">SUM(D9,D10,D11,D12,D13,D14,D15,D16,D17,D18,D19,D20,D21,D22,D23)</f>
        <v>0</v>
      </c>
      <c r="E24" s="104">
        <f t="shared" si="1"/>
        <v>0</v>
      </c>
      <c r="F24" s="104">
        <f t="shared" si="1"/>
        <v>33.652560000000001</v>
      </c>
      <c r="G24" s="104">
        <f t="shared" si="1"/>
        <v>0</v>
      </c>
      <c r="H24" s="104">
        <f t="shared" si="1"/>
        <v>36.777999999999999</v>
      </c>
      <c r="I24" s="104">
        <f t="shared" si="1"/>
        <v>3.7440000000000002</v>
      </c>
      <c r="J24" s="104">
        <f t="shared" si="1"/>
        <v>0</v>
      </c>
      <c r="K24" s="104">
        <f t="shared" si="1"/>
        <v>0</v>
      </c>
      <c r="L24" s="104">
        <f t="shared" si="1"/>
        <v>0</v>
      </c>
      <c r="M24" s="104">
        <f t="shared" si="1"/>
        <v>6.7822399999999998</v>
      </c>
      <c r="N24" s="104">
        <f t="shared" si="1"/>
        <v>0</v>
      </c>
      <c r="O24" s="104">
        <f t="shared" si="1"/>
        <v>0.55100000000000005</v>
      </c>
      <c r="P24" s="105">
        <f t="shared" si="1"/>
        <v>81.507799999999989</v>
      </c>
      <c r="Q24" s="101">
        <f t="shared" si="1"/>
        <v>76.207920000000001</v>
      </c>
      <c r="R24" s="101">
        <f t="shared" si="1"/>
        <v>75.310150000000007</v>
      </c>
    </row>
    <row r="26" spans="1:20" ht="15.75" x14ac:dyDescent="0.25">
      <c r="A26" s="93" t="s">
        <v>13</v>
      </c>
      <c r="B26" s="236"/>
      <c r="C26" s="226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5"/>
      <c r="Q26" s="96"/>
      <c r="R26" s="96"/>
    </row>
    <row r="27" spans="1:20" ht="15.75" x14ac:dyDescent="0.25">
      <c r="A27" s="97" t="s">
        <v>14</v>
      </c>
      <c r="B27" s="237"/>
      <c r="C27" s="226"/>
      <c r="D27" s="98">
        <v>0</v>
      </c>
      <c r="E27" s="98">
        <v>0</v>
      </c>
      <c r="F27" s="98">
        <v>14.87992</v>
      </c>
      <c r="G27" s="98">
        <v>0</v>
      </c>
      <c r="H27" s="98">
        <v>5.1479999999999997</v>
      </c>
      <c r="I27" s="98">
        <v>4.9400000000000004</v>
      </c>
      <c r="J27" s="98">
        <v>3.4319999999999999</v>
      </c>
      <c r="K27" s="98">
        <v>0</v>
      </c>
      <c r="L27" s="98">
        <v>0</v>
      </c>
      <c r="M27" s="98">
        <v>0.115</v>
      </c>
      <c r="N27" s="98">
        <v>0</v>
      </c>
      <c r="O27" s="98">
        <v>0</v>
      </c>
      <c r="P27" s="99">
        <f t="shared" ref="P27:P35" si="2">SUM(D27,E27,F27,G27,H27,I27,J27,K27,L27,M27,N27,O27)</f>
        <v>28.51492</v>
      </c>
      <c r="Q27" s="98">
        <v>20.510159999999999</v>
      </c>
      <c r="R27" s="98">
        <v>9.6820000000000004</v>
      </c>
      <c r="S27" s="237"/>
      <c r="T27" s="226"/>
    </row>
    <row r="28" spans="1:20" ht="15.75" x14ac:dyDescent="0.25">
      <c r="A28" s="100" t="s">
        <v>60</v>
      </c>
      <c r="B28" s="238"/>
      <c r="C28" s="226"/>
      <c r="D28" s="101">
        <v>0</v>
      </c>
      <c r="E28" s="101">
        <v>0</v>
      </c>
      <c r="F28" s="101">
        <v>6.02576</v>
      </c>
      <c r="G28" s="101">
        <v>0</v>
      </c>
      <c r="H28" s="101">
        <v>6.0839999999999996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102">
        <f t="shared" si="2"/>
        <v>12.10976</v>
      </c>
      <c r="Q28" s="101">
        <v>29.98516</v>
      </c>
      <c r="R28" s="101">
        <v>16.856999999999999</v>
      </c>
    </row>
    <row r="29" spans="1:20" ht="15.75" x14ac:dyDescent="0.25">
      <c r="A29" s="97" t="s">
        <v>141</v>
      </c>
      <c r="B29" s="237"/>
      <c r="C29" s="226"/>
      <c r="D29" s="98">
        <v>0</v>
      </c>
      <c r="E29" s="98">
        <v>0</v>
      </c>
      <c r="F29" s="98">
        <v>2.1790799999999999</v>
      </c>
      <c r="G29" s="98">
        <v>0</v>
      </c>
      <c r="H29" s="98">
        <v>0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8">
        <v>0</v>
      </c>
      <c r="O29" s="98">
        <v>0</v>
      </c>
      <c r="P29" s="99">
        <f t="shared" si="2"/>
        <v>2.1790799999999999</v>
      </c>
      <c r="Q29" s="98">
        <v>2.8443999999999998</v>
      </c>
      <c r="R29" s="98">
        <v>0</v>
      </c>
    </row>
    <row r="30" spans="1:20" ht="15.75" x14ac:dyDescent="0.25">
      <c r="A30" s="100" t="s">
        <v>142</v>
      </c>
      <c r="B30" s="238"/>
      <c r="C30" s="226"/>
      <c r="D30" s="101">
        <v>0</v>
      </c>
      <c r="E30" s="101">
        <v>0</v>
      </c>
      <c r="F30" s="101">
        <v>22.74672</v>
      </c>
      <c r="G30" s="101">
        <v>0</v>
      </c>
      <c r="H30" s="101">
        <v>2.65</v>
      </c>
      <c r="I30" s="101">
        <v>0</v>
      </c>
      <c r="J30" s="101">
        <v>0</v>
      </c>
      <c r="K30" s="101">
        <v>0</v>
      </c>
      <c r="L30" s="101">
        <v>0</v>
      </c>
      <c r="M30" s="101">
        <v>0</v>
      </c>
      <c r="N30" s="101">
        <v>0</v>
      </c>
      <c r="O30" s="101">
        <v>0</v>
      </c>
      <c r="P30" s="102">
        <f t="shared" si="2"/>
        <v>25.396719999999998</v>
      </c>
      <c r="Q30" s="101">
        <v>38.916679999999999</v>
      </c>
      <c r="R30" s="101">
        <v>22.679279999999999</v>
      </c>
    </row>
    <row r="31" spans="1:20" ht="15.75" x14ac:dyDescent="0.25">
      <c r="A31" s="97" t="s">
        <v>143</v>
      </c>
      <c r="B31" s="237"/>
      <c r="C31" s="226"/>
      <c r="D31" s="98">
        <v>0</v>
      </c>
      <c r="E31" s="98">
        <v>0</v>
      </c>
      <c r="F31" s="98">
        <v>0</v>
      </c>
      <c r="G31" s="98">
        <v>0</v>
      </c>
      <c r="H31" s="98">
        <v>0</v>
      </c>
      <c r="I31" s="98">
        <v>0</v>
      </c>
      <c r="J31" s="98">
        <v>0</v>
      </c>
      <c r="K31" s="98">
        <v>0</v>
      </c>
      <c r="L31" s="98">
        <v>0</v>
      </c>
      <c r="M31" s="98">
        <v>0</v>
      </c>
      <c r="N31" s="98">
        <v>0</v>
      </c>
      <c r="O31" s="98">
        <v>0</v>
      </c>
      <c r="P31" s="99">
        <f t="shared" si="2"/>
        <v>0</v>
      </c>
      <c r="Q31" s="98">
        <v>3.9E-2</v>
      </c>
      <c r="R31" s="98">
        <v>0</v>
      </c>
    </row>
    <row r="32" spans="1:20" ht="15.75" x14ac:dyDescent="0.25">
      <c r="A32" s="100" t="s">
        <v>61</v>
      </c>
      <c r="B32" s="238"/>
      <c r="C32" s="226"/>
      <c r="D32" s="101">
        <v>0</v>
      </c>
      <c r="E32" s="101">
        <v>0</v>
      </c>
      <c r="F32" s="101">
        <v>29.526319999999998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0.42458000000000001</v>
      </c>
      <c r="N32" s="101">
        <v>0</v>
      </c>
      <c r="O32" s="101">
        <v>0</v>
      </c>
      <c r="P32" s="102">
        <f t="shared" si="2"/>
        <v>29.950899999999997</v>
      </c>
      <c r="Q32" s="101">
        <v>31.991040000000002</v>
      </c>
      <c r="R32" s="101">
        <v>16.80752</v>
      </c>
    </row>
    <row r="33" spans="1:20" ht="15.75" x14ac:dyDescent="0.25">
      <c r="A33" s="97" t="s">
        <v>62</v>
      </c>
      <c r="B33" s="237"/>
      <c r="C33" s="226"/>
      <c r="D33" s="98">
        <v>0</v>
      </c>
      <c r="E33" s="98">
        <v>0</v>
      </c>
      <c r="F33" s="98">
        <v>7.2523999999999997</v>
      </c>
      <c r="G33" s="98">
        <v>0</v>
      </c>
      <c r="H33" s="98">
        <v>11.637</v>
      </c>
      <c r="I33" s="98">
        <v>0</v>
      </c>
      <c r="J33" s="98">
        <v>0</v>
      </c>
      <c r="K33" s="98">
        <v>0</v>
      </c>
      <c r="L33" s="98">
        <v>0</v>
      </c>
      <c r="M33" s="98">
        <v>0</v>
      </c>
      <c r="N33" s="98">
        <v>0</v>
      </c>
      <c r="O33" s="98">
        <v>0</v>
      </c>
      <c r="P33" s="99">
        <f t="shared" si="2"/>
        <v>18.889400000000002</v>
      </c>
      <c r="Q33" s="98">
        <v>10.36328</v>
      </c>
      <c r="R33" s="98">
        <v>31.90964</v>
      </c>
    </row>
    <row r="34" spans="1:20" ht="15.75" x14ac:dyDescent="0.25">
      <c r="A34" s="100" t="s">
        <v>63</v>
      </c>
      <c r="B34" s="238"/>
      <c r="C34" s="226"/>
      <c r="D34" s="101">
        <v>0</v>
      </c>
      <c r="E34" s="101">
        <v>0</v>
      </c>
      <c r="F34" s="101">
        <v>8.9600000000000009</v>
      </c>
      <c r="G34" s="101">
        <v>0</v>
      </c>
      <c r="H34" s="101">
        <v>0</v>
      </c>
      <c r="I34" s="101">
        <v>0</v>
      </c>
      <c r="J34" s="101">
        <v>0</v>
      </c>
      <c r="K34" s="101">
        <v>0</v>
      </c>
      <c r="L34" s="101">
        <v>0</v>
      </c>
      <c r="M34" s="101">
        <v>0</v>
      </c>
      <c r="N34" s="101">
        <v>0</v>
      </c>
      <c r="O34" s="101">
        <v>0</v>
      </c>
      <c r="P34" s="102">
        <f t="shared" si="2"/>
        <v>8.9600000000000009</v>
      </c>
      <c r="Q34" s="101">
        <v>36.703119999999998</v>
      </c>
      <c r="R34" s="101">
        <v>23.80433</v>
      </c>
    </row>
    <row r="35" spans="1:20" ht="15.75" x14ac:dyDescent="0.25">
      <c r="A35" s="97" t="s">
        <v>144</v>
      </c>
      <c r="B35" s="237"/>
      <c r="C35" s="226"/>
      <c r="D35" s="98">
        <v>0</v>
      </c>
      <c r="E35" s="98">
        <v>0</v>
      </c>
      <c r="F35" s="98">
        <v>0.3</v>
      </c>
      <c r="G35" s="98">
        <v>0</v>
      </c>
      <c r="H35" s="98">
        <v>0</v>
      </c>
      <c r="I35" s="98">
        <v>0</v>
      </c>
      <c r="J35" s="98">
        <v>0</v>
      </c>
      <c r="K35" s="98">
        <v>0</v>
      </c>
      <c r="L35" s="98">
        <v>0</v>
      </c>
      <c r="M35" s="98">
        <v>0</v>
      </c>
      <c r="N35" s="98">
        <v>0</v>
      </c>
      <c r="O35" s="98">
        <v>0</v>
      </c>
      <c r="P35" s="99">
        <f t="shared" si="2"/>
        <v>0.3</v>
      </c>
      <c r="Q35" s="98">
        <v>5.8435199999999998</v>
      </c>
      <c r="R35" s="98">
        <v>23.193200000000001</v>
      </c>
    </row>
    <row r="36" spans="1:20" ht="15.75" x14ac:dyDescent="0.25">
      <c r="A36" s="103" t="s">
        <v>12</v>
      </c>
      <c r="B36" s="239"/>
      <c r="C36" s="226"/>
      <c r="D36" s="104">
        <f t="shared" ref="D36:R36" si="3">SUM(D27,D28,D29,D30,D31,D32,D33,D34,D35)</f>
        <v>0</v>
      </c>
      <c r="E36" s="104">
        <f t="shared" si="3"/>
        <v>0</v>
      </c>
      <c r="F36" s="104">
        <f t="shared" si="3"/>
        <v>91.870199999999997</v>
      </c>
      <c r="G36" s="104">
        <f t="shared" si="3"/>
        <v>0</v>
      </c>
      <c r="H36" s="104">
        <f t="shared" si="3"/>
        <v>25.518999999999998</v>
      </c>
      <c r="I36" s="104">
        <f t="shared" si="3"/>
        <v>4.9400000000000004</v>
      </c>
      <c r="J36" s="104">
        <f t="shared" si="3"/>
        <v>3.4319999999999999</v>
      </c>
      <c r="K36" s="104">
        <f t="shared" si="3"/>
        <v>0</v>
      </c>
      <c r="L36" s="104">
        <f t="shared" si="3"/>
        <v>0</v>
      </c>
      <c r="M36" s="104">
        <f t="shared" si="3"/>
        <v>0.53958000000000006</v>
      </c>
      <c r="N36" s="104">
        <f t="shared" si="3"/>
        <v>0</v>
      </c>
      <c r="O36" s="104">
        <f t="shared" si="3"/>
        <v>0</v>
      </c>
      <c r="P36" s="105">
        <f t="shared" si="3"/>
        <v>126.30077999999999</v>
      </c>
      <c r="Q36" s="101">
        <f t="shared" si="3"/>
        <v>177.19636000000003</v>
      </c>
      <c r="R36" s="101">
        <f t="shared" si="3"/>
        <v>144.93296999999998</v>
      </c>
    </row>
    <row r="38" spans="1:20" ht="15.75" x14ac:dyDescent="0.25">
      <c r="A38" s="93" t="s">
        <v>15</v>
      </c>
      <c r="B38" s="236"/>
      <c r="C38" s="226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5"/>
      <c r="Q38" s="96"/>
      <c r="R38" s="96"/>
    </row>
    <row r="39" spans="1:20" ht="15.75" x14ac:dyDescent="0.25">
      <c r="A39" s="97" t="s">
        <v>145</v>
      </c>
      <c r="B39" s="237"/>
      <c r="C39" s="226"/>
      <c r="D39" s="98">
        <v>0</v>
      </c>
      <c r="E39" s="98">
        <v>0</v>
      </c>
      <c r="F39" s="98">
        <v>3.6795200000000001</v>
      </c>
      <c r="G39" s="98">
        <v>0</v>
      </c>
      <c r="H39" s="98">
        <v>0</v>
      </c>
      <c r="I39" s="98">
        <v>0</v>
      </c>
      <c r="J39" s="98">
        <v>0</v>
      </c>
      <c r="K39" s="98">
        <v>0</v>
      </c>
      <c r="L39" s="98">
        <v>0</v>
      </c>
      <c r="M39" s="98">
        <v>0</v>
      </c>
      <c r="N39" s="98">
        <v>0</v>
      </c>
      <c r="O39" s="98">
        <v>0</v>
      </c>
      <c r="P39" s="99">
        <f t="shared" ref="P39:P48" si="4">SUM(D39,E39,F39,G39,H39,I39,J39,K39,L39,M39,N39,O39)</f>
        <v>3.6795200000000001</v>
      </c>
      <c r="Q39" s="98">
        <v>3.0840800000000002</v>
      </c>
      <c r="R39" s="98">
        <v>0.76180000000000003</v>
      </c>
      <c r="S39" s="237"/>
      <c r="T39" s="226"/>
    </row>
    <row r="40" spans="1:20" ht="15.75" x14ac:dyDescent="0.25">
      <c r="A40" s="100" t="s">
        <v>146</v>
      </c>
      <c r="B40" s="238"/>
      <c r="C40" s="226"/>
      <c r="D40" s="101">
        <v>0</v>
      </c>
      <c r="E40" s="101">
        <v>0</v>
      </c>
      <c r="F40" s="101">
        <v>43.292920000000002</v>
      </c>
      <c r="G40" s="101">
        <v>0</v>
      </c>
      <c r="H40" s="101">
        <v>0</v>
      </c>
      <c r="I40" s="101">
        <v>0</v>
      </c>
      <c r="J40" s="101">
        <v>0</v>
      </c>
      <c r="K40" s="101">
        <v>0</v>
      </c>
      <c r="L40" s="101">
        <v>0</v>
      </c>
      <c r="M40" s="101">
        <v>0</v>
      </c>
      <c r="N40" s="101">
        <v>0</v>
      </c>
      <c r="O40" s="101">
        <v>0</v>
      </c>
      <c r="P40" s="102">
        <f t="shared" si="4"/>
        <v>43.292920000000002</v>
      </c>
      <c r="Q40" s="101">
        <v>71.950199999999995</v>
      </c>
      <c r="R40" s="101">
        <v>36.365920000000003</v>
      </c>
    </row>
    <row r="41" spans="1:20" ht="15.75" x14ac:dyDescent="0.25">
      <c r="A41" s="97" t="s">
        <v>65</v>
      </c>
      <c r="B41" s="237"/>
      <c r="C41" s="226"/>
      <c r="D41" s="98">
        <v>0</v>
      </c>
      <c r="E41" s="98">
        <v>0</v>
      </c>
      <c r="F41" s="98">
        <v>1.0067200000000001</v>
      </c>
      <c r="G41" s="98">
        <v>0</v>
      </c>
      <c r="H41" s="98">
        <v>0</v>
      </c>
      <c r="I41" s="98">
        <v>0</v>
      </c>
      <c r="J41" s="98">
        <v>0</v>
      </c>
      <c r="K41" s="98">
        <v>0</v>
      </c>
      <c r="L41" s="98">
        <v>0</v>
      </c>
      <c r="M41" s="98">
        <v>9.1999999999999998E-3</v>
      </c>
      <c r="N41" s="98">
        <v>0</v>
      </c>
      <c r="O41" s="98">
        <v>0</v>
      </c>
      <c r="P41" s="99">
        <f t="shared" si="4"/>
        <v>1.0159200000000002</v>
      </c>
      <c r="Q41" s="98">
        <v>0.72799999999999998</v>
      </c>
      <c r="R41" s="98">
        <v>0.20799999999999999</v>
      </c>
    </row>
    <row r="42" spans="1:20" ht="15.75" x14ac:dyDescent="0.25">
      <c r="A42" s="100" t="s">
        <v>147</v>
      </c>
      <c r="B42" s="238"/>
      <c r="C42" s="226"/>
      <c r="D42" s="101">
        <v>0</v>
      </c>
      <c r="E42" s="101">
        <v>0</v>
      </c>
      <c r="F42" s="101">
        <v>0.26519999999999999</v>
      </c>
      <c r="G42" s="101">
        <v>0</v>
      </c>
      <c r="H42" s="101">
        <v>0</v>
      </c>
      <c r="I42" s="101">
        <v>0</v>
      </c>
      <c r="J42" s="101">
        <v>0</v>
      </c>
      <c r="K42" s="101">
        <v>0</v>
      </c>
      <c r="L42" s="101">
        <v>0</v>
      </c>
      <c r="M42" s="101">
        <v>0</v>
      </c>
      <c r="N42" s="101">
        <v>0</v>
      </c>
      <c r="O42" s="101">
        <v>0</v>
      </c>
      <c r="P42" s="102">
        <f t="shared" si="4"/>
        <v>0.26519999999999999</v>
      </c>
      <c r="Q42" s="101">
        <v>0</v>
      </c>
      <c r="R42" s="101">
        <v>0</v>
      </c>
    </row>
    <row r="43" spans="1:20" ht="15.75" x14ac:dyDescent="0.25">
      <c r="A43" s="97" t="s">
        <v>66</v>
      </c>
      <c r="B43" s="237"/>
      <c r="C43" s="226"/>
      <c r="D43" s="98">
        <v>0</v>
      </c>
      <c r="E43" s="98">
        <v>0</v>
      </c>
      <c r="F43" s="98">
        <v>0</v>
      </c>
      <c r="G43" s="98">
        <v>0</v>
      </c>
      <c r="H43" s="98">
        <v>0</v>
      </c>
      <c r="I43" s="98">
        <v>0</v>
      </c>
      <c r="J43" s="98">
        <v>0</v>
      </c>
      <c r="K43" s="98">
        <v>0</v>
      </c>
      <c r="L43" s="98">
        <v>0</v>
      </c>
      <c r="M43" s="98">
        <v>4.5999999999999999E-3</v>
      </c>
      <c r="N43" s="98">
        <v>0</v>
      </c>
      <c r="O43" s="98">
        <v>0</v>
      </c>
      <c r="P43" s="99">
        <f t="shared" si="4"/>
        <v>4.5999999999999999E-3</v>
      </c>
      <c r="Q43" s="98">
        <v>0</v>
      </c>
      <c r="R43" s="98">
        <v>0.26519999999999999</v>
      </c>
    </row>
    <row r="44" spans="1:20" ht="15.75" x14ac:dyDescent="0.25">
      <c r="A44" s="100" t="s">
        <v>148</v>
      </c>
      <c r="B44" s="238"/>
      <c r="C44" s="226"/>
      <c r="D44" s="101">
        <v>0</v>
      </c>
      <c r="E44" s="101">
        <v>0</v>
      </c>
      <c r="F44" s="101">
        <v>9.3813600000000008</v>
      </c>
      <c r="G44" s="101">
        <v>0</v>
      </c>
      <c r="H44" s="101">
        <v>0</v>
      </c>
      <c r="I44" s="101">
        <v>0</v>
      </c>
      <c r="J44" s="101">
        <v>0</v>
      </c>
      <c r="K44" s="101">
        <v>0</v>
      </c>
      <c r="L44" s="101">
        <v>0</v>
      </c>
      <c r="M44" s="101">
        <v>0</v>
      </c>
      <c r="N44" s="101">
        <v>0</v>
      </c>
      <c r="O44" s="101">
        <v>0</v>
      </c>
      <c r="P44" s="102">
        <f t="shared" si="4"/>
        <v>9.3813600000000008</v>
      </c>
      <c r="Q44" s="101">
        <v>4.0187999999999997</v>
      </c>
      <c r="R44" s="101">
        <v>2.18608</v>
      </c>
    </row>
    <row r="45" spans="1:20" ht="15.75" x14ac:dyDescent="0.25">
      <c r="A45" s="97" t="s">
        <v>16</v>
      </c>
      <c r="B45" s="237"/>
      <c r="C45" s="226"/>
      <c r="D45" s="98">
        <v>0</v>
      </c>
      <c r="E45" s="98">
        <v>0</v>
      </c>
      <c r="F45" s="98">
        <v>3.5550000000000002</v>
      </c>
      <c r="G45" s="98">
        <v>0</v>
      </c>
      <c r="H45" s="98">
        <v>0</v>
      </c>
      <c r="I45" s="98">
        <v>0</v>
      </c>
      <c r="J45" s="98">
        <v>0</v>
      </c>
      <c r="K45" s="98">
        <v>0</v>
      </c>
      <c r="L45" s="98">
        <v>0</v>
      </c>
      <c r="M45" s="98">
        <v>0</v>
      </c>
      <c r="N45" s="98">
        <v>0</v>
      </c>
      <c r="O45" s="98">
        <v>0</v>
      </c>
      <c r="P45" s="99">
        <f t="shared" si="4"/>
        <v>3.5550000000000002</v>
      </c>
      <c r="Q45" s="98">
        <v>12.112</v>
      </c>
      <c r="R45" s="98">
        <v>6.1798000000000002</v>
      </c>
    </row>
    <row r="46" spans="1:20" ht="15.75" x14ac:dyDescent="0.25">
      <c r="A46" s="100" t="s">
        <v>67</v>
      </c>
      <c r="B46" s="238"/>
      <c r="C46" s="226"/>
      <c r="D46" s="101">
        <v>0</v>
      </c>
      <c r="E46" s="101">
        <v>0</v>
      </c>
      <c r="F46" s="101">
        <v>2.9651200000000002</v>
      </c>
      <c r="G46" s="101">
        <v>0</v>
      </c>
      <c r="H46" s="101">
        <v>0</v>
      </c>
      <c r="I46" s="101">
        <v>0</v>
      </c>
      <c r="J46" s="101">
        <v>0</v>
      </c>
      <c r="K46" s="101">
        <v>0</v>
      </c>
      <c r="L46" s="101">
        <v>0</v>
      </c>
      <c r="M46" s="101">
        <v>0</v>
      </c>
      <c r="N46" s="101">
        <v>0</v>
      </c>
      <c r="O46" s="101">
        <v>0</v>
      </c>
      <c r="P46" s="102">
        <f t="shared" si="4"/>
        <v>2.9651200000000002</v>
      </c>
      <c r="Q46" s="101">
        <v>1.4457199999999999</v>
      </c>
      <c r="R46" s="101">
        <v>0.40404000000000001</v>
      </c>
    </row>
    <row r="47" spans="1:20" ht="15.75" x14ac:dyDescent="0.25">
      <c r="A47" s="97" t="s">
        <v>68</v>
      </c>
      <c r="B47" s="237"/>
      <c r="C47" s="226"/>
      <c r="D47" s="98">
        <v>0</v>
      </c>
      <c r="E47" s="98">
        <v>0</v>
      </c>
      <c r="F47" s="98">
        <v>36.883200000000002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>
        <v>0</v>
      </c>
      <c r="O47" s="98">
        <v>0</v>
      </c>
      <c r="P47" s="99">
        <f t="shared" si="4"/>
        <v>36.883200000000002</v>
      </c>
      <c r="Q47" s="98">
        <v>73.496960000000001</v>
      </c>
      <c r="R47" s="98">
        <v>46.68956</v>
      </c>
    </row>
    <row r="48" spans="1:20" ht="15.75" x14ac:dyDescent="0.25">
      <c r="A48" s="100" t="s">
        <v>149</v>
      </c>
      <c r="B48" s="238"/>
      <c r="C48" s="226"/>
      <c r="D48" s="101">
        <v>0</v>
      </c>
      <c r="E48" s="101">
        <v>0</v>
      </c>
      <c r="F48" s="101">
        <v>0</v>
      </c>
      <c r="G48" s="101">
        <v>0</v>
      </c>
      <c r="H48" s="101">
        <v>0</v>
      </c>
      <c r="I48" s="101">
        <v>0</v>
      </c>
      <c r="J48" s="101">
        <v>0</v>
      </c>
      <c r="K48" s="101">
        <v>0</v>
      </c>
      <c r="L48" s="101">
        <v>0</v>
      </c>
      <c r="M48" s="101">
        <v>4.5999999999999999E-2</v>
      </c>
      <c r="N48" s="101">
        <v>0</v>
      </c>
      <c r="O48" s="101">
        <v>0</v>
      </c>
      <c r="P48" s="102">
        <f t="shared" si="4"/>
        <v>4.5999999999999999E-2</v>
      </c>
      <c r="Q48" s="101">
        <v>0</v>
      </c>
      <c r="R48" s="101">
        <v>0</v>
      </c>
    </row>
    <row r="49" spans="1:20" ht="15.75" x14ac:dyDescent="0.25">
      <c r="A49" s="103" t="s">
        <v>12</v>
      </c>
      <c r="B49" s="239"/>
      <c r="C49" s="226"/>
      <c r="D49" s="104">
        <f t="shared" ref="D49:R49" si="5">SUM(D39,D40,D41,D42,D43,D44,D45,D46,D47,D48)</f>
        <v>0</v>
      </c>
      <c r="E49" s="104">
        <f t="shared" si="5"/>
        <v>0</v>
      </c>
      <c r="F49" s="104">
        <f t="shared" si="5"/>
        <v>101.02904000000001</v>
      </c>
      <c r="G49" s="104">
        <f t="shared" si="5"/>
        <v>0</v>
      </c>
      <c r="H49" s="104">
        <f t="shared" si="5"/>
        <v>0</v>
      </c>
      <c r="I49" s="104">
        <f t="shared" si="5"/>
        <v>0</v>
      </c>
      <c r="J49" s="104">
        <f t="shared" si="5"/>
        <v>0</v>
      </c>
      <c r="K49" s="104">
        <f t="shared" si="5"/>
        <v>0</v>
      </c>
      <c r="L49" s="104">
        <f t="shared" si="5"/>
        <v>0</v>
      </c>
      <c r="M49" s="104">
        <f t="shared" si="5"/>
        <v>5.9799999999999999E-2</v>
      </c>
      <c r="N49" s="104">
        <f t="shared" si="5"/>
        <v>0</v>
      </c>
      <c r="O49" s="104">
        <f t="shared" si="5"/>
        <v>0</v>
      </c>
      <c r="P49" s="105">
        <f t="shared" si="5"/>
        <v>101.08884000000002</v>
      </c>
      <c r="Q49" s="101">
        <f t="shared" si="5"/>
        <v>166.83575999999999</v>
      </c>
      <c r="R49" s="101">
        <f t="shared" si="5"/>
        <v>93.060400000000001</v>
      </c>
    </row>
    <row r="51" spans="1:20" ht="15.75" x14ac:dyDescent="0.25">
      <c r="A51" s="93" t="s">
        <v>18</v>
      </c>
      <c r="B51" s="236"/>
      <c r="C51" s="226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5"/>
      <c r="Q51" s="96"/>
      <c r="R51" s="96"/>
    </row>
    <row r="52" spans="1:20" ht="15.75" x14ac:dyDescent="0.25">
      <c r="A52" s="97" t="s">
        <v>69</v>
      </c>
      <c r="B52" s="237"/>
      <c r="C52" s="226"/>
      <c r="D52" s="98">
        <v>0</v>
      </c>
      <c r="E52" s="98">
        <v>0</v>
      </c>
      <c r="F52" s="98">
        <v>13.613239999999999</v>
      </c>
      <c r="G52" s="98">
        <v>212.18199999999999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0.45079999999999998</v>
      </c>
      <c r="N52" s="98">
        <v>0</v>
      </c>
      <c r="O52" s="98">
        <v>0</v>
      </c>
      <c r="P52" s="99">
        <f>SUM(D52,E52,F52,G52,H52,I52,J52,K52,L52,M52,N52,O52)</f>
        <v>226.24603999999997</v>
      </c>
      <c r="Q52" s="98">
        <v>221.661</v>
      </c>
      <c r="R52" s="98">
        <v>161.72200000000001</v>
      </c>
      <c r="S52" s="237"/>
      <c r="T52" s="226"/>
    </row>
    <row r="53" spans="1:20" ht="15.75" x14ac:dyDescent="0.25">
      <c r="A53" s="100" t="s">
        <v>19</v>
      </c>
      <c r="B53" s="238"/>
      <c r="C53" s="226"/>
      <c r="D53" s="101">
        <v>0</v>
      </c>
      <c r="E53" s="101">
        <v>0</v>
      </c>
      <c r="F53" s="101">
        <v>65.807159999999996</v>
      </c>
      <c r="G53" s="101">
        <v>0</v>
      </c>
      <c r="H53" s="101">
        <v>149.60900000000001</v>
      </c>
      <c r="I53" s="101">
        <v>0</v>
      </c>
      <c r="J53" s="101">
        <v>0</v>
      </c>
      <c r="K53" s="101">
        <v>0</v>
      </c>
      <c r="L53" s="101">
        <v>0</v>
      </c>
      <c r="M53" s="101">
        <v>18.941420000000001</v>
      </c>
      <c r="N53" s="101">
        <v>0</v>
      </c>
      <c r="O53" s="101">
        <v>0</v>
      </c>
      <c r="P53" s="102">
        <f>SUM(D53,E53,F53,G53,H53,I53,J53,K53,L53,M53,N53,O53)</f>
        <v>234.35757999999998</v>
      </c>
      <c r="Q53" s="101">
        <v>193.15996000000001</v>
      </c>
      <c r="R53" s="101">
        <v>124.65347</v>
      </c>
    </row>
    <row r="54" spans="1:20" ht="15.75" x14ac:dyDescent="0.25">
      <c r="A54" s="103" t="s">
        <v>12</v>
      </c>
      <c r="B54" s="239"/>
      <c r="C54" s="226"/>
      <c r="D54" s="104">
        <f t="shared" ref="D54:R54" si="6">SUM(D52,D53)</f>
        <v>0</v>
      </c>
      <c r="E54" s="104">
        <f t="shared" si="6"/>
        <v>0</v>
      </c>
      <c r="F54" s="104">
        <f t="shared" si="6"/>
        <v>79.420400000000001</v>
      </c>
      <c r="G54" s="104">
        <f t="shared" si="6"/>
        <v>212.18199999999999</v>
      </c>
      <c r="H54" s="104">
        <f t="shared" si="6"/>
        <v>149.60900000000001</v>
      </c>
      <c r="I54" s="104">
        <f t="shared" si="6"/>
        <v>0</v>
      </c>
      <c r="J54" s="104">
        <f t="shared" si="6"/>
        <v>0</v>
      </c>
      <c r="K54" s="104">
        <f t="shared" si="6"/>
        <v>0</v>
      </c>
      <c r="L54" s="104">
        <f t="shared" si="6"/>
        <v>0</v>
      </c>
      <c r="M54" s="104">
        <f t="shared" si="6"/>
        <v>19.392220000000002</v>
      </c>
      <c r="N54" s="104">
        <f t="shared" si="6"/>
        <v>0</v>
      </c>
      <c r="O54" s="104">
        <f t="shared" si="6"/>
        <v>0</v>
      </c>
      <c r="P54" s="105">
        <f t="shared" si="6"/>
        <v>460.60361999999998</v>
      </c>
      <c r="Q54" s="101">
        <f t="shared" si="6"/>
        <v>414.82096000000001</v>
      </c>
      <c r="R54" s="101">
        <f t="shared" si="6"/>
        <v>286.37547000000001</v>
      </c>
    </row>
    <row r="56" spans="1:20" ht="15.75" x14ac:dyDescent="0.25">
      <c r="A56" s="93" t="s">
        <v>20</v>
      </c>
      <c r="B56" s="236"/>
      <c r="C56" s="226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5"/>
      <c r="Q56" s="96"/>
      <c r="R56" s="96"/>
    </row>
    <row r="57" spans="1:20" ht="15.75" x14ac:dyDescent="0.25">
      <c r="A57" s="97" t="s">
        <v>70</v>
      </c>
      <c r="B57" s="237"/>
      <c r="C57" s="226"/>
      <c r="D57" s="98">
        <v>0</v>
      </c>
      <c r="E57" s="98">
        <v>0</v>
      </c>
      <c r="F57" s="98">
        <v>111.45656</v>
      </c>
      <c r="G57" s="98">
        <v>72.591999999999999</v>
      </c>
      <c r="H57" s="98">
        <v>11.44</v>
      </c>
      <c r="I57" s="98">
        <v>0</v>
      </c>
      <c r="J57" s="98">
        <v>0</v>
      </c>
      <c r="K57" s="98">
        <v>23.4</v>
      </c>
      <c r="L57" s="98">
        <v>0</v>
      </c>
      <c r="M57" s="98">
        <v>31.445599999999999</v>
      </c>
      <c r="N57" s="98">
        <v>0</v>
      </c>
      <c r="O57" s="98">
        <v>0</v>
      </c>
      <c r="P57" s="99">
        <f t="shared" ref="P57:P75" si="7">SUM(D57,E57,F57,G57,H57,I57,J57,K57,L57,M57,N57,O57)</f>
        <v>250.33416</v>
      </c>
      <c r="Q57" s="98">
        <v>191.08251999999999</v>
      </c>
      <c r="R57" s="98">
        <v>251.17106999999999</v>
      </c>
      <c r="S57" s="237"/>
      <c r="T57" s="226"/>
    </row>
    <row r="58" spans="1:20" ht="15.75" x14ac:dyDescent="0.25">
      <c r="A58" s="100" t="s">
        <v>150</v>
      </c>
      <c r="B58" s="238"/>
      <c r="C58" s="226"/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0</v>
      </c>
      <c r="J58" s="101">
        <v>0</v>
      </c>
      <c r="K58" s="101">
        <v>0</v>
      </c>
      <c r="L58" s="101">
        <v>0</v>
      </c>
      <c r="M58" s="101">
        <v>0</v>
      </c>
      <c r="N58" s="101">
        <v>0</v>
      </c>
      <c r="O58" s="101">
        <v>0</v>
      </c>
      <c r="P58" s="102">
        <f t="shared" si="7"/>
        <v>0</v>
      </c>
      <c r="Q58" s="101">
        <v>1.56</v>
      </c>
      <c r="R58" s="101">
        <v>0</v>
      </c>
    </row>
    <row r="59" spans="1:20" ht="15.75" x14ac:dyDescent="0.25">
      <c r="A59" s="97" t="s">
        <v>151</v>
      </c>
      <c r="B59" s="237"/>
      <c r="C59" s="226"/>
      <c r="D59" s="98">
        <v>0</v>
      </c>
      <c r="E59" s="98">
        <v>0</v>
      </c>
      <c r="F59" s="98">
        <v>0</v>
      </c>
      <c r="G59" s="98">
        <v>0</v>
      </c>
      <c r="H59" s="98">
        <v>0</v>
      </c>
      <c r="I59" s="98">
        <v>0</v>
      </c>
      <c r="J59" s="98">
        <v>0</v>
      </c>
      <c r="K59" s="98">
        <v>0</v>
      </c>
      <c r="L59" s="98">
        <v>0</v>
      </c>
      <c r="M59" s="98">
        <v>7.8200000000000006E-2</v>
      </c>
      <c r="N59" s="98">
        <v>0</v>
      </c>
      <c r="O59" s="98">
        <v>0</v>
      </c>
      <c r="P59" s="99">
        <f t="shared" si="7"/>
        <v>7.8200000000000006E-2</v>
      </c>
      <c r="Q59" s="98">
        <v>0</v>
      </c>
      <c r="R59" s="98">
        <v>0</v>
      </c>
    </row>
    <row r="60" spans="1:20" ht="15.75" x14ac:dyDescent="0.25">
      <c r="A60" s="100" t="s">
        <v>21</v>
      </c>
      <c r="B60" s="238"/>
      <c r="C60" s="226"/>
      <c r="D60" s="101">
        <v>0</v>
      </c>
      <c r="E60" s="101">
        <v>0</v>
      </c>
      <c r="F60" s="101">
        <v>420.95839999999998</v>
      </c>
      <c r="G60" s="101">
        <v>268.25200000000001</v>
      </c>
      <c r="H60" s="101">
        <v>414.65699999999998</v>
      </c>
      <c r="I60" s="101">
        <v>0</v>
      </c>
      <c r="J60" s="101">
        <v>0</v>
      </c>
      <c r="K60" s="101">
        <v>81.96</v>
      </c>
      <c r="L60" s="101">
        <v>0</v>
      </c>
      <c r="M60" s="101">
        <v>358.44580000000002</v>
      </c>
      <c r="N60" s="101">
        <v>18.876999999999999</v>
      </c>
      <c r="O60" s="101">
        <v>0</v>
      </c>
      <c r="P60" s="102">
        <f t="shared" si="7"/>
        <v>1563.1501999999998</v>
      </c>
      <c r="Q60" s="101">
        <v>1123.3658399999999</v>
      </c>
      <c r="R60" s="101">
        <v>910.78985999999998</v>
      </c>
    </row>
    <row r="61" spans="1:20" ht="15.75" x14ac:dyDescent="0.25">
      <c r="A61" s="97" t="s">
        <v>71</v>
      </c>
      <c r="B61" s="237"/>
      <c r="C61" s="226"/>
      <c r="D61" s="98">
        <v>0</v>
      </c>
      <c r="E61" s="98">
        <v>0</v>
      </c>
      <c r="F61" s="98">
        <v>0</v>
      </c>
      <c r="G61" s="98">
        <v>0</v>
      </c>
      <c r="H61" s="98">
        <v>0</v>
      </c>
      <c r="I61" s="98">
        <v>0</v>
      </c>
      <c r="J61" s="98">
        <v>0</v>
      </c>
      <c r="K61" s="98">
        <v>0</v>
      </c>
      <c r="L61" s="98">
        <v>0</v>
      </c>
      <c r="M61" s="98">
        <v>5.8696000000000002</v>
      </c>
      <c r="N61" s="98">
        <v>0</v>
      </c>
      <c r="O61" s="98">
        <v>0</v>
      </c>
      <c r="P61" s="99">
        <f t="shared" si="7"/>
        <v>5.8696000000000002</v>
      </c>
      <c r="Q61" s="98">
        <v>5.5979999999999999</v>
      </c>
      <c r="R61" s="98">
        <v>2.76044</v>
      </c>
    </row>
    <row r="62" spans="1:20" ht="15.75" x14ac:dyDescent="0.25">
      <c r="A62" s="100" t="s">
        <v>72</v>
      </c>
      <c r="B62" s="238"/>
      <c r="C62" s="226"/>
      <c r="D62" s="101">
        <v>0</v>
      </c>
      <c r="E62" s="101">
        <v>0</v>
      </c>
      <c r="F62" s="101">
        <v>0</v>
      </c>
      <c r="G62" s="101">
        <v>42.856999999999999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10.547800000000001</v>
      </c>
      <c r="N62" s="101">
        <v>0</v>
      </c>
      <c r="O62" s="101">
        <v>0</v>
      </c>
      <c r="P62" s="102">
        <f t="shared" si="7"/>
        <v>53.404800000000002</v>
      </c>
      <c r="Q62" s="101">
        <v>41.753999999999998</v>
      </c>
      <c r="R62" s="101">
        <v>38.476999999999997</v>
      </c>
    </row>
    <row r="63" spans="1:20" ht="15.75" x14ac:dyDescent="0.25">
      <c r="A63" s="97" t="s">
        <v>73</v>
      </c>
      <c r="B63" s="237"/>
      <c r="C63" s="226"/>
      <c r="D63" s="98">
        <v>0</v>
      </c>
      <c r="E63" s="98">
        <v>0</v>
      </c>
      <c r="F63" s="98">
        <v>0.1</v>
      </c>
      <c r="G63" s="98">
        <v>0.218</v>
      </c>
      <c r="H63" s="98">
        <v>0</v>
      </c>
      <c r="I63" s="98">
        <v>0</v>
      </c>
      <c r="J63" s="98">
        <v>0</v>
      </c>
      <c r="K63" s="98">
        <v>0</v>
      </c>
      <c r="L63" s="98">
        <v>0</v>
      </c>
      <c r="M63" s="98">
        <v>0.29899999999999999</v>
      </c>
      <c r="N63" s="98">
        <v>0</v>
      </c>
      <c r="O63" s="98">
        <v>0</v>
      </c>
      <c r="P63" s="99">
        <f t="shared" si="7"/>
        <v>0.61699999999999999</v>
      </c>
      <c r="Q63" s="98">
        <v>0</v>
      </c>
      <c r="R63" s="98">
        <v>0</v>
      </c>
    </row>
    <row r="64" spans="1:20" ht="15.75" x14ac:dyDescent="0.25">
      <c r="A64" s="100" t="s">
        <v>75</v>
      </c>
      <c r="B64" s="238"/>
      <c r="C64" s="226"/>
      <c r="D64" s="101">
        <v>0</v>
      </c>
      <c r="E64" s="101">
        <v>0</v>
      </c>
      <c r="F64" s="101">
        <v>0.5</v>
      </c>
      <c r="G64" s="101">
        <v>0.84499999999999997</v>
      </c>
      <c r="H64" s="101">
        <v>0</v>
      </c>
      <c r="I64" s="101">
        <v>0</v>
      </c>
      <c r="J64" s="101">
        <v>0</v>
      </c>
      <c r="K64" s="101">
        <v>0</v>
      </c>
      <c r="L64" s="101">
        <v>0</v>
      </c>
      <c r="M64" s="101">
        <v>2.3E-2</v>
      </c>
      <c r="N64" s="101">
        <v>0</v>
      </c>
      <c r="O64" s="101">
        <v>0</v>
      </c>
      <c r="P64" s="102">
        <f t="shared" si="7"/>
        <v>1.3679999999999999</v>
      </c>
      <c r="Q64" s="101">
        <v>0</v>
      </c>
      <c r="R64" s="101">
        <v>0</v>
      </c>
    </row>
    <row r="65" spans="1:20" ht="15.75" x14ac:dyDescent="0.25">
      <c r="A65" s="97" t="s">
        <v>76</v>
      </c>
      <c r="B65" s="237"/>
      <c r="C65" s="226"/>
      <c r="D65" s="98">
        <v>0</v>
      </c>
      <c r="E65" s="98">
        <v>0</v>
      </c>
      <c r="F65" s="98">
        <v>0.1</v>
      </c>
      <c r="G65" s="98">
        <v>0</v>
      </c>
      <c r="H65" s="98">
        <v>0</v>
      </c>
      <c r="I65" s="98">
        <v>0</v>
      </c>
      <c r="J65" s="98">
        <v>0</v>
      </c>
      <c r="K65" s="98">
        <v>0</v>
      </c>
      <c r="L65" s="98">
        <v>0</v>
      </c>
      <c r="M65" s="98">
        <v>2.3E-2</v>
      </c>
      <c r="N65" s="98">
        <v>0</v>
      </c>
      <c r="O65" s="98">
        <v>0</v>
      </c>
      <c r="P65" s="99">
        <f t="shared" si="7"/>
        <v>0.123</v>
      </c>
      <c r="Q65" s="98">
        <v>0.1</v>
      </c>
      <c r="R65" s="98">
        <v>1.1439999999999999</v>
      </c>
    </row>
    <row r="66" spans="1:20" ht="15.75" x14ac:dyDescent="0.25">
      <c r="A66" s="100" t="s">
        <v>78</v>
      </c>
      <c r="B66" s="238"/>
      <c r="C66" s="226"/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0</v>
      </c>
      <c r="J66" s="101">
        <v>0</v>
      </c>
      <c r="K66" s="101">
        <v>0</v>
      </c>
      <c r="L66" s="101">
        <v>0</v>
      </c>
      <c r="M66" s="101">
        <v>0.17480000000000001</v>
      </c>
      <c r="N66" s="101">
        <v>0</v>
      </c>
      <c r="O66" s="101">
        <v>0</v>
      </c>
      <c r="P66" s="102">
        <f t="shared" si="7"/>
        <v>0.17480000000000001</v>
      </c>
      <c r="Q66" s="101">
        <v>0</v>
      </c>
      <c r="R66" s="101">
        <v>0</v>
      </c>
    </row>
    <row r="67" spans="1:20" ht="15.75" x14ac:dyDescent="0.25">
      <c r="A67" s="97" t="s">
        <v>79</v>
      </c>
      <c r="B67" s="237"/>
      <c r="C67" s="226"/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8">
        <v>0</v>
      </c>
      <c r="J67" s="98">
        <v>0</v>
      </c>
      <c r="K67" s="98">
        <v>0</v>
      </c>
      <c r="L67" s="98">
        <v>0</v>
      </c>
      <c r="M67" s="98">
        <v>0.29899999999999999</v>
      </c>
      <c r="N67" s="98">
        <v>0</v>
      </c>
      <c r="O67" s="98">
        <v>0</v>
      </c>
      <c r="P67" s="99">
        <f t="shared" si="7"/>
        <v>0.29899999999999999</v>
      </c>
      <c r="Q67" s="98">
        <v>1.073</v>
      </c>
      <c r="R67" s="98">
        <v>0</v>
      </c>
    </row>
    <row r="68" spans="1:20" ht="15.75" x14ac:dyDescent="0.25">
      <c r="A68" s="100" t="s">
        <v>80</v>
      </c>
      <c r="B68" s="238"/>
      <c r="C68" s="226"/>
      <c r="D68" s="101">
        <v>0</v>
      </c>
      <c r="E68" s="101">
        <v>0</v>
      </c>
      <c r="F68" s="101">
        <v>0</v>
      </c>
      <c r="G68" s="101">
        <v>11.887</v>
      </c>
      <c r="H68" s="101">
        <v>4.3630000000000004</v>
      </c>
      <c r="I68" s="101">
        <v>0</v>
      </c>
      <c r="J68" s="101">
        <v>0</v>
      </c>
      <c r="K68" s="101">
        <v>0</v>
      </c>
      <c r="L68" s="101">
        <v>0</v>
      </c>
      <c r="M68" s="101">
        <v>11.33808</v>
      </c>
      <c r="N68" s="101">
        <v>14.093999999999999</v>
      </c>
      <c r="O68" s="101">
        <v>0</v>
      </c>
      <c r="P68" s="102">
        <f t="shared" si="7"/>
        <v>41.682079999999999</v>
      </c>
      <c r="Q68" s="101">
        <v>26.96</v>
      </c>
      <c r="R68" s="101">
        <v>27.914000000000001</v>
      </c>
    </row>
    <row r="69" spans="1:20" ht="15.75" x14ac:dyDescent="0.25">
      <c r="A69" s="97" t="s">
        <v>81</v>
      </c>
      <c r="B69" s="237"/>
      <c r="C69" s="226"/>
      <c r="D69" s="98">
        <v>0</v>
      </c>
      <c r="E69" s="98">
        <v>0</v>
      </c>
      <c r="F69" s="98">
        <v>0</v>
      </c>
      <c r="G69" s="98">
        <v>2.5720000000000001</v>
      </c>
      <c r="H69" s="98">
        <v>0</v>
      </c>
      <c r="I69" s="98">
        <v>0</v>
      </c>
      <c r="J69" s="98">
        <v>0</v>
      </c>
      <c r="K69" s="98">
        <v>0</v>
      </c>
      <c r="L69" s="98">
        <v>0</v>
      </c>
      <c r="M69" s="98">
        <v>4.5999999999999999E-2</v>
      </c>
      <c r="N69" s="98">
        <v>0</v>
      </c>
      <c r="O69" s="98">
        <v>0</v>
      </c>
      <c r="P69" s="99">
        <f t="shared" si="7"/>
        <v>2.6179999999999999</v>
      </c>
      <c r="Q69" s="98">
        <v>0</v>
      </c>
      <c r="R69" s="98">
        <v>0</v>
      </c>
    </row>
    <row r="70" spans="1:20" ht="15.75" x14ac:dyDescent="0.25">
      <c r="A70" s="100" t="s">
        <v>82</v>
      </c>
      <c r="B70" s="238"/>
      <c r="C70" s="226"/>
      <c r="D70" s="101">
        <v>0</v>
      </c>
      <c r="E70" s="101">
        <v>0</v>
      </c>
      <c r="F70" s="101">
        <v>0</v>
      </c>
      <c r="G70" s="101">
        <v>0.26500000000000001</v>
      </c>
      <c r="H70" s="101">
        <v>0</v>
      </c>
      <c r="I70" s="101">
        <v>0</v>
      </c>
      <c r="J70" s="101">
        <v>0</v>
      </c>
      <c r="K70" s="101">
        <v>0</v>
      </c>
      <c r="L70" s="101">
        <v>0</v>
      </c>
      <c r="M70" s="101">
        <v>0</v>
      </c>
      <c r="N70" s="101">
        <v>0</v>
      </c>
      <c r="O70" s="101">
        <v>0</v>
      </c>
      <c r="P70" s="102">
        <f t="shared" si="7"/>
        <v>0.26500000000000001</v>
      </c>
      <c r="Q70" s="101">
        <v>0.629</v>
      </c>
      <c r="R70" s="101">
        <v>0.45800000000000002</v>
      </c>
    </row>
    <row r="71" spans="1:20" ht="15.75" x14ac:dyDescent="0.25">
      <c r="A71" s="97" t="s">
        <v>83</v>
      </c>
      <c r="B71" s="237"/>
      <c r="C71" s="226"/>
      <c r="D71" s="98">
        <v>0</v>
      </c>
      <c r="E71" s="98">
        <v>0</v>
      </c>
      <c r="F71" s="98">
        <v>0</v>
      </c>
      <c r="G71" s="98">
        <v>0</v>
      </c>
      <c r="H71" s="98">
        <v>6.11</v>
      </c>
      <c r="I71" s="98">
        <v>0</v>
      </c>
      <c r="J71" s="98">
        <v>0</v>
      </c>
      <c r="K71" s="98">
        <v>0</v>
      </c>
      <c r="L71" s="98">
        <v>0</v>
      </c>
      <c r="M71" s="98">
        <v>0.2898</v>
      </c>
      <c r="N71" s="98">
        <v>0</v>
      </c>
      <c r="O71" s="98">
        <v>0</v>
      </c>
      <c r="P71" s="99">
        <f t="shared" si="7"/>
        <v>6.3997999999999999</v>
      </c>
      <c r="Q71" s="98">
        <v>7.024</v>
      </c>
      <c r="R71" s="98">
        <v>1.1439999999999999</v>
      </c>
    </row>
    <row r="72" spans="1:20" ht="15.75" x14ac:dyDescent="0.25">
      <c r="A72" s="100" t="s">
        <v>84</v>
      </c>
      <c r="B72" s="238"/>
      <c r="C72" s="226"/>
      <c r="D72" s="101">
        <v>0</v>
      </c>
      <c r="E72" s="101">
        <v>0</v>
      </c>
      <c r="F72" s="101">
        <v>0</v>
      </c>
      <c r="G72" s="101">
        <v>5.5860000000000003</v>
      </c>
      <c r="H72" s="101">
        <v>0</v>
      </c>
      <c r="I72" s="101">
        <v>0</v>
      </c>
      <c r="J72" s="101">
        <v>0</v>
      </c>
      <c r="K72" s="101">
        <v>0</v>
      </c>
      <c r="L72" s="101">
        <v>0</v>
      </c>
      <c r="M72" s="101">
        <v>1.0179800000000001</v>
      </c>
      <c r="N72" s="101">
        <v>0</v>
      </c>
      <c r="O72" s="101">
        <v>0</v>
      </c>
      <c r="P72" s="102">
        <f t="shared" si="7"/>
        <v>6.60398</v>
      </c>
      <c r="Q72" s="101">
        <v>5.9980000000000002</v>
      </c>
      <c r="R72" s="101">
        <v>8.0039999999999996</v>
      </c>
    </row>
    <row r="73" spans="1:20" ht="15.75" x14ac:dyDescent="0.25">
      <c r="A73" s="97" t="s">
        <v>87</v>
      </c>
      <c r="B73" s="237"/>
      <c r="C73" s="226"/>
      <c r="D73" s="98">
        <v>0</v>
      </c>
      <c r="E73" s="98">
        <v>0</v>
      </c>
      <c r="F73" s="98">
        <v>25.360720000000001</v>
      </c>
      <c r="G73" s="98">
        <v>1.847</v>
      </c>
      <c r="H73" s="98">
        <v>0</v>
      </c>
      <c r="I73" s="98">
        <v>0</v>
      </c>
      <c r="J73" s="98">
        <v>0</v>
      </c>
      <c r="K73" s="98">
        <v>8</v>
      </c>
      <c r="L73" s="98">
        <v>0</v>
      </c>
      <c r="M73" s="98">
        <v>1.38E-2</v>
      </c>
      <c r="N73" s="98">
        <v>0</v>
      </c>
      <c r="O73" s="98">
        <v>0</v>
      </c>
      <c r="P73" s="99">
        <f t="shared" si="7"/>
        <v>35.221520000000005</v>
      </c>
      <c r="Q73" s="98">
        <v>50.470880000000001</v>
      </c>
      <c r="R73" s="98">
        <v>9.7955199999999998</v>
      </c>
    </row>
    <row r="74" spans="1:20" ht="15.75" x14ac:dyDescent="0.25">
      <c r="A74" s="100" t="s">
        <v>88</v>
      </c>
      <c r="B74" s="238"/>
      <c r="C74" s="226"/>
      <c r="D74" s="101">
        <v>0</v>
      </c>
      <c r="E74" s="101">
        <v>0</v>
      </c>
      <c r="F74" s="101">
        <v>0</v>
      </c>
      <c r="G74" s="101">
        <v>2.6</v>
      </c>
      <c r="H74" s="101">
        <v>0</v>
      </c>
      <c r="I74" s="101">
        <v>0</v>
      </c>
      <c r="J74" s="101">
        <v>0</v>
      </c>
      <c r="K74" s="101">
        <v>0</v>
      </c>
      <c r="L74" s="101">
        <v>0</v>
      </c>
      <c r="M74" s="101">
        <v>0</v>
      </c>
      <c r="N74" s="101">
        <v>0</v>
      </c>
      <c r="O74" s="101">
        <v>0</v>
      </c>
      <c r="P74" s="102">
        <f t="shared" si="7"/>
        <v>2.6</v>
      </c>
      <c r="Q74" s="101">
        <v>2.86</v>
      </c>
      <c r="R74" s="101">
        <v>15.465999999999999</v>
      </c>
    </row>
    <row r="75" spans="1:20" ht="15.75" x14ac:dyDescent="0.25">
      <c r="A75" s="97" t="s">
        <v>43</v>
      </c>
      <c r="B75" s="237"/>
      <c r="C75" s="226"/>
      <c r="D75" s="98">
        <v>0</v>
      </c>
      <c r="E75" s="98">
        <v>0</v>
      </c>
      <c r="F75" s="98">
        <v>0</v>
      </c>
      <c r="G75" s="98">
        <v>3.431</v>
      </c>
      <c r="H75" s="98">
        <v>0</v>
      </c>
      <c r="I75" s="98">
        <v>0</v>
      </c>
      <c r="J75" s="98">
        <v>0</v>
      </c>
      <c r="K75" s="98">
        <v>0</v>
      </c>
      <c r="L75" s="98">
        <v>0</v>
      </c>
      <c r="M75" s="98">
        <v>0</v>
      </c>
      <c r="N75" s="98">
        <v>0</v>
      </c>
      <c r="O75" s="98">
        <v>0</v>
      </c>
      <c r="P75" s="99">
        <f t="shared" si="7"/>
        <v>3.431</v>
      </c>
      <c r="Q75" s="98">
        <v>0</v>
      </c>
      <c r="R75" s="98">
        <v>0</v>
      </c>
    </row>
    <row r="76" spans="1:20" ht="15.75" x14ac:dyDescent="0.25">
      <c r="A76" s="103" t="s">
        <v>12</v>
      </c>
      <c r="B76" s="239"/>
      <c r="C76" s="226"/>
      <c r="D76" s="104">
        <f t="shared" ref="D76:R76" si="8">SUM(D57,D58,D59,D60,D61,D62,D63,D64,D65,D66,D67,D68,D69,D70,D71,D72,D73,D74,D75)</f>
        <v>0</v>
      </c>
      <c r="E76" s="104">
        <f t="shared" si="8"/>
        <v>0</v>
      </c>
      <c r="F76" s="104">
        <f t="shared" si="8"/>
        <v>558.47568000000001</v>
      </c>
      <c r="G76" s="104">
        <f t="shared" si="8"/>
        <v>412.95200000000006</v>
      </c>
      <c r="H76" s="104">
        <f t="shared" si="8"/>
        <v>436.57</v>
      </c>
      <c r="I76" s="104">
        <f t="shared" si="8"/>
        <v>0</v>
      </c>
      <c r="J76" s="104">
        <f t="shared" si="8"/>
        <v>0</v>
      </c>
      <c r="K76" s="104">
        <f t="shared" si="8"/>
        <v>113.35999999999999</v>
      </c>
      <c r="L76" s="104">
        <f t="shared" si="8"/>
        <v>0</v>
      </c>
      <c r="M76" s="104">
        <f t="shared" si="8"/>
        <v>419.91146000000003</v>
      </c>
      <c r="N76" s="104">
        <f t="shared" si="8"/>
        <v>32.970999999999997</v>
      </c>
      <c r="O76" s="104">
        <f t="shared" si="8"/>
        <v>0</v>
      </c>
      <c r="P76" s="105">
        <f t="shared" si="8"/>
        <v>1974.2401399999999</v>
      </c>
      <c r="Q76" s="101">
        <f t="shared" si="8"/>
        <v>1458.4752399999995</v>
      </c>
      <c r="R76" s="101">
        <f t="shared" si="8"/>
        <v>1267.1238899999998</v>
      </c>
    </row>
    <row r="78" spans="1:20" ht="15.75" x14ac:dyDescent="0.25">
      <c r="A78" s="93" t="s">
        <v>22</v>
      </c>
      <c r="B78" s="236"/>
      <c r="C78" s="226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5"/>
      <c r="Q78" s="96"/>
      <c r="R78" s="96"/>
    </row>
    <row r="79" spans="1:20" ht="15.75" x14ac:dyDescent="0.25">
      <c r="A79" s="97" t="s">
        <v>89</v>
      </c>
      <c r="B79" s="237"/>
      <c r="C79" s="226"/>
      <c r="D79" s="98">
        <v>0</v>
      </c>
      <c r="E79" s="98">
        <v>0</v>
      </c>
      <c r="F79" s="98">
        <v>0</v>
      </c>
      <c r="G79" s="98">
        <v>0</v>
      </c>
      <c r="H79" s="98">
        <v>13.848000000000001</v>
      </c>
      <c r="I79" s="98">
        <v>0</v>
      </c>
      <c r="J79" s="98">
        <v>0</v>
      </c>
      <c r="K79" s="98">
        <v>0</v>
      </c>
      <c r="L79" s="98">
        <v>0</v>
      </c>
      <c r="M79" s="98">
        <v>0</v>
      </c>
      <c r="N79" s="98">
        <v>0</v>
      </c>
      <c r="O79" s="98">
        <v>0</v>
      </c>
      <c r="P79" s="99">
        <f t="shared" ref="P79:P100" si="9">SUM(D79,E79,F79,G79,H79,I79,J79,K79,L79,M79,N79,O79)</f>
        <v>13.848000000000001</v>
      </c>
      <c r="Q79" s="98">
        <v>8.19</v>
      </c>
      <c r="R79" s="98">
        <v>5.2327000000000004</v>
      </c>
      <c r="S79" s="237"/>
      <c r="T79" s="226"/>
    </row>
    <row r="80" spans="1:20" ht="15.75" x14ac:dyDescent="0.25">
      <c r="A80" s="100" t="s">
        <v>152</v>
      </c>
      <c r="B80" s="238"/>
      <c r="C80" s="226"/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0</v>
      </c>
      <c r="J80" s="101">
        <v>0</v>
      </c>
      <c r="K80" s="101">
        <v>0</v>
      </c>
      <c r="L80" s="101">
        <v>0</v>
      </c>
      <c r="M80" s="101">
        <v>2.3E-2</v>
      </c>
      <c r="N80" s="101">
        <v>0</v>
      </c>
      <c r="O80" s="101">
        <v>0</v>
      </c>
      <c r="P80" s="102">
        <f t="shared" si="9"/>
        <v>2.3E-2</v>
      </c>
      <c r="Q80" s="101">
        <v>0</v>
      </c>
      <c r="R80" s="101">
        <v>0</v>
      </c>
    </row>
    <row r="81" spans="1:18" ht="15.75" x14ac:dyDescent="0.25">
      <c r="A81" s="97" t="s">
        <v>90</v>
      </c>
      <c r="B81" s="237"/>
      <c r="C81" s="226"/>
      <c r="D81" s="98">
        <v>0</v>
      </c>
      <c r="E81" s="98">
        <v>0</v>
      </c>
      <c r="F81" s="98">
        <v>0</v>
      </c>
      <c r="G81" s="98">
        <v>0</v>
      </c>
      <c r="H81" s="98">
        <v>0.17</v>
      </c>
      <c r="I81" s="98">
        <v>0</v>
      </c>
      <c r="J81" s="98">
        <v>0</v>
      </c>
      <c r="K81" s="98">
        <v>0</v>
      </c>
      <c r="L81" s="98">
        <v>0</v>
      </c>
      <c r="M81" s="98">
        <v>1.38E-2</v>
      </c>
      <c r="N81" s="98">
        <v>0</v>
      </c>
      <c r="O81" s="98">
        <v>0</v>
      </c>
      <c r="P81" s="99">
        <f t="shared" si="9"/>
        <v>0.18380000000000002</v>
      </c>
      <c r="Q81" s="98">
        <v>0.437</v>
      </c>
      <c r="R81" s="98">
        <v>0.48620000000000002</v>
      </c>
    </row>
    <row r="82" spans="1:18" ht="15.75" x14ac:dyDescent="0.25">
      <c r="A82" s="100" t="s">
        <v>153</v>
      </c>
      <c r="B82" s="238"/>
      <c r="C82" s="226"/>
      <c r="D82" s="101">
        <v>0</v>
      </c>
      <c r="E82" s="101">
        <v>0</v>
      </c>
      <c r="F82" s="101">
        <v>0</v>
      </c>
      <c r="G82" s="101">
        <v>0</v>
      </c>
      <c r="H82" s="101">
        <v>0.13</v>
      </c>
      <c r="I82" s="101">
        <v>0</v>
      </c>
      <c r="J82" s="101">
        <v>0</v>
      </c>
      <c r="K82" s="101">
        <v>0</v>
      </c>
      <c r="L82" s="101">
        <v>0</v>
      </c>
      <c r="M82" s="101">
        <v>0</v>
      </c>
      <c r="N82" s="101">
        <v>0</v>
      </c>
      <c r="O82" s="101">
        <v>0</v>
      </c>
      <c r="P82" s="102">
        <f t="shared" si="9"/>
        <v>0.13</v>
      </c>
      <c r="Q82" s="101">
        <v>0.30099999999999999</v>
      </c>
      <c r="R82" s="101">
        <v>0.33</v>
      </c>
    </row>
    <row r="83" spans="1:18" ht="15.75" x14ac:dyDescent="0.25">
      <c r="A83" s="97" t="s">
        <v>91</v>
      </c>
      <c r="B83" s="237"/>
      <c r="C83" s="226"/>
      <c r="D83" s="98">
        <v>0</v>
      </c>
      <c r="E83" s="98">
        <v>0</v>
      </c>
      <c r="F83" s="98">
        <v>4.8</v>
      </c>
      <c r="G83" s="98">
        <v>0</v>
      </c>
      <c r="H83" s="98">
        <v>0</v>
      </c>
      <c r="I83" s="98">
        <v>0</v>
      </c>
      <c r="J83" s="98">
        <v>0</v>
      </c>
      <c r="K83" s="98">
        <v>0</v>
      </c>
      <c r="L83" s="98">
        <v>0</v>
      </c>
      <c r="M83" s="98">
        <v>9.1999999999999998E-3</v>
      </c>
      <c r="N83" s="98">
        <v>0</v>
      </c>
      <c r="O83" s="98">
        <v>0</v>
      </c>
      <c r="P83" s="99">
        <f t="shared" si="9"/>
        <v>4.8091999999999997</v>
      </c>
      <c r="Q83" s="98">
        <v>0</v>
      </c>
      <c r="R83" s="98">
        <v>0</v>
      </c>
    </row>
    <row r="84" spans="1:18" ht="15.75" x14ac:dyDescent="0.25">
      <c r="A84" s="100" t="s">
        <v>93</v>
      </c>
      <c r="B84" s="238"/>
      <c r="C84" s="226"/>
      <c r="D84" s="101">
        <v>0</v>
      </c>
      <c r="E84" s="101">
        <v>0</v>
      </c>
      <c r="F84" s="101">
        <v>0</v>
      </c>
      <c r="G84" s="101">
        <v>0</v>
      </c>
      <c r="H84" s="101">
        <v>0</v>
      </c>
      <c r="I84" s="101">
        <v>0</v>
      </c>
      <c r="J84" s="101">
        <v>0</v>
      </c>
      <c r="K84" s="101">
        <v>0</v>
      </c>
      <c r="L84" s="101">
        <v>0</v>
      </c>
      <c r="M84" s="101">
        <v>2.5686399999999998</v>
      </c>
      <c r="N84" s="101">
        <v>0</v>
      </c>
      <c r="O84" s="101">
        <v>0</v>
      </c>
      <c r="P84" s="102">
        <f t="shared" si="9"/>
        <v>2.5686399999999998</v>
      </c>
      <c r="Q84" s="101">
        <v>0</v>
      </c>
      <c r="R84" s="101">
        <v>0</v>
      </c>
    </row>
    <row r="85" spans="1:18" ht="15.75" x14ac:dyDescent="0.25">
      <c r="A85" s="97" t="s">
        <v>94</v>
      </c>
      <c r="B85" s="237"/>
      <c r="C85" s="226"/>
      <c r="D85" s="98">
        <v>0</v>
      </c>
      <c r="E85" s="98">
        <v>0</v>
      </c>
      <c r="F85" s="98">
        <v>0</v>
      </c>
      <c r="G85" s="98">
        <v>0</v>
      </c>
      <c r="H85" s="98">
        <v>37.732999999999997</v>
      </c>
      <c r="I85" s="98">
        <v>0</v>
      </c>
      <c r="J85" s="98">
        <v>0</v>
      </c>
      <c r="K85" s="98">
        <v>0</v>
      </c>
      <c r="L85" s="98">
        <v>0</v>
      </c>
      <c r="M85" s="98">
        <v>3.2199999999999999E-2</v>
      </c>
      <c r="N85" s="98">
        <v>0</v>
      </c>
      <c r="O85" s="98">
        <v>0</v>
      </c>
      <c r="P85" s="99">
        <f t="shared" si="9"/>
        <v>37.7652</v>
      </c>
      <c r="Q85" s="98">
        <v>0</v>
      </c>
      <c r="R85" s="98">
        <v>0</v>
      </c>
    </row>
    <row r="86" spans="1:18" ht="15.75" x14ac:dyDescent="0.25">
      <c r="A86" s="100" t="s">
        <v>154</v>
      </c>
      <c r="B86" s="238"/>
      <c r="C86" s="226"/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0</v>
      </c>
      <c r="J86" s="101">
        <v>0</v>
      </c>
      <c r="K86" s="101">
        <v>0</v>
      </c>
      <c r="L86" s="101">
        <v>0</v>
      </c>
      <c r="M86" s="101">
        <v>1.84E-2</v>
      </c>
      <c r="N86" s="101">
        <v>0</v>
      </c>
      <c r="O86" s="101">
        <v>0</v>
      </c>
      <c r="P86" s="102">
        <f t="shared" si="9"/>
        <v>1.84E-2</v>
      </c>
      <c r="Q86" s="101">
        <v>0</v>
      </c>
      <c r="R86" s="101">
        <v>0</v>
      </c>
    </row>
    <row r="87" spans="1:18" ht="15.75" x14ac:dyDescent="0.25">
      <c r="A87" s="97" t="s">
        <v>95</v>
      </c>
      <c r="B87" s="237"/>
      <c r="C87" s="226"/>
      <c r="D87" s="98">
        <v>0</v>
      </c>
      <c r="E87" s="98">
        <v>0</v>
      </c>
      <c r="F87" s="98">
        <v>0</v>
      </c>
      <c r="G87" s="98">
        <v>0</v>
      </c>
      <c r="H87" s="98">
        <v>0</v>
      </c>
      <c r="I87" s="98">
        <v>0</v>
      </c>
      <c r="J87" s="98">
        <v>0</v>
      </c>
      <c r="K87" s="98">
        <v>0</v>
      </c>
      <c r="L87" s="98">
        <v>0</v>
      </c>
      <c r="M87" s="98">
        <v>1.38E-2</v>
      </c>
      <c r="N87" s="98">
        <v>0</v>
      </c>
      <c r="O87" s="98">
        <v>0</v>
      </c>
      <c r="P87" s="99">
        <f t="shared" si="9"/>
        <v>1.38E-2</v>
      </c>
      <c r="Q87" s="98">
        <v>0</v>
      </c>
      <c r="R87" s="98">
        <v>0</v>
      </c>
    </row>
    <row r="88" spans="1:18" ht="15.75" x14ac:dyDescent="0.25">
      <c r="A88" s="100" t="s">
        <v>96</v>
      </c>
      <c r="B88" s="238"/>
      <c r="C88" s="226"/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</v>
      </c>
      <c r="J88" s="101">
        <v>0</v>
      </c>
      <c r="K88" s="101">
        <v>0</v>
      </c>
      <c r="L88" s="101">
        <v>0</v>
      </c>
      <c r="M88" s="101">
        <v>0.161</v>
      </c>
      <c r="N88" s="101">
        <v>0</v>
      </c>
      <c r="O88" s="101">
        <v>0</v>
      </c>
      <c r="P88" s="102">
        <f t="shared" si="9"/>
        <v>0.161</v>
      </c>
      <c r="Q88" s="101">
        <v>0</v>
      </c>
      <c r="R88" s="101">
        <v>0</v>
      </c>
    </row>
    <row r="89" spans="1:18" ht="15.75" x14ac:dyDescent="0.25">
      <c r="A89" s="97" t="s">
        <v>99</v>
      </c>
      <c r="B89" s="237"/>
      <c r="C89" s="226"/>
      <c r="D89" s="98">
        <v>0</v>
      </c>
      <c r="E89" s="98">
        <v>0</v>
      </c>
      <c r="F89" s="98">
        <v>0</v>
      </c>
      <c r="G89" s="98">
        <v>0</v>
      </c>
      <c r="H89" s="98">
        <v>0</v>
      </c>
      <c r="I89" s="98">
        <v>0</v>
      </c>
      <c r="J89" s="98">
        <v>0</v>
      </c>
      <c r="K89" s="98">
        <v>0</v>
      </c>
      <c r="L89" s="98">
        <v>0</v>
      </c>
      <c r="M89" s="98">
        <v>6.4399999999999999E-2</v>
      </c>
      <c r="N89" s="98">
        <v>0</v>
      </c>
      <c r="O89" s="98">
        <v>0</v>
      </c>
      <c r="P89" s="99">
        <f t="shared" si="9"/>
        <v>6.4399999999999999E-2</v>
      </c>
      <c r="Q89" s="98">
        <v>0.13100000000000001</v>
      </c>
      <c r="R89" s="98">
        <v>6.4000000000000001E-2</v>
      </c>
    </row>
    <row r="90" spans="1:18" ht="15.75" x14ac:dyDescent="0.25">
      <c r="A90" s="100" t="s">
        <v>23</v>
      </c>
      <c r="B90" s="238"/>
      <c r="C90" s="226"/>
      <c r="D90" s="101">
        <v>0</v>
      </c>
      <c r="E90" s="101">
        <v>0</v>
      </c>
      <c r="F90" s="101">
        <v>0</v>
      </c>
      <c r="G90" s="101">
        <v>0</v>
      </c>
      <c r="H90" s="101">
        <v>0</v>
      </c>
      <c r="I90" s="101">
        <v>0</v>
      </c>
      <c r="J90" s="101">
        <v>0</v>
      </c>
      <c r="K90" s="101">
        <v>0</v>
      </c>
      <c r="L90" s="101">
        <v>0</v>
      </c>
      <c r="M90" s="101">
        <v>1.6008</v>
      </c>
      <c r="N90" s="101">
        <v>0</v>
      </c>
      <c r="O90" s="101">
        <v>0</v>
      </c>
      <c r="P90" s="102">
        <f t="shared" si="9"/>
        <v>1.6008</v>
      </c>
      <c r="Q90" s="101">
        <v>0</v>
      </c>
      <c r="R90" s="101">
        <v>0</v>
      </c>
    </row>
    <row r="91" spans="1:18" ht="15.75" x14ac:dyDescent="0.25">
      <c r="A91" s="97" t="s">
        <v>155</v>
      </c>
      <c r="B91" s="237"/>
      <c r="C91" s="226"/>
      <c r="D91" s="98">
        <v>0</v>
      </c>
      <c r="E91" s="98">
        <v>0</v>
      </c>
      <c r="F91" s="98">
        <v>0.5</v>
      </c>
      <c r="G91" s="98">
        <v>0</v>
      </c>
      <c r="H91" s="98">
        <v>7.1239999999999997</v>
      </c>
      <c r="I91" s="98">
        <v>0</v>
      </c>
      <c r="J91" s="98">
        <v>0</v>
      </c>
      <c r="K91" s="98">
        <v>0</v>
      </c>
      <c r="L91" s="98">
        <v>0</v>
      </c>
      <c r="M91" s="98">
        <v>6.7343999999999999</v>
      </c>
      <c r="N91" s="98">
        <v>0</v>
      </c>
      <c r="O91" s="98">
        <v>0</v>
      </c>
      <c r="P91" s="99">
        <f t="shared" si="9"/>
        <v>14.3584</v>
      </c>
      <c r="Q91" s="98">
        <v>8.9332399999999996</v>
      </c>
      <c r="R91" s="98">
        <v>8.77346</v>
      </c>
    </row>
    <row r="92" spans="1:18" ht="15.75" x14ac:dyDescent="0.25">
      <c r="A92" s="100" t="s">
        <v>24</v>
      </c>
      <c r="B92" s="238"/>
      <c r="C92" s="226"/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0</v>
      </c>
      <c r="J92" s="101">
        <v>0</v>
      </c>
      <c r="K92" s="101">
        <v>0</v>
      </c>
      <c r="L92" s="101">
        <v>0</v>
      </c>
      <c r="M92" s="101">
        <v>4.5999999999999999E-2</v>
      </c>
      <c r="N92" s="101">
        <v>0</v>
      </c>
      <c r="O92" s="101">
        <v>0</v>
      </c>
      <c r="P92" s="102">
        <f t="shared" si="9"/>
        <v>4.5999999999999999E-2</v>
      </c>
      <c r="Q92" s="101">
        <v>0</v>
      </c>
      <c r="R92" s="101">
        <v>0</v>
      </c>
    </row>
    <row r="93" spans="1:18" ht="15.75" x14ac:dyDescent="0.25">
      <c r="A93" s="97" t="s">
        <v>156</v>
      </c>
      <c r="B93" s="237"/>
      <c r="C93" s="226"/>
      <c r="D93" s="98">
        <v>0</v>
      </c>
      <c r="E93" s="98">
        <v>0</v>
      </c>
      <c r="F93" s="98">
        <v>0</v>
      </c>
      <c r="G93" s="98">
        <v>0</v>
      </c>
      <c r="H93" s="98">
        <v>0</v>
      </c>
      <c r="I93" s="98">
        <v>0</v>
      </c>
      <c r="J93" s="98">
        <v>0</v>
      </c>
      <c r="K93" s="98">
        <v>0</v>
      </c>
      <c r="L93" s="98">
        <v>0</v>
      </c>
      <c r="M93" s="98">
        <v>0.1794</v>
      </c>
      <c r="N93" s="98">
        <v>0</v>
      </c>
      <c r="O93" s="98">
        <v>0</v>
      </c>
      <c r="P93" s="99">
        <f t="shared" si="9"/>
        <v>0.1794</v>
      </c>
      <c r="Q93" s="98">
        <v>0.159</v>
      </c>
      <c r="R93" s="98">
        <v>0</v>
      </c>
    </row>
    <row r="94" spans="1:18" ht="15.75" x14ac:dyDescent="0.25">
      <c r="A94" s="100" t="s">
        <v>25</v>
      </c>
      <c r="B94" s="238"/>
      <c r="C94" s="226"/>
      <c r="D94" s="101">
        <v>0</v>
      </c>
      <c r="E94" s="101">
        <v>0</v>
      </c>
      <c r="F94" s="101">
        <v>15.9</v>
      </c>
      <c r="G94" s="101">
        <v>0</v>
      </c>
      <c r="H94" s="101">
        <v>2.415</v>
      </c>
      <c r="I94" s="101">
        <v>0</v>
      </c>
      <c r="J94" s="101">
        <v>0</v>
      </c>
      <c r="K94" s="101">
        <v>15.6</v>
      </c>
      <c r="L94" s="101">
        <v>0</v>
      </c>
      <c r="M94" s="101">
        <v>5.0618400000000001</v>
      </c>
      <c r="N94" s="101">
        <v>0</v>
      </c>
      <c r="O94" s="101">
        <v>0</v>
      </c>
      <c r="P94" s="102">
        <f t="shared" si="9"/>
        <v>38.976839999999996</v>
      </c>
      <c r="Q94" s="101">
        <v>41.531999999999996</v>
      </c>
      <c r="R94" s="101">
        <v>52.472000000000001</v>
      </c>
    </row>
    <row r="95" spans="1:18" ht="15.75" x14ac:dyDescent="0.25">
      <c r="A95" s="97" t="s">
        <v>103</v>
      </c>
      <c r="B95" s="237"/>
      <c r="C95" s="226"/>
      <c r="D95" s="98">
        <v>0</v>
      </c>
      <c r="E95" s="98">
        <v>0</v>
      </c>
      <c r="F95" s="98">
        <v>0</v>
      </c>
      <c r="G95" s="98">
        <v>0</v>
      </c>
      <c r="H95" s="98">
        <v>0</v>
      </c>
      <c r="I95" s="98">
        <v>0</v>
      </c>
      <c r="J95" s="98">
        <v>0</v>
      </c>
      <c r="K95" s="98">
        <v>0</v>
      </c>
      <c r="L95" s="98">
        <v>0</v>
      </c>
      <c r="M95" s="98">
        <v>4.5999999999999999E-2</v>
      </c>
      <c r="N95" s="98">
        <v>0</v>
      </c>
      <c r="O95" s="98">
        <v>0</v>
      </c>
      <c r="P95" s="99">
        <f t="shared" si="9"/>
        <v>4.5999999999999999E-2</v>
      </c>
      <c r="Q95" s="98">
        <v>0</v>
      </c>
      <c r="R95" s="98">
        <v>0.24199999999999999</v>
      </c>
    </row>
    <row r="96" spans="1:18" ht="15.75" x14ac:dyDescent="0.25">
      <c r="A96" s="100" t="s">
        <v>157</v>
      </c>
      <c r="B96" s="238"/>
      <c r="C96" s="226"/>
      <c r="D96" s="101">
        <v>0</v>
      </c>
      <c r="E96" s="101">
        <v>0</v>
      </c>
      <c r="F96" s="101">
        <v>0</v>
      </c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102">
        <f t="shared" si="9"/>
        <v>0</v>
      </c>
      <c r="Q96" s="101">
        <v>0</v>
      </c>
      <c r="R96" s="101">
        <v>0.52727999999999997</v>
      </c>
    </row>
    <row r="97" spans="1:20" ht="15.75" x14ac:dyDescent="0.25">
      <c r="A97" s="97" t="s">
        <v>26</v>
      </c>
      <c r="B97" s="237"/>
      <c r="C97" s="226"/>
      <c r="D97" s="98">
        <v>0</v>
      </c>
      <c r="E97" s="98">
        <v>0</v>
      </c>
      <c r="F97" s="98">
        <v>0</v>
      </c>
      <c r="G97" s="98">
        <v>0</v>
      </c>
      <c r="H97" s="98">
        <v>0</v>
      </c>
      <c r="I97" s="98">
        <v>0</v>
      </c>
      <c r="J97" s="98">
        <v>0</v>
      </c>
      <c r="K97" s="98">
        <v>0</v>
      </c>
      <c r="L97" s="98">
        <v>0</v>
      </c>
      <c r="M97" s="98">
        <v>0.115</v>
      </c>
      <c r="N97" s="98">
        <v>0</v>
      </c>
      <c r="O97" s="98">
        <v>0</v>
      </c>
      <c r="P97" s="99">
        <f t="shared" si="9"/>
        <v>0.115</v>
      </c>
      <c r="Q97" s="98">
        <v>0</v>
      </c>
      <c r="R97" s="98">
        <v>0</v>
      </c>
    </row>
    <row r="98" spans="1:20" ht="15.75" x14ac:dyDescent="0.25">
      <c r="A98" s="100" t="s">
        <v>158</v>
      </c>
      <c r="B98" s="238"/>
      <c r="C98" s="226"/>
      <c r="D98" s="101">
        <v>0</v>
      </c>
      <c r="E98" s="101">
        <v>0</v>
      </c>
      <c r="F98" s="101">
        <v>0</v>
      </c>
      <c r="G98" s="101">
        <v>0</v>
      </c>
      <c r="H98" s="101">
        <v>0</v>
      </c>
      <c r="I98" s="101">
        <v>0</v>
      </c>
      <c r="J98" s="101">
        <v>0</v>
      </c>
      <c r="K98" s="101">
        <v>0</v>
      </c>
      <c r="L98" s="101">
        <v>0</v>
      </c>
      <c r="M98" s="101">
        <v>0</v>
      </c>
      <c r="N98" s="101">
        <v>0</v>
      </c>
      <c r="O98" s="101">
        <v>0</v>
      </c>
      <c r="P98" s="102">
        <f t="shared" si="9"/>
        <v>0</v>
      </c>
      <c r="Q98" s="101">
        <v>0</v>
      </c>
      <c r="R98" s="101">
        <v>0.80500000000000005</v>
      </c>
    </row>
    <row r="99" spans="1:20" ht="15.75" x14ac:dyDescent="0.25">
      <c r="A99" s="97" t="s">
        <v>159</v>
      </c>
      <c r="B99" s="237"/>
      <c r="C99" s="226"/>
      <c r="D99" s="98">
        <v>0</v>
      </c>
      <c r="E99" s="98">
        <v>0</v>
      </c>
      <c r="F99" s="98">
        <v>0</v>
      </c>
      <c r="G99" s="98">
        <v>0</v>
      </c>
      <c r="H99" s="98">
        <v>0</v>
      </c>
      <c r="I99" s="98">
        <v>0</v>
      </c>
      <c r="J99" s="98">
        <v>0</v>
      </c>
      <c r="K99" s="98">
        <v>0</v>
      </c>
      <c r="L99" s="98">
        <v>0</v>
      </c>
      <c r="M99" s="98">
        <v>0</v>
      </c>
      <c r="N99" s="98">
        <v>0</v>
      </c>
      <c r="O99" s="98">
        <v>3.83</v>
      </c>
      <c r="P99" s="99">
        <f t="shared" si="9"/>
        <v>3.83</v>
      </c>
      <c r="Q99" s="98">
        <v>0</v>
      </c>
      <c r="R99" s="98">
        <v>0</v>
      </c>
    </row>
    <row r="100" spans="1:20" ht="15.75" x14ac:dyDescent="0.25">
      <c r="A100" s="100" t="s">
        <v>160</v>
      </c>
      <c r="B100" s="238"/>
      <c r="C100" s="226"/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1.7829999999999999</v>
      </c>
      <c r="P100" s="102">
        <f t="shared" si="9"/>
        <v>1.7829999999999999</v>
      </c>
      <c r="Q100" s="101">
        <v>0</v>
      </c>
      <c r="R100" s="101">
        <v>0</v>
      </c>
    </row>
    <row r="101" spans="1:20" ht="15.75" x14ac:dyDescent="0.25">
      <c r="A101" s="103" t="s">
        <v>12</v>
      </c>
      <c r="B101" s="239"/>
      <c r="C101" s="226"/>
      <c r="D101" s="104">
        <f t="shared" ref="D101:R101" si="10">SUM(D79,D80,D81,D82,D83,D84,D85,D86,D87,D88,D89,D90,D91,D92,D93,D94,D95,D96,D97,D98,D99,D100)</f>
        <v>0</v>
      </c>
      <c r="E101" s="104">
        <f t="shared" si="10"/>
        <v>0</v>
      </c>
      <c r="F101" s="104">
        <f t="shared" si="10"/>
        <v>21.2</v>
      </c>
      <c r="G101" s="104">
        <f t="shared" si="10"/>
        <v>0</v>
      </c>
      <c r="H101" s="104">
        <f t="shared" si="10"/>
        <v>61.42</v>
      </c>
      <c r="I101" s="104">
        <f t="shared" si="10"/>
        <v>0</v>
      </c>
      <c r="J101" s="104">
        <f t="shared" si="10"/>
        <v>0</v>
      </c>
      <c r="K101" s="104">
        <f t="shared" si="10"/>
        <v>15.6</v>
      </c>
      <c r="L101" s="104">
        <f t="shared" si="10"/>
        <v>0</v>
      </c>
      <c r="M101" s="104">
        <f t="shared" si="10"/>
        <v>16.687879999999996</v>
      </c>
      <c r="N101" s="104">
        <f t="shared" si="10"/>
        <v>0</v>
      </c>
      <c r="O101" s="104">
        <f t="shared" si="10"/>
        <v>5.6129999999999995</v>
      </c>
      <c r="P101" s="105">
        <f t="shared" si="10"/>
        <v>120.52088000000001</v>
      </c>
      <c r="Q101" s="101">
        <f t="shared" si="10"/>
        <v>59.683239999999998</v>
      </c>
      <c r="R101" s="101">
        <f t="shared" si="10"/>
        <v>68.932640000000021</v>
      </c>
    </row>
    <row r="103" spans="1:20" ht="15.75" x14ac:dyDescent="0.25">
      <c r="A103" s="93" t="s">
        <v>27</v>
      </c>
      <c r="B103" s="236"/>
      <c r="C103" s="226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5"/>
      <c r="Q103" s="96"/>
      <c r="R103" s="96"/>
    </row>
    <row r="104" spans="1:20" ht="15.75" x14ac:dyDescent="0.25">
      <c r="A104" s="97" t="s">
        <v>104</v>
      </c>
      <c r="B104" s="237"/>
      <c r="C104" s="226"/>
      <c r="D104" s="98">
        <v>0</v>
      </c>
      <c r="E104" s="98">
        <v>0</v>
      </c>
      <c r="F104" s="98">
        <v>0</v>
      </c>
      <c r="G104" s="98">
        <v>0</v>
      </c>
      <c r="H104" s="98">
        <v>0</v>
      </c>
      <c r="I104" s="98">
        <v>0</v>
      </c>
      <c r="J104" s="98">
        <v>0</v>
      </c>
      <c r="K104" s="98">
        <v>0</v>
      </c>
      <c r="L104" s="98">
        <v>0</v>
      </c>
      <c r="M104" s="98">
        <v>1.4903999999999999</v>
      </c>
      <c r="N104" s="98">
        <v>0</v>
      </c>
      <c r="O104" s="98">
        <v>0</v>
      </c>
      <c r="P104" s="99">
        <f t="shared" ref="P104:P114" si="11">SUM(D104,E104,F104,G104,H104,I104,J104,K104,L104,M104,N104,O104)</f>
        <v>1.4903999999999999</v>
      </c>
      <c r="Q104" s="98">
        <v>1.0629999999999999</v>
      </c>
      <c r="R104" s="98">
        <v>0</v>
      </c>
      <c r="S104" s="237"/>
      <c r="T104" s="226"/>
    </row>
    <row r="105" spans="1:20" ht="15.75" x14ac:dyDescent="0.25">
      <c r="A105" s="100" t="s">
        <v>106</v>
      </c>
      <c r="B105" s="238"/>
      <c r="C105" s="226"/>
      <c r="D105" s="101">
        <v>0</v>
      </c>
      <c r="E105" s="101">
        <v>0</v>
      </c>
      <c r="F105" s="101">
        <v>0</v>
      </c>
      <c r="G105" s="101">
        <v>0</v>
      </c>
      <c r="H105" s="101">
        <v>0</v>
      </c>
      <c r="I105" s="101">
        <v>0</v>
      </c>
      <c r="J105" s="101">
        <v>0</v>
      </c>
      <c r="K105" s="101">
        <v>0</v>
      </c>
      <c r="L105" s="101">
        <v>0</v>
      </c>
      <c r="M105" s="101">
        <v>0.20424</v>
      </c>
      <c r="N105" s="101">
        <v>0</v>
      </c>
      <c r="O105" s="101">
        <v>0</v>
      </c>
      <c r="P105" s="102">
        <f t="shared" si="11"/>
        <v>0.20424</v>
      </c>
      <c r="Q105" s="101">
        <v>0</v>
      </c>
      <c r="R105" s="101">
        <v>0</v>
      </c>
    </row>
    <row r="106" spans="1:20" ht="15.75" x14ac:dyDescent="0.25">
      <c r="A106" s="97" t="s">
        <v>28</v>
      </c>
      <c r="B106" s="237"/>
      <c r="C106" s="226"/>
      <c r="D106" s="98">
        <v>0</v>
      </c>
      <c r="E106" s="98">
        <v>0</v>
      </c>
      <c r="F106" s="98">
        <v>1</v>
      </c>
      <c r="G106" s="98">
        <v>0</v>
      </c>
      <c r="H106" s="98">
        <v>0</v>
      </c>
      <c r="I106" s="98">
        <v>0</v>
      </c>
      <c r="J106" s="98">
        <v>0</v>
      </c>
      <c r="K106" s="98">
        <v>0</v>
      </c>
      <c r="L106" s="98">
        <v>0</v>
      </c>
      <c r="M106" s="98">
        <v>0.41399999999999998</v>
      </c>
      <c r="N106" s="98">
        <v>0</v>
      </c>
      <c r="O106" s="98">
        <v>0</v>
      </c>
      <c r="P106" s="99">
        <f t="shared" si="11"/>
        <v>1.4139999999999999</v>
      </c>
      <c r="Q106" s="98">
        <v>2.3282799999999999</v>
      </c>
      <c r="R106" s="98">
        <v>1.40316</v>
      </c>
    </row>
    <row r="107" spans="1:20" ht="15.75" x14ac:dyDescent="0.25">
      <c r="A107" s="100" t="s">
        <v>29</v>
      </c>
      <c r="B107" s="238"/>
      <c r="C107" s="226"/>
      <c r="D107" s="101">
        <v>0</v>
      </c>
      <c r="E107" s="101">
        <v>0</v>
      </c>
      <c r="F107" s="101">
        <v>0</v>
      </c>
      <c r="G107" s="101">
        <v>0</v>
      </c>
      <c r="H107" s="101">
        <v>0.52200000000000002</v>
      </c>
      <c r="I107" s="101">
        <v>0</v>
      </c>
      <c r="J107" s="101">
        <v>0</v>
      </c>
      <c r="K107" s="101">
        <v>0</v>
      </c>
      <c r="L107" s="101">
        <v>0</v>
      </c>
      <c r="M107" s="101">
        <v>1.37218</v>
      </c>
      <c r="N107" s="101">
        <v>0</v>
      </c>
      <c r="O107" s="101">
        <v>0</v>
      </c>
      <c r="P107" s="102">
        <f t="shared" si="11"/>
        <v>1.89418</v>
      </c>
      <c r="Q107" s="101">
        <v>0</v>
      </c>
      <c r="R107" s="101">
        <v>0</v>
      </c>
    </row>
    <row r="108" spans="1:20" ht="15.75" x14ac:dyDescent="0.25">
      <c r="A108" s="97" t="s">
        <v>108</v>
      </c>
      <c r="B108" s="237"/>
      <c r="C108" s="226"/>
      <c r="D108" s="98">
        <v>0</v>
      </c>
      <c r="E108" s="98">
        <v>0</v>
      </c>
      <c r="F108" s="98">
        <v>0</v>
      </c>
      <c r="G108" s="98">
        <v>0</v>
      </c>
      <c r="H108" s="98">
        <v>0</v>
      </c>
      <c r="I108" s="98">
        <v>0</v>
      </c>
      <c r="J108" s="98">
        <v>0</v>
      </c>
      <c r="K108" s="98">
        <v>0</v>
      </c>
      <c r="L108" s="98">
        <v>0</v>
      </c>
      <c r="M108" s="98">
        <v>6.9000000000000006E-2</v>
      </c>
      <c r="N108" s="98">
        <v>0</v>
      </c>
      <c r="O108" s="98">
        <v>0</v>
      </c>
      <c r="P108" s="99">
        <f t="shared" si="11"/>
        <v>6.9000000000000006E-2</v>
      </c>
      <c r="Q108" s="98">
        <v>0</v>
      </c>
      <c r="R108" s="98">
        <v>0</v>
      </c>
    </row>
    <row r="109" spans="1:20" ht="15.75" x14ac:dyDescent="0.25">
      <c r="A109" s="100" t="s">
        <v>109</v>
      </c>
      <c r="B109" s="238"/>
      <c r="C109" s="226"/>
      <c r="D109" s="101">
        <v>0</v>
      </c>
      <c r="E109" s="101">
        <v>0</v>
      </c>
      <c r="F109" s="101">
        <v>0</v>
      </c>
      <c r="G109" s="101">
        <v>0</v>
      </c>
      <c r="H109" s="101">
        <v>0</v>
      </c>
      <c r="I109" s="101">
        <v>0</v>
      </c>
      <c r="J109" s="101">
        <v>0.104</v>
      </c>
      <c r="K109" s="101">
        <v>0</v>
      </c>
      <c r="L109" s="101">
        <v>0</v>
      </c>
      <c r="M109" s="101">
        <v>0.27139999999999997</v>
      </c>
      <c r="N109" s="101">
        <v>0</v>
      </c>
      <c r="O109" s="101">
        <v>0</v>
      </c>
      <c r="P109" s="102">
        <f t="shared" si="11"/>
        <v>0.37539999999999996</v>
      </c>
      <c r="Q109" s="101">
        <v>0</v>
      </c>
      <c r="R109" s="101">
        <v>0</v>
      </c>
    </row>
    <row r="110" spans="1:20" ht="15.75" x14ac:dyDescent="0.25">
      <c r="A110" s="97" t="s">
        <v>110</v>
      </c>
      <c r="B110" s="237"/>
      <c r="C110" s="226"/>
      <c r="D110" s="98">
        <v>0</v>
      </c>
      <c r="E110" s="98">
        <v>0</v>
      </c>
      <c r="F110" s="98">
        <v>0</v>
      </c>
      <c r="G110" s="98">
        <v>0</v>
      </c>
      <c r="H110" s="98">
        <v>0</v>
      </c>
      <c r="I110" s="98">
        <v>0</v>
      </c>
      <c r="J110" s="98">
        <v>0</v>
      </c>
      <c r="K110" s="98">
        <v>0</v>
      </c>
      <c r="L110" s="98">
        <v>0</v>
      </c>
      <c r="M110" s="98">
        <v>1.38E-2</v>
      </c>
      <c r="N110" s="98">
        <v>0</v>
      </c>
      <c r="O110" s="98">
        <v>0</v>
      </c>
      <c r="P110" s="99">
        <f t="shared" si="11"/>
        <v>1.38E-2</v>
      </c>
      <c r="Q110" s="98">
        <v>0</v>
      </c>
      <c r="R110" s="98">
        <v>0</v>
      </c>
    </row>
    <row r="111" spans="1:20" ht="15.75" x14ac:dyDescent="0.25">
      <c r="A111" s="100" t="s">
        <v>30</v>
      </c>
      <c r="B111" s="238"/>
      <c r="C111" s="226"/>
      <c r="D111" s="101">
        <v>0</v>
      </c>
      <c r="E111" s="101">
        <v>0</v>
      </c>
      <c r="F111" s="101">
        <v>0</v>
      </c>
      <c r="G111" s="101">
        <v>0</v>
      </c>
      <c r="H111" s="101">
        <v>0</v>
      </c>
      <c r="I111" s="101">
        <v>0</v>
      </c>
      <c r="J111" s="101">
        <v>0</v>
      </c>
      <c r="K111" s="101">
        <v>0</v>
      </c>
      <c r="L111" s="101">
        <v>0</v>
      </c>
      <c r="M111" s="101">
        <v>1.9807600000000001</v>
      </c>
      <c r="N111" s="101">
        <v>0</v>
      </c>
      <c r="O111" s="101">
        <v>0</v>
      </c>
      <c r="P111" s="102">
        <f t="shared" si="11"/>
        <v>1.9807600000000001</v>
      </c>
      <c r="Q111" s="101">
        <v>0.6</v>
      </c>
      <c r="R111" s="101">
        <v>14.43915</v>
      </c>
    </row>
    <row r="112" spans="1:20" ht="15.75" x14ac:dyDescent="0.25">
      <c r="A112" s="97" t="s">
        <v>111</v>
      </c>
      <c r="B112" s="237"/>
      <c r="C112" s="226"/>
      <c r="D112" s="98">
        <v>0</v>
      </c>
      <c r="E112" s="98">
        <v>0</v>
      </c>
      <c r="F112" s="98">
        <v>0</v>
      </c>
      <c r="G112" s="98">
        <v>0</v>
      </c>
      <c r="H112" s="98">
        <v>0</v>
      </c>
      <c r="I112" s="98">
        <v>0</v>
      </c>
      <c r="J112" s="98">
        <v>0</v>
      </c>
      <c r="K112" s="98">
        <v>0</v>
      </c>
      <c r="L112" s="98">
        <v>0</v>
      </c>
      <c r="M112" s="98">
        <v>3.2199999999999999E-2</v>
      </c>
      <c r="N112" s="98">
        <v>0</v>
      </c>
      <c r="O112" s="98">
        <v>0</v>
      </c>
      <c r="P112" s="99">
        <f t="shared" si="11"/>
        <v>3.2199999999999999E-2</v>
      </c>
      <c r="Q112" s="98">
        <v>0</v>
      </c>
      <c r="R112" s="98">
        <v>0</v>
      </c>
    </row>
    <row r="113" spans="1:20" ht="15.75" x14ac:dyDescent="0.25">
      <c r="A113" s="100" t="s">
        <v>31</v>
      </c>
      <c r="B113" s="238"/>
      <c r="C113" s="226"/>
      <c r="D113" s="101">
        <v>0</v>
      </c>
      <c r="E113" s="101">
        <v>0</v>
      </c>
      <c r="F113" s="101">
        <v>0</v>
      </c>
      <c r="G113" s="101">
        <v>0</v>
      </c>
      <c r="H113" s="101">
        <v>5.1429999999999998</v>
      </c>
      <c r="I113" s="101">
        <v>5.9332000000000003</v>
      </c>
      <c r="J113" s="101">
        <v>0</v>
      </c>
      <c r="K113" s="101">
        <v>0</v>
      </c>
      <c r="L113" s="101">
        <v>0</v>
      </c>
      <c r="M113" s="101">
        <v>8.5951000000000004</v>
      </c>
      <c r="N113" s="101">
        <v>0</v>
      </c>
      <c r="O113" s="101">
        <v>0</v>
      </c>
      <c r="P113" s="102">
        <f t="shared" si="11"/>
        <v>19.671300000000002</v>
      </c>
      <c r="Q113" s="101">
        <v>26.558</v>
      </c>
      <c r="R113" s="101">
        <v>9.8000000000000007</v>
      </c>
    </row>
    <row r="114" spans="1:20" ht="15.75" x14ac:dyDescent="0.25">
      <c r="A114" s="97" t="s">
        <v>161</v>
      </c>
      <c r="B114" s="237"/>
      <c r="C114" s="226"/>
      <c r="D114" s="98">
        <v>0</v>
      </c>
      <c r="E114" s="98">
        <v>0</v>
      </c>
      <c r="F114" s="98">
        <v>0</v>
      </c>
      <c r="G114" s="98">
        <v>0</v>
      </c>
      <c r="H114" s="98">
        <v>0</v>
      </c>
      <c r="I114" s="98">
        <v>0</v>
      </c>
      <c r="J114" s="98">
        <v>0</v>
      </c>
      <c r="K114" s="98">
        <v>0</v>
      </c>
      <c r="L114" s="98">
        <v>0</v>
      </c>
      <c r="M114" s="98">
        <v>4.5999999999999999E-2</v>
      </c>
      <c r="N114" s="98">
        <v>0</v>
      </c>
      <c r="O114" s="98">
        <v>0</v>
      </c>
      <c r="P114" s="99">
        <f t="shared" si="11"/>
        <v>4.5999999999999999E-2</v>
      </c>
      <c r="Q114" s="98">
        <v>0</v>
      </c>
      <c r="R114" s="98">
        <v>0</v>
      </c>
    </row>
    <row r="115" spans="1:20" ht="15.75" x14ac:dyDescent="0.25">
      <c r="A115" s="103" t="s">
        <v>12</v>
      </c>
      <c r="B115" s="239"/>
      <c r="C115" s="226"/>
      <c r="D115" s="104">
        <f t="shared" ref="D115:R115" si="12">SUM(D104,D105,D106,D107,D108,D109,D110,D111,D112,D113,D114)</f>
        <v>0</v>
      </c>
      <c r="E115" s="104">
        <f t="shared" si="12"/>
        <v>0</v>
      </c>
      <c r="F115" s="104">
        <f t="shared" si="12"/>
        <v>1</v>
      </c>
      <c r="G115" s="104">
        <f t="shared" si="12"/>
        <v>0</v>
      </c>
      <c r="H115" s="104">
        <f t="shared" si="12"/>
        <v>5.665</v>
      </c>
      <c r="I115" s="104">
        <f t="shared" si="12"/>
        <v>5.9332000000000003</v>
      </c>
      <c r="J115" s="104">
        <f t="shared" si="12"/>
        <v>0.104</v>
      </c>
      <c r="K115" s="104">
        <f t="shared" si="12"/>
        <v>0</v>
      </c>
      <c r="L115" s="104">
        <f t="shared" si="12"/>
        <v>0</v>
      </c>
      <c r="M115" s="104">
        <f t="shared" si="12"/>
        <v>14.489079999999998</v>
      </c>
      <c r="N115" s="104">
        <f t="shared" si="12"/>
        <v>0</v>
      </c>
      <c r="O115" s="104">
        <f t="shared" si="12"/>
        <v>0</v>
      </c>
      <c r="P115" s="105">
        <f t="shared" si="12"/>
        <v>27.191279999999999</v>
      </c>
      <c r="Q115" s="101">
        <f t="shared" si="12"/>
        <v>30.54928</v>
      </c>
      <c r="R115" s="101">
        <f t="shared" si="12"/>
        <v>25.642310000000002</v>
      </c>
    </row>
    <row r="117" spans="1:20" ht="15.75" x14ac:dyDescent="0.25">
      <c r="A117" s="93" t="s">
        <v>112</v>
      </c>
      <c r="B117" s="236"/>
      <c r="C117" s="226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5"/>
      <c r="Q117" s="96"/>
      <c r="R117" s="96"/>
    </row>
    <row r="118" spans="1:20" ht="15.75" x14ac:dyDescent="0.25">
      <c r="A118" s="97" t="s">
        <v>113</v>
      </c>
      <c r="B118" s="237"/>
      <c r="C118" s="226"/>
      <c r="D118" s="98">
        <v>0</v>
      </c>
      <c r="E118" s="98">
        <v>0</v>
      </c>
      <c r="F118" s="98">
        <v>0</v>
      </c>
      <c r="G118" s="98">
        <v>0</v>
      </c>
      <c r="H118" s="98">
        <v>0</v>
      </c>
      <c r="I118" s="98">
        <v>0</v>
      </c>
      <c r="J118" s="98">
        <v>0</v>
      </c>
      <c r="K118" s="98">
        <v>0</v>
      </c>
      <c r="L118" s="98">
        <v>0</v>
      </c>
      <c r="M118" s="98">
        <v>0</v>
      </c>
      <c r="N118" s="98">
        <v>0</v>
      </c>
      <c r="O118" s="98">
        <v>0</v>
      </c>
      <c r="P118" s="99">
        <f>SUM(D118,E118,F118,G118,H118,I118,J118,K118,L118,M118,N118,O118)</f>
        <v>0</v>
      </c>
      <c r="Q118" s="98">
        <v>4.5460000000000003</v>
      </c>
      <c r="R118" s="98">
        <v>0</v>
      </c>
      <c r="S118" s="237"/>
      <c r="T118" s="226"/>
    </row>
    <row r="119" spans="1:20" ht="15.75" x14ac:dyDescent="0.25">
      <c r="A119" s="100" t="s">
        <v>114</v>
      </c>
      <c r="B119" s="238"/>
      <c r="C119" s="226"/>
      <c r="D119" s="101">
        <v>0</v>
      </c>
      <c r="E119" s="101">
        <v>0</v>
      </c>
      <c r="F119" s="101">
        <v>0</v>
      </c>
      <c r="G119" s="101">
        <v>0</v>
      </c>
      <c r="H119" s="101">
        <v>0</v>
      </c>
      <c r="I119" s="101">
        <v>0</v>
      </c>
      <c r="J119" s="101">
        <v>0</v>
      </c>
      <c r="K119" s="101">
        <v>0</v>
      </c>
      <c r="L119" s="101">
        <v>0</v>
      </c>
      <c r="M119" s="101">
        <v>39.924320000000002</v>
      </c>
      <c r="N119" s="101">
        <v>0</v>
      </c>
      <c r="O119" s="101">
        <v>0</v>
      </c>
      <c r="P119" s="102">
        <f>SUM(D119,E119,F119,G119,H119,I119,J119,K119,L119,M119,N119,O119)</f>
        <v>39.924320000000002</v>
      </c>
      <c r="Q119" s="101">
        <v>9.9890000000000008</v>
      </c>
      <c r="R119" s="101">
        <v>59.24</v>
      </c>
    </row>
    <row r="120" spans="1:20" ht="15.75" x14ac:dyDescent="0.25">
      <c r="A120" s="97" t="s">
        <v>115</v>
      </c>
      <c r="B120" s="237"/>
      <c r="C120" s="226"/>
      <c r="D120" s="98">
        <v>0</v>
      </c>
      <c r="E120" s="98">
        <v>0</v>
      </c>
      <c r="F120" s="98">
        <v>0</v>
      </c>
      <c r="G120" s="98">
        <v>0</v>
      </c>
      <c r="H120" s="98">
        <v>0</v>
      </c>
      <c r="I120" s="98">
        <v>0</v>
      </c>
      <c r="J120" s="98">
        <v>0</v>
      </c>
      <c r="K120" s="98">
        <v>0</v>
      </c>
      <c r="L120" s="98">
        <v>0</v>
      </c>
      <c r="M120" s="98">
        <v>1.863</v>
      </c>
      <c r="N120" s="98">
        <v>0</v>
      </c>
      <c r="O120" s="98">
        <v>0</v>
      </c>
      <c r="P120" s="99">
        <f>SUM(D120,E120,F120,G120,H120,I120,J120,K120,L120,M120,N120,O120)</f>
        <v>1.863</v>
      </c>
      <c r="Q120" s="98">
        <v>3.4319999999999999</v>
      </c>
      <c r="R120" s="98">
        <v>2.75</v>
      </c>
    </row>
    <row r="121" spans="1:20" ht="15.75" x14ac:dyDescent="0.25">
      <c r="A121" s="103" t="s">
        <v>12</v>
      </c>
      <c r="B121" s="239"/>
      <c r="C121" s="226"/>
      <c r="D121" s="104">
        <f t="shared" ref="D121:R121" si="13">SUM(D118,D119,D120)</f>
        <v>0</v>
      </c>
      <c r="E121" s="104">
        <f t="shared" si="13"/>
        <v>0</v>
      </c>
      <c r="F121" s="104">
        <f t="shared" si="13"/>
        <v>0</v>
      </c>
      <c r="G121" s="104">
        <f t="shared" si="13"/>
        <v>0</v>
      </c>
      <c r="H121" s="104">
        <f t="shared" si="13"/>
        <v>0</v>
      </c>
      <c r="I121" s="104">
        <f t="shared" si="13"/>
        <v>0</v>
      </c>
      <c r="J121" s="104">
        <f t="shared" si="13"/>
        <v>0</v>
      </c>
      <c r="K121" s="104">
        <f t="shared" si="13"/>
        <v>0</v>
      </c>
      <c r="L121" s="104">
        <f t="shared" si="13"/>
        <v>0</v>
      </c>
      <c r="M121" s="104">
        <f t="shared" si="13"/>
        <v>41.787320000000001</v>
      </c>
      <c r="N121" s="104">
        <f t="shared" si="13"/>
        <v>0</v>
      </c>
      <c r="O121" s="104">
        <f t="shared" si="13"/>
        <v>0</v>
      </c>
      <c r="P121" s="105">
        <f t="shared" si="13"/>
        <v>41.787320000000001</v>
      </c>
      <c r="Q121" s="101">
        <f t="shared" si="13"/>
        <v>17.966999999999999</v>
      </c>
      <c r="R121" s="101">
        <f t="shared" si="13"/>
        <v>61.99</v>
      </c>
    </row>
    <row r="123" spans="1:20" ht="15.75" x14ac:dyDescent="0.25">
      <c r="A123" s="93" t="s">
        <v>32</v>
      </c>
      <c r="B123" s="236"/>
      <c r="C123" s="226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5"/>
      <c r="Q123" s="96"/>
      <c r="R123" s="96"/>
    </row>
    <row r="124" spans="1:20" ht="15.75" x14ac:dyDescent="0.25">
      <c r="A124" s="97" t="s">
        <v>33</v>
      </c>
      <c r="B124" s="237"/>
      <c r="C124" s="226"/>
      <c r="D124" s="98">
        <v>0</v>
      </c>
      <c r="E124" s="98">
        <v>0</v>
      </c>
      <c r="F124" s="98">
        <v>0</v>
      </c>
      <c r="G124" s="98">
        <v>0</v>
      </c>
      <c r="H124" s="98">
        <v>0</v>
      </c>
      <c r="I124" s="98">
        <v>0</v>
      </c>
      <c r="J124" s="98">
        <v>0</v>
      </c>
      <c r="K124" s="98">
        <v>0</v>
      </c>
      <c r="L124" s="98">
        <v>0</v>
      </c>
      <c r="M124" s="98">
        <v>0</v>
      </c>
      <c r="N124" s="98">
        <v>0</v>
      </c>
      <c r="O124" s="98">
        <v>0</v>
      </c>
      <c r="P124" s="99">
        <f t="shared" ref="P124:P135" si="14">SUM(D124,E124,F124,G124,H124,I124,J124,K124,L124,M124,N124,O124)</f>
        <v>0</v>
      </c>
      <c r="Q124" s="98">
        <v>3.9470000000000001</v>
      </c>
      <c r="R124" s="98">
        <v>0</v>
      </c>
      <c r="S124" s="237"/>
      <c r="T124" s="226"/>
    </row>
    <row r="125" spans="1:20" ht="15.75" x14ac:dyDescent="0.25">
      <c r="A125" s="100" t="s">
        <v>118</v>
      </c>
      <c r="B125" s="238"/>
      <c r="C125" s="226"/>
      <c r="D125" s="101">
        <v>0</v>
      </c>
      <c r="E125" s="101">
        <v>0</v>
      </c>
      <c r="F125" s="101">
        <v>0</v>
      </c>
      <c r="G125" s="101">
        <v>0</v>
      </c>
      <c r="H125" s="101">
        <v>0</v>
      </c>
      <c r="I125" s="101">
        <v>0</v>
      </c>
      <c r="J125" s="101">
        <v>0</v>
      </c>
      <c r="K125" s="101">
        <v>0</v>
      </c>
      <c r="L125" s="101">
        <v>0</v>
      </c>
      <c r="M125" s="101">
        <v>1.7963</v>
      </c>
      <c r="N125" s="101">
        <v>0</v>
      </c>
      <c r="O125" s="101">
        <v>0</v>
      </c>
      <c r="P125" s="102">
        <f t="shared" si="14"/>
        <v>1.7963</v>
      </c>
      <c r="Q125" s="101">
        <v>1.089</v>
      </c>
      <c r="R125" s="101">
        <v>0.57899999999999996</v>
      </c>
    </row>
    <row r="126" spans="1:20" ht="15.75" x14ac:dyDescent="0.25">
      <c r="A126" s="97" t="s">
        <v>119</v>
      </c>
      <c r="B126" s="237"/>
      <c r="C126" s="226"/>
      <c r="D126" s="98">
        <v>0</v>
      </c>
      <c r="E126" s="98">
        <v>0</v>
      </c>
      <c r="F126" s="98">
        <v>0</v>
      </c>
      <c r="G126" s="98">
        <v>41.011000000000003</v>
      </c>
      <c r="H126" s="98">
        <v>0</v>
      </c>
      <c r="I126" s="98">
        <v>0</v>
      </c>
      <c r="J126" s="98">
        <v>0</v>
      </c>
      <c r="K126" s="98">
        <v>0</v>
      </c>
      <c r="L126" s="98">
        <v>0</v>
      </c>
      <c r="M126" s="98">
        <v>2.3736000000000002</v>
      </c>
      <c r="N126" s="98">
        <v>0</v>
      </c>
      <c r="O126" s="98">
        <v>0</v>
      </c>
      <c r="P126" s="99">
        <f t="shared" si="14"/>
        <v>43.384600000000006</v>
      </c>
      <c r="Q126" s="98">
        <v>45.696840000000002</v>
      </c>
      <c r="R126" s="98">
        <v>53.411999999999999</v>
      </c>
    </row>
    <row r="127" spans="1:20" ht="15.75" x14ac:dyDescent="0.25">
      <c r="A127" s="100" t="s">
        <v>35</v>
      </c>
      <c r="B127" s="238"/>
      <c r="C127" s="226"/>
      <c r="D127" s="101">
        <v>0</v>
      </c>
      <c r="E127" s="101">
        <v>0</v>
      </c>
      <c r="F127" s="101">
        <v>0</v>
      </c>
      <c r="G127" s="101">
        <v>0</v>
      </c>
      <c r="H127" s="101">
        <v>0</v>
      </c>
      <c r="I127" s="101">
        <v>0</v>
      </c>
      <c r="J127" s="101">
        <v>0</v>
      </c>
      <c r="K127" s="101">
        <v>0</v>
      </c>
      <c r="L127" s="101">
        <v>0</v>
      </c>
      <c r="M127" s="101">
        <v>1.2926</v>
      </c>
      <c r="N127" s="101">
        <v>0</v>
      </c>
      <c r="O127" s="101">
        <v>0</v>
      </c>
      <c r="P127" s="102">
        <f t="shared" si="14"/>
        <v>1.2926</v>
      </c>
      <c r="Q127" s="101">
        <v>1.8400000000000001E-3</v>
      </c>
      <c r="R127" s="101">
        <v>0</v>
      </c>
    </row>
    <row r="128" spans="1:20" ht="15.75" x14ac:dyDescent="0.25">
      <c r="A128" s="97" t="s">
        <v>120</v>
      </c>
      <c r="B128" s="237"/>
      <c r="C128" s="226"/>
      <c r="D128" s="98">
        <v>0</v>
      </c>
      <c r="E128" s="98">
        <v>0</v>
      </c>
      <c r="F128" s="98">
        <v>0</v>
      </c>
      <c r="G128" s="98">
        <v>0</v>
      </c>
      <c r="H128" s="98">
        <v>0</v>
      </c>
      <c r="I128" s="98">
        <v>0</v>
      </c>
      <c r="J128" s="98">
        <v>0</v>
      </c>
      <c r="K128" s="98">
        <v>0</v>
      </c>
      <c r="L128" s="98">
        <v>0</v>
      </c>
      <c r="M128" s="98">
        <v>10.21706</v>
      </c>
      <c r="N128" s="98">
        <v>0</v>
      </c>
      <c r="O128" s="98">
        <v>0</v>
      </c>
      <c r="P128" s="99">
        <f t="shared" si="14"/>
        <v>10.21706</v>
      </c>
      <c r="Q128" s="98">
        <v>4.5759999999999996</v>
      </c>
      <c r="R128" s="98">
        <v>5.2430000000000003</v>
      </c>
    </row>
    <row r="129" spans="1:20" ht="15.75" x14ac:dyDescent="0.25">
      <c r="A129" s="100" t="s">
        <v>162</v>
      </c>
      <c r="B129" s="238"/>
      <c r="C129" s="226"/>
      <c r="D129" s="101">
        <v>0</v>
      </c>
      <c r="E129" s="101">
        <v>0</v>
      </c>
      <c r="F129" s="101">
        <v>0</v>
      </c>
      <c r="G129" s="101">
        <v>0</v>
      </c>
      <c r="H129" s="101">
        <v>0</v>
      </c>
      <c r="I129" s="101">
        <v>0</v>
      </c>
      <c r="J129" s="101">
        <v>0</v>
      </c>
      <c r="K129" s="101">
        <v>0</v>
      </c>
      <c r="L129" s="101">
        <v>0</v>
      </c>
      <c r="M129" s="101">
        <v>9.1999999999999998E-2</v>
      </c>
      <c r="N129" s="101">
        <v>0</v>
      </c>
      <c r="O129" s="101">
        <v>0</v>
      </c>
      <c r="P129" s="102">
        <f t="shared" si="14"/>
        <v>9.1999999999999998E-2</v>
      </c>
      <c r="Q129" s="101">
        <v>0</v>
      </c>
      <c r="R129" s="101">
        <v>0</v>
      </c>
    </row>
    <row r="130" spans="1:20" ht="15.75" x14ac:dyDescent="0.25">
      <c r="A130" s="97" t="s">
        <v>121</v>
      </c>
      <c r="B130" s="237"/>
      <c r="C130" s="226"/>
      <c r="D130" s="98">
        <v>0</v>
      </c>
      <c r="E130" s="98">
        <v>0</v>
      </c>
      <c r="F130" s="98">
        <v>0</v>
      </c>
      <c r="G130" s="98">
        <v>0</v>
      </c>
      <c r="H130" s="98">
        <v>0</v>
      </c>
      <c r="I130" s="98">
        <v>0</v>
      </c>
      <c r="J130" s="98">
        <v>0</v>
      </c>
      <c r="K130" s="98">
        <v>0</v>
      </c>
      <c r="L130" s="98">
        <v>0</v>
      </c>
      <c r="M130" s="98">
        <v>0.10580000000000001</v>
      </c>
      <c r="N130" s="98">
        <v>0</v>
      </c>
      <c r="O130" s="98">
        <v>0</v>
      </c>
      <c r="P130" s="99">
        <f t="shared" si="14"/>
        <v>0.10580000000000001</v>
      </c>
      <c r="Q130" s="98">
        <v>0</v>
      </c>
      <c r="R130" s="98">
        <v>0</v>
      </c>
    </row>
    <row r="131" spans="1:20" ht="15.75" x14ac:dyDescent="0.25">
      <c r="A131" s="100" t="s">
        <v>36</v>
      </c>
      <c r="B131" s="238"/>
      <c r="C131" s="226"/>
      <c r="D131" s="101">
        <v>0</v>
      </c>
      <c r="E131" s="101">
        <v>0</v>
      </c>
      <c r="F131" s="101">
        <v>0</v>
      </c>
      <c r="G131" s="101">
        <v>0</v>
      </c>
      <c r="H131" s="101">
        <v>0</v>
      </c>
      <c r="I131" s="101">
        <v>0</v>
      </c>
      <c r="J131" s="101">
        <v>0</v>
      </c>
      <c r="K131" s="101">
        <v>0</v>
      </c>
      <c r="L131" s="101">
        <v>0</v>
      </c>
      <c r="M131" s="101">
        <v>0.20699999999999999</v>
      </c>
      <c r="N131" s="101">
        <v>0</v>
      </c>
      <c r="O131" s="101">
        <v>0</v>
      </c>
      <c r="P131" s="102">
        <f t="shared" si="14"/>
        <v>0.20699999999999999</v>
      </c>
      <c r="Q131" s="101">
        <v>0</v>
      </c>
      <c r="R131" s="101">
        <v>0</v>
      </c>
    </row>
    <row r="132" spans="1:20" ht="15.75" x14ac:dyDescent="0.25">
      <c r="A132" s="97" t="s">
        <v>122</v>
      </c>
      <c r="B132" s="237"/>
      <c r="C132" s="226"/>
      <c r="D132" s="98">
        <v>0</v>
      </c>
      <c r="E132" s="98">
        <v>0</v>
      </c>
      <c r="F132" s="98">
        <v>0</v>
      </c>
      <c r="G132" s="98">
        <v>0</v>
      </c>
      <c r="H132" s="98">
        <v>0</v>
      </c>
      <c r="I132" s="98">
        <v>0</v>
      </c>
      <c r="J132" s="98">
        <v>0</v>
      </c>
      <c r="K132" s="98">
        <v>0</v>
      </c>
      <c r="L132" s="98">
        <v>0</v>
      </c>
      <c r="M132" s="98">
        <v>4.5999999999999999E-3</v>
      </c>
      <c r="N132" s="98">
        <v>0</v>
      </c>
      <c r="O132" s="98">
        <v>0</v>
      </c>
      <c r="P132" s="99">
        <f t="shared" si="14"/>
        <v>4.5999999999999999E-3</v>
      </c>
      <c r="Q132" s="98">
        <v>0</v>
      </c>
      <c r="R132" s="98">
        <v>0</v>
      </c>
    </row>
    <row r="133" spans="1:20" ht="15.75" x14ac:dyDescent="0.25">
      <c r="A133" s="100" t="s">
        <v>123</v>
      </c>
      <c r="B133" s="238"/>
      <c r="C133" s="226"/>
      <c r="D133" s="101">
        <v>0</v>
      </c>
      <c r="E133" s="101">
        <v>0</v>
      </c>
      <c r="F133" s="101">
        <v>0</v>
      </c>
      <c r="G133" s="101">
        <v>0</v>
      </c>
      <c r="H133" s="101">
        <v>0</v>
      </c>
      <c r="I133" s="101">
        <v>0</v>
      </c>
      <c r="J133" s="101">
        <v>0</v>
      </c>
      <c r="K133" s="101">
        <v>0</v>
      </c>
      <c r="L133" s="101">
        <v>0</v>
      </c>
      <c r="M133" s="101">
        <v>10.780099999999999</v>
      </c>
      <c r="N133" s="101">
        <v>0</v>
      </c>
      <c r="O133" s="101">
        <v>0</v>
      </c>
      <c r="P133" s="102">
        <f t="shared" si="14"/>
        <v>10.780099999999999</v>
      </c>
      <c r="Q133" s="101">
        <v>4.8929999999999998</v>
      </c>
      <c r="R133" s="101">
        <v>6.383</v>
      </c>
    </row>
    <row r="134" spans="1:20" ht="15.75" x14ac:dyDescent="0.25">
      <c r="A134" s="97" t="s">
        <v>124</v>
      </c>
      <c r="B134" s="237"/>
      <c r="C134" s="226"/>
      <c r="D134" s="98">
        <v>0</v>
      </c>
      <c r="E134" s="98">
        <v>0</v>
      </c>
      <c r="F134" s="98">
        <v>0</v>
      </c>
      <c r="G134" s="98">
        <v>0</v>
      </c>
      <c r="H134" s="98">
        <v>5.2</v>
      </c>
      <c r="I134" s="98">
        <v>0</v>
      </c>
      <c r="J134" s="98">
        <v>0</v>
      </c>
      <c r="K134" s="98">
        <v>0</v>
      </c>
      <c r="L134" s="98">
        <v>0</v>
      </c>
      <c r="M134" s="98">
        <v>18.64978</v>
      </c>
      <c r="N134" s="98">
        <v>0</v>
      </c>
      <c r="O134" s="98">
        <v>0</v>
      </c>
      <c r="P134" s="99">
        <f t="shared" si="14"/>
        <v>23.849779999999999</v>
      </c>
      <c r="Q134" s="98">
        <v>13.523999999999999</v>
      </c>
      <c r="R134" s="98">
        <v>6.5170000000000003</v>
      </c>
    </row>
    <row r="135" spans="1:20" ht="15.75" x14ac:dyDescent="0.25">
      <c r="A135" s="100" t="s">
        <v>125</v>
      </c>
      <c r="B135" s="238"/>
      <c r="C135" s="226"/>
      <c r="D135" s="101">
        <v>0</v>
      </c>
      <c r="E135" s="101">
        <v>0</v>
      </c>
      <c r="F135" s="101">
        <v>0</v>
      </c>
      <c r="G135" s="101">
        <v>0</v>
      </c>
      <c r="H135" s="101">
        <v>0</v>
      </c>
      <c r="I135" s="101">
        <v>0</v>
      </c>
      <c r="J135" s="101">
        <v>0</v>
      </c>
      <c r="K135" s="101">
        <v>0</v>
      </c>
      <c r="L135" s="101">
        <v>0</v>
      </c>
      <c r="M135" s="101">
        <v>13.593</v>
      </c>
      <c r="N135" s="101">
        <v>0</v>
      </c>
      <c r="O135" s="101">
        <v>0</v>
      </c>
      <c r="P135" s="102">
        <f t="shared" si="14"/>
        <v>13.593</v>
      </c>
      <c r="Q135" s="101">
        <v>3.55</v>
      </c>
      <c r="R135" s="101">
        <v>0.13800000000000001</v>
      </c>
    </row>
    <row r="136" spans="1:20" ht="15.75" x14ac:dyDescent="0.25">
      <c r="A136" s="103" t="s">
        <v>12</v>
      </c>
      <c r="B136" s="239"/>
      <c r="C136" s="226"/>
      <c r="D136" s="104">
        <f t="shared" ref="D136:R136" si="15">SUM(D124,D125,D126,D127,D128,D129,D130,D131,D132,D133,D134,D135)</f>
        <v>0</v>
      </c>
      <c r="E136" s="104">
        <f t="shared" si="15"/>
        <v>0</v>
      </c>
      <c r="F136" s="104">
        <f t="shared" si="15"/>
        <v>0</v>
      </c>
      <c r="G136" s="104">
        <f t="shared" si="15"/>
        <v>41.011000000000003</v>
      </c>
      <c r="H136" s="104">
        <f t="shared" si="15"/>
        <v>5.2</v>
      </c>
      <c r="I136" s="104">
        <f t="shared" si="15"/>
        <v>0</v>
      </c>
      <c r="J136" s="104">
        <f t="shared" si="15"/>
        <v>0</v>
      </c>
      <c r="K136" s="104">
        <f t="shared" si="15"/>
        <v>0</v>
      </c>
      <c r="L136" s="104">
        <f t="shared" si="15"/>
        <v>0</v>
      </c>
      <c r="M136" s="104">
        <f t="shared" si="15"/>
        <v>59.111840000000001</v>
      </c>
      <c r="N136" s="104">
        <f t="shared" si="15"/>
        <v>0</v>
      </c>
      <c r="O136" s="104">
        <f t="shared" si="15"/>
        <v>0</v>
      </c>
      <c r="P136" s="105">
        <f t="shared" si="15"/>
        <v>105.32284000000001</v>
      </c>
      <c r="Q136" s="101">
        <f t="shared" si="15"/>
        <v>77.277680000000004</v>
      </c>
      <c r="R136" s="101">
        <f t="shared" si="15"/>
        <v>72.272000000000006</v>
      </c>
    </row>
    <row r="138" spans="1:20" ht="15.75" x14ac:dyDescent="0.25">
      <c r="A138" s="93" t="s">
        <v>37</v>
      </c>
      <c r="B138" s="236"/>
      <c r="C138" s="226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5"/>
      <c r="Q138" s="96"/>
      <c r="R138" s="96"/>
    </row>
    <row r="139" spans="1:20" ht="15.75" x14ac:dyDescent="0.25">
      <c r="A139" s="97" t="s">
        <v>38</v>
      </c>
      <c r="B139" s="237"/>
      <c r="C139" s="226"/>
      <c r="D139" s="98">
        <v>0</v>
      </c>
      <c r="E139" s="98">
        <v>0</v>
      </c>
      <c r="F139" s="98">
        <v>0</v>
      </c>
      <c r="G139" s="98">
        <v>92.986000000000004</v>
      </c>
      <c r="H139" s="98">
        <v>40.768999999999998</v>
      </c>
      <c r="I139" s="98">
        <v>0</v>
      </c>
      <c r="J139" s="98">
        <v>0.52</v>
      </c>
      <c r="K139" s="98">
        <v>30</v>
      </c>
      <c r="L139" s="98">
        <v>0</v>
      </c>
      <c r="M139" s="98">
        <v>82.191879999999998</v>
      </c>
      <c r="N139" s="98">
        <v>0</v>
      </c>
      <c r="O139" s="98">
        <v>0</v>
      </c>
      <c r="P139" s="99">
        <f>SUM(D139,E139,F139,G139,H139,I139,J139,K139,L139,M139,N139,O139)</f>
        <v>246.46688</v>
      </c>
      <c r="Q139" s="98">
        <v>161.916</v>
      </c>
      <c r="R139" s="98">
        <v>159.23599999999999</v>
      </c>
      <c r="S139" s="237"/>
      <c r="T139" s="226"/>
    </row>
    <row r="140" spans="1:20" ht="15.75" x14ac:dyDescent="0.25">
      <c r="A140" s="100" t="s">
        <v>127</v>
      </c>
      <c r="B140" s="238"/>
      <c r="C140" s="226"/>
      <c r="D140" s="101">
        <v>0</v>
      </c>
      <c r="E140" s="101">
        <v>0</v>
      </c>
      <c r="F140" s="101">
        <v>0</v>
      </c>
      <c r="G140" s="101">
        <v>0</v>
      </c>
      <c r="H140" s="101">
        <v>0</v>
      </c>
      <c r="I140" s="101">
        <v>0</v>
      </c>
      <c r="J140" s="101">
        <v>0</v>
      </c>
      <c r="K140" s="101">
        <v>0</v>
      </c>
      <c r="L140" s="101">
        <v>0</v>
      </c>
      <c r="M140" s="101">
        <v>1.0580000000000001</v>
      </c>
      <c r="N140" s="101">
        <v>0</v>
      </c>
      <c r="O140" s="101">
        <v>0</v>
      </c>
      <c r="P140" s="102">
        <f>SUM(D140,E140,F140,G140,H140,I140,J140,K140,L140,M140,N140,O140)</f>
        <v>1.0580000000000001</v>
      </c>
      <c r="Q140" s="101">
        <v>0.05</v>
      </c>
      <c r="R140" s="101">
        <v>0</v>
      </c>
    </row>
    <row r="141" spans="1:20" ht="15.75" x14ac:dyDescent="0.25">
      <c r="A141" s="97" t="s">
        <v>43</v>
      </c>
      <c r="B141" s="237"/>
      <c r="C141" s="226"/>
      <c r="D141" s="98">
        <v>0</v>
      </c>
      <c r="E141" s="98">
        <v>0</v>
      </c>
      <c r="F141" s="98">
        <v>0</v>
      </c>
      <c r="G141" s="98">
        <v>0</v>
      </c>
      <c r="H141" s="98">
        <v>0</v>
      </c>
      <c r="I141" s="98">
        <v>0</v>
      </c>
      <c r="J141" s="98">
        <v>0</v>
      </c>
      <c r="K141" s="98">
        <v>0</v>
      </c>
      <c r="L141" s="98">
        <v>0</v>
      </c>
      <c r="M141" s="98">
        <v>0</v>
      </c>
      <c r="N141" s="98">
        <v>0</v>
      </c>
      <c r="O141" s="98">
        <v>0</v>
      </c>
      <c r="P141" s="99">
        <f>SUM(D141,E141,F141,G141,H141,I141,J141,K141,L141,M141,N141,O141)</f>
        <v>0</v>
      </c>
      <c r="Q141" s="98">
        <v>0</v>
      </c>
      <c r="R141" s="98">
        <v>8.9999999999999993E-3</v>
      </c>
    </row>
    <row r="142" spans="1:20" ht="15.75" x14ac:dyDescent="0.25">
      <c r="A142" s="103" t="s">
        <v>12</v>
      </c>
      <c r="B142" s="239"/>
      <c r="C142" s="226"/>
      <c r="D142" s="104">
        <f t="shared" ref="D142:R142" si="16">SUM(D139,D140,D141)</f>
        <v>0</v>
      </c>
      <c r="E142" s="104">
        <f t="shared" si="16"/>
        <v>0</v>
      </c>
      <c r="F142" s="104">
        <f t="shared" si="16"/>
        <v>0</v>
      </c>
      <c r="G142" s="104">
        <f t="shared" si="16"/>
        <v>92.986000000000004</v>
      </c>
      <c r="H142" s="104">
        <f t="shared" si="16"/>
        <v>40.768999999999998</v>
      </c>
      <c r="I142" s="104">
        <f t="shared" si="16"/>
        <v>0</v>
      </c>
      <c r="J142" s="104">
        <f t="shared" si="16"/>
        <v>0.52</v>
      </c>
      <c r="K142" s="104">
        <f t="shared" si="16"/>
        <v>30</v>
      </c>
      <c r="L142" s="104">
        <f t="shared" si="16"/>
        <v>0</v>
      </c>
      <c r="M142" s="104">
        <f t="shared" si="16"/>
        <v>83.249880000000005</v>
      </c>
      <c r="N142" s="104">
        <f t="shared" si="16"/>
        <v>0</v>
      </c>
      <c r="O142" s="104">
        <f t="shared" si="16"/>
        <v>0</v>
      </c>
      <c r="P142" s="105">
        <f t="shared" si="16"/>
        <v>247.52488</v>
      </c>
      <c r="Q142" s="101">
        <f t="shared" si="16"/>
        <v>161.96600000000001</v>
      </c>
      <c r="R142" s="101">
        <f t="shared" si="16"/>
        <v>159.24499999999998</v>
      </c>
    </row>
    <row r="144" spans="1:20" ht="15.75" x14ac:dyDescent="0.25">
      <c r="A144" s="93" t="s">
        <v>43</v>
      </c>
      <c r="B144" s="236"/>
      <c r="C144" s="226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5"/>
      <c r="Q144" s="96"/>
      <c r="R144" s="96"/>
    </row>
    <row r="145" spans="1:20" ht="15.75" x14ac:dyDescent="0.25">
      <c r="A145" s="97" t="s">
        <v>128</v>
      </c>
      <c r="B145" s="237"/>
      <c r="C145" s="226"/>
      <c r="D145" s="98">
        <v>0</v>
      </c>
      <c r="E145" s="98">
        <v>0</v>
      </c>
      <c r="F145" s="98">
        <v>0</v>
      </c>
      <c r="G145" s="98">
        <v>0</v>
      </c>
      <c r="H145" s="98">
        <v>0</v>
      </c>
      <c r="I145" s="98">
        <v>0</v>
      </c>
      <c r="J145" s="98">
        <v>0</v>
      </c>
      <c r="K145" s="98">
        <v>0</v>
      </c>
      <c r="L145" s="98">
        <v>0</v>
      </c>
      <c r="M145" s="98">
        <v>0.34454000000000001</v>
      </c>
      <c r="N145" s="98">
        <v>0</v>
      </c>
      <c r="O145" s="98">
        <v>0</v>
      </c>
      <c r="P145" s="99">
        <f>SUM(D145,E145,F145,G145,H145,I145,J145,K145,L145,M145,N145,O145)</f>
        <v>0.34454000000000001</v>
      </c>
      <c r="Q145" s="98">
        <v>2.3439999999999999</v>
      </c>
      <c r="R145" s="98">
        <v>0.437</v>
      </c>
      <c r="S145" s="237"/>
      <c r="T145" s="226"/>
    </row>
    <row r="146" spans="1:20" ht="15.75" x14ac:dyDescent="0.25">
      <c r="A146" s="103" t="s">
        <v>12</v>
      </c>
      <c r="B146" s="239"/>
      <c r="C146" s="226"/>
      <c r="D146" s="104">
        <f t="shared" ref="D146:R146" si="17">D145</f>
        <v>0</v>
      </c>
      <c r="E146" s="104">
        <f t="shared" si="17"/>
        <v>0</v>
      </c>
      <c r="F146" s="104">
        <f t="shared" si="17"/>
        <v>0</v>
      </c>
      <c r="G146" s="104">
        <f t="shared" si="17"/>
        <v>0</v>
      </c>
      <c r="H146" s="104">
        <f t="shared" si="17"/>
        <v>0</v>
      </c>
      <c r="I146" s="104">
        <f t="shared" si="17"/>
        <v>0</v>
      </c>
      <c r="J146" s="104">
        <f t="shared" si="17"/>
        <v>0</v>
      </c>
      <c r="K146" s="104">
        <f t="shared" si="17"/>
        <v>0</v>
      </c>
      <c r="L146" s="104">
        <f t="shared" si="17"/>
        <v>0</v>
      </c>
      <c r="M146" s="104">
        <f t="shared" si="17"/>
        <v>0.34454000000000001</v>
      </c>
      <c r="N146" s="104">
        <f t="shared" si="17"/>
        <v>0</v>
      </c>
      <c r="O146" s="104">
        <f t="shared" si="17"/>
        <v>0</v>
      </c>
      <c r="P146" s="105">
        <f t="shared" si="17"/>
        <v>0.34454000000000001</v>
      </c>
      <c r="Q146" s="101">
        <f t="shared" si="17"/>
        <v>2.3439999999999999</v>
      </c>
      <c r="R146" s="101">
        <f t="shared" si="17"/>
        <v>0.437</v>
      </c>
    </row>
    <row r="148" spans="1:20" ht="33.950000000000003" customHeight="1" x14ac:dyDescent="0.25">
      <c r="A148" s="106" t="s">
        <v>129</v>
      </c>
      <c r="B148" s="240"/>
      <c r="C148" s="226"/>
      <c r="D148" s="107">
        <f t="shared" ref="D148:R148" si="18">SUM(D24,D36,D49,D54,D76,D101,D115,D121,D136,D142,D146)</f>
        <v>0</v>
      </c>
      <c r="E148" s="107">
        <f t="shared" si="18"/>
        <v>0</v>
      </c>
      <c r="F148" s="107">
        <f t="shared" si="18"/>
        <v>886.6478800000001</v>
      </c>
      <c r="G148" s="107">
        <f t="shared" si="18"/>
        <v>759.13099999999997</v>
      </c>
      <c r="H148" s="107">
        <f t="shared" si="18"/>
        <v>761.53</v>
      </c>
      <c r="I148" s="107">
        <f t="shared" si="18"/>
        <v>14.6172</v>
      </c>
      <c r="J148" s="107">
        <f t="shared" si="18"/>
        <v>4.056</v>
      </c>
      <c r="K148" s="107">
        <f t="shared" si="18"/>
        <v>158.95999999999998</v>
      </c>
      <c r="L148" s="107">
        <f t="shared" si="18"/>
        <v>0</v>
      </c>
      <c r="M148" s="107">
        <f t="shared" si="18"/>
        <v>662.35584000000006</v>
      </c>
      <c r="N148" s="107">
        <f t="shared" si="18"/>
        <v>32.970999999999997</v>
      </c>
      <c r="O148" s="107">
        <f t="shared" si="18"/>
        <v>6.1639999999999997</v>
      </c>
      <c r="P148" s="107">
        <f t="shared" si="18"/>
        <v>3286.4329199999997</v>
      </c>
      <c r="Q148" s="107">
        <f t="shared" si="18"/>
        <v>2643.3234399999997</v>
      </c>
      <c r="R148" s="108">
        <f t="shared" si="18"/>
        <v>2255.3218299999994</v>
      </c>
    </row>
    <row r="150" spans="1:20" x14ac:dyDescent="0.25">
      <c r="A150" s="109" t="s">
        <v>130</v>
      </c>
      <c r="B150" s="241"/>
      <c r="C150" s="226"/>
      <c r="D150" s="110">
        <v>2.78152</v>
      </c>
      <c r="E150" s="110">
        <v>0</v>
      </c>
      <c r="F150" s="110">
        <v>856.76324</v>
      </c>
      <c r="G150" s="110">
        <v>739.173</v>
      </c>
      <c r="H150" s="110">
        <v>672.11500000000001</v>
      </c>
      <c r="I150" s="110">
        <v>73.397999999999996</v>
      </c>
      <c r="J150" s="110">
        <v>0</v>
      </c>
      <c r="K150" s="110">
        <v>0</v>
      </c>
      <c r="L150" s="110">
        <v>0</v>
      </c>
      <c r="M150" s="110">
        <v>232.88167999999999</v>
      </c>
      <c r="N150" s="110">
        <v>0</v>
      </c>
      <c r="O150" s="110">
        <v>66.210999999999999</v>
      </c>
      <c r="Q150" s="111" t="s">
        <v>131</v>
      </c>
      <c r="R150" s="111" t="s">
        <v>131</v>
      </c>
    </row>
    <row r="151" spans="1:20" s="247" customFormat="1" x14ac:dyDescent="0.25">
      <c r="A151" s="243" t="s">
        <v>132</v>
      </c>
      <c r="B151" s="244"/>
      <c r="C151" s="245"/>
      <c r="D151" s="246">
        <f t="shared" ref="D151:O151" si="19">IF(OR(D150=0,D150="-"),"-",IF(D148="-",(0-D150)/D150,(D148-D150)/D150))</f>
        <v>-1</v>
      </c>
      <c r="E151" s="246" t="str">
        <f t="shared" si="19"/>
        <v>-</v>
      </c>
      <c r="F151" s="246">
        <f t="shared" si="19"/>
        <v>3.4880861601858763E-2</v>
      </c>
      <c r="G151" s="246">
        <f t="shared" si="19"/>
        <v>2.7000445092014956E-2</v>
      </c>
      <c r="H151" s="246">
        <f t="shared" si="19"/>
        <v>0.13303526926195661</v>
      </c>
      <c r="I151" s="246">
        <f t="shared" si="19"/>
        <v>-0.80085015940488846</v>
      </c>
      <c r="J151" s="246" t="str">
        <f t="shared" si="19"/>
        <v>-</v>
      </c>
      <c r="K151" s="246" t="str">
        <f t="shared" si="19"/>
        <v>-</v>
      </c>
      <c r="L151" s="246" t="str">
        <f t="shared" si="19"/>
        <v>-</v>
      </c>
      <c r="M151" s="246">
        <f t="shared" si="19"/>
        <v>1.8441732299423472</v>
      </c>
      <c r="N151" s="246" t="str">
        <f t="shared" si="19"/>
        <v>-</v>
      </c>
      <c r="O151" s="246">
        <f t="shared" si="19"/>
        <v>-0.90690368669858479</v>
      </c>
      <c r="Q151" s="248" t="s">
        <v>133</v>
      </c>
      <c r="R151" s="248" t="s">
        <v>134</v>
      </c>
    </row>
    <row r="152" spans="1:20" x14ac:dyDescent="0.25">
      <c r="A152" s="109" t="s">
        <v>135</v>
      </c>
      <c r="B152" s="241"/>
      <c r="C152" s="226"/>
      <c r="D152" s="110">
        <v>0.56000000000000005</v>
      </c>
      <c r="E152" s="110">
        <v>0</v>
      </c>
      <c r="F152" s="110">
        <v>700.76567999999997</v>
      </c>
      <c r="G152" s="110">
        <v>670.697</v>
      </c>
      <c r="H152" s="110">
        <v>685.30714999999998</v>
      </c>
      <c r="I152" s="110">
        <v>0</v>
      </c>
      <c r="J152" s="110">
        <v>0</v>
      </c>
      <c r="K152" s="110">
        <v>0</v>
      </c>
      <c r="L152" s="110">
        <v>0</v>
      </c>
      <c r="M152" s="110">
        <v>173.53899999999999</v>
      </c>
      <c r="N152" s="110">
        <v>0</v>
      </c>
      <c r="O152" s="110">
        <v>24.452999999999999</v>
      </c>
      <c r="Q152" s="112">
        <f>IF(OR(Q148=0,Q148="-"),"-",IF(P148="-",(0-Q148)/Q148,(P148-Q148)/Q148))</f>
        <v>0.24329579584101149</v>
      </c>
      <c r="R152" s="112">
        <f>IF(OR(R148=0,R148="-"),"-",IF(Q148="-",(0-R148)/R148,(Q148-R148)/R148))</f>
        <v>0.17203824520245981</v>
      </c>
    </row>
    <row r="153" spans="1:20" s="247" customFormat="1" x14ac:dyDescent="0.25">
      <c r="A153" s="246" t="s">
        <v>136</v>
      </c>
      <c r="B153" s="244"/>
      <c r="C153" s="245"/>
      <c r="D153" s="246">
        <f t="shared" ref="D153:O153" si="20">IF(OR(D152=0,D152="-"),"-",IF(D150="-",(0-D152)/D152,(D150-D152)/D152))</f>
        <v>3.9669999999999996</v>
      </c>
      <c r="E153" s="246" t="str">
        <f t="shared" si="20"/>
        <v>-</v>
      </c>
      <c r="F153" s="246">
        <f t="shared" si="20"/>
        <v>0.22261015978978882</v>
      </c>
      <c r="G153" s="246">
        <f t="shared" si="20"/>
        <v>0.10209677395306674</v>
      </c>
      <c r="H153" s="246">
        <f t="shared" si="20"/>
        <v>-1.924998155936352E-2</v>
      </c>
      <c r="I153" s="246" t="str">
        <f t="shared" si="20"/>
        <v>-</v>
      </c>
      <c r="J153" s="246" t="str">
        <f t="shared" si="20"/>
        <v>-</v>
      </c>
      <c r="K153" s="246" t="str">
        <f t="shared" si="20"/>
        <v>-</v>
      </c>
      <c r="L153" s="246" t="str">
        <f t="shared" si="20"/>
        <v>-</v>
      </c>
      <c r="M153" s="246">
        <f t="shared" si="20"/>
        <v>0.34195587159082402</v>
      </c>
      <c r="N153" s="246" t="str">
        <f t="shared" si="20"/>
        <v>-</v>
      </c>
      <c r="O153" s="246">
        <f t="shared" si="20"/>
        <v>1.7076841287367601</v>
      </c>
    </row>
  </sheetData>
  <sheetProtection formatCells="0" formatColumns="0" formatRows="0" insertColumns="0" insertRows="0" insertHyperlinks="0" deleteColumns="0" deleteRows="0" sort="0" autoFilter="0" pivotTables="0"/>
  <mergeCells count="165">
    <mergeCell ref="B153:C153"/>
    <mergeCell ref="B146:C146"/>
    <mergeCell ref="B148:C148"/>
    <mergeCell ref="B150:C150"/>
    <mergeCell ref="B151:C151"/>
    <mergeCell ref="B152:C152"/>
    <mergeCell ref="B140:C140"/>
    <mergeCell ref="B141:C141"/>
    <mergeCell ref="B142:C142"/>
    <mergeCell ref="B144:C144"/>
    <mergeCell ref="S145:T145"/>
    <mergeCell ref="B145:C145"/>
    <mergeCell ref="B135:C135"/>
    <mergeCell ref="B136:C136"/>
    <mergeCell ref="B138:C138"/>
    <mergeCell ref="S139:T139"/>
    <mergeCell ref="B139:C139"/>
    <mergeCell ref="B130:C130"/>
    <mergeCell ref="B131:C131"/>
    <mergeCell ref="B132:C132"/>
    <mergeCell ref="B133:C133"/>
    <mergeCell ref="B134:C134"/>
    <mergeCell ref="B125:C125"/>
    <mergeCell ref="B126:C126"/>
    <mergeCell ref="B127:C127"/>
    <mergeCell ref="B128:C128"/>
    <mergeCell ref="B129:C129"/>
    <mergeCell ref="B119:C119"/>
    <mergeCell ref="B120:C120"/>
    <mergeCell ref="B121:C121"/>
    <mergeCell ref="B123:C123"/>
    <mergeCell ref="S124:T124"/>
    <mergeCell ref="B124:C124"/>
    <mergeCell ref="B113:C113"/>
    <mergeCell ref="B114:C114"/>
    <mergeCell ref="B115:C115"/>
    <mergeCell ref="B117:C117"/>
    <mergeCell ref="S118:T118"/>
    <mergeCell ref="B118:C118"/>
    <mergeCell ref="B108:C108"/>
    <mergeCell ref="B109:C109"/>
    <mergeCell ref="B110:C110"/>
    <mergeCell ref="B111:C111"/>
    <mergeCell ref="B112:C112"/>
    <mergeCell ref="S104:T104"/>
    <mergeCell ref="B104:C104"/>
    <mergeCell ref="B105:C105"/>
    <mergeCell ref="B106:C106"/>
    <mergeCell ref="B107:C107"/>
    <mergeCell ref="B98:C98"/>
    <mergeCell ref="B99:C99"/>
    <mergeCell ref="B100:C100"/>
    <mergeCell ref="B101:C101"/>
    <mergeCell ref="B103:C103"/>
    <mergeCell ref="B93:C93"/>
    <mergeCell ref="B94:C94"/>
    <mergeCell ref="B95:C95"/>
    <mergeCell ref="B96:C96"/>
    <mergeCell ref="B97:C97"/>
    <mergeCell ref="B88:C88"/>
    <mergeCell ref="B89:C89"/>
    <mergeCell ref="B90:C90"/>
    <mergeCell ref="B91:C91"/>
    <mergeCell ref="B92:C92"/>
    <mergeCell ref="B83:C83"/>
    <mergeCell ref="B84:C84"/>
    <mergeCell ref="B85:C85"/>
    <mergeCell ref="B86:C86"/>
    <mergeCell ref="B87:C87"/>
    <mergeCell ref="S79:T79"/>
    <mergeCell ref="B79:C79"/>
    <mergeCell ref="B80:C80"/>
    <mergeCell ref="B81:C81"/>
    <mergeCell ref="B82:C82"/>
    <mergeCell ref="B73:C73"/>
    <mergeCell ref="B74:C74"/>
    <mergeCell ref="B75:C75"/>
    <mergeCell ref="B76:C76"/>
    <mergeCell ref="B78:C78"/>
    <mergeCell ref="B68:C68"/>
    <mergeCell ref="B69:C69"/>
    <mergeCell ref="B70:C70"/>
    <mergeCell ref="B71:C71"/>
    <mergeCell ref="B72:C72"/>
    <mergeCell ref="B63:C63"/>
    <mergeCell ref="B64:C64"/>
    <mergeCell ref="B65:C65"/>
    <mergeCell ref="B66:C66"/>
    <mergeCell ref="B67:C67"/>
    <mergeCell ref="B58:C58"/>
    <mergeCell ref="B59:C59"/>
    <mergeCell ref="B60:C60"/>
    <mergeCell ref="B61:C61"/>
    <mergeCell ref="B62:C62"/>
    <mergeCell ref="B53:C53"/>
    <mergeCell ref="B54:C54"/>
    <mergeCell ref="B56:C56"/>
    <mergeCell ref="S57:T57"/>
    <mergeCell ref="B57:C57"/>
    <mergeCell ref="B48:C48"/>
    <mergeCell ref="B49:C49"/>
    <mergeCell ref="B51:C51"/>
    <mergeCell ref="S52:T52"/>
    <mergeCell ref="B52:C52"/>
    <mergeCell ref="B43:C43"/>
    <mergeCell ref="B44:C44"/>
    <mergeCell ref="B45:C45"/>
    <mergeCell ref="B46:C46"/>
    <mergeCell ref="B47:C47"/>
    <mergeCell ref="S39:T39"/>
    <mergeCell ref="B39:C39"/>
    <mergeCell ref="B40:C40"/>
    <mergeCell ref="B41:C41"/>
    <mergeCell ref="B42:C42"/>
    <mergeCell ref="B33:C33"/>
    <mergeCell ref="B34:C34"/>
    <mergeCell ref="B35:C35"/>
    <mergeCell ref="B36:C36"/>
    <mergeCell ref="B38:C38"/>
    <mergeCell ref="B28:C28"/>
    <mergeCell ref="B29:C29"/>
    <mergeCell ref="B30:C30"/>
    <mergeCell ref="B31:C31"/>
    <mergeCell ref="B32:C32"/>
    <mergeCell ref="B23:C23"/>
    <mergeCell ref="B24:C24"/>
    <mergeCell ref="B26:C26"/>
    <mergeCell ref="S27:T27"/>
    <mergeCell ref="B27:C27"/>
    <mergeCell ref="B18:C18"/>
    <mergeCell ref="B19:C19"/>
    <mergeCell ref="B20:C20"/>
    <mergeCell ref="B21:C21"/>
    <mergeCell ref="B22:C22"/>
    <mergeCell ref="B13:C13"/>
    <mergeCell ref="B14:C14"/>
    <mergeCell ref="B15:C15"/>
    <mergeCell ref="B16:C16"/>
    <mergeCell ref="B17:C17"/>
    <mergeCell ref="S9:T9"/>
    <mergeCell ref="B9:C9"/>
    <mergeCell ref="B10:C10"/>
    <mergeCell ref="B11:C11"/>
    <mergeCell ref="B12:C12"/>
    <mergeCell ref="O5:O7"/>
    <mergeCell ref="P5:P6"/>
    <mergeCell ref="Q5:Q6"/>
    <mergeCell ref="R5:R6"/>
    <mergeCell ref="B8:C8"/>
    <mergeCell ref="A1:Q1"/>
    <mergeCell ref="A2:Q2"/>
    <mergeCell ref="A3:Q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</mergeCells>
  <pageMargins left="0.7" right="0.7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"/>
  <sheetViews>
    <sheetView topLeftCell="A28" workbookViewId="0">
      <selection activeCell="Q12" sqref="Q12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7.5703125" customWidth="1"/>
    <col min="4" max="4" width="1" customWidth="1"/>
    <col min="5" max="5" width="7.5703125" customWidth="1"/>
    <col min="6" max="6" width="1" customWidth="1"/>
    <col min="7" max="7" width="7.5703125" customWidth="1"/>
    <col min="8" max="8" width="1" customWidth="1"/>
    <col min="9" max="9" width="12.7109375" customWidth="1"/>
    <col min="10" max="10" width="0.42578125" customWidth="1"/>
    <col min="11" max="11" width="8.5703125" customWidth="1"/>
    <col min="12" max="12" width="1" customWidth="1"/>
    <col min="13" max="13" width="7.5703125" customWidth="1"/>
    <col min="14" max="14" width="1" customWidth="1"/>
    <col min="15" max="15" width="7.5703125" customWidth="1"/>
    <col min="16" max="16" width="1" customWidth="1"/>
    <col min="17" max="17" width="12.7109375" customWidth="1"/>
    <col min="18" max="18" width="0.42578125" customWidth="1"/>
    <col min="19" max="19" width="7.5703125" customWidth="1"/>
    <col min="20" max="20" width="1" customWidth="1"/>
    <col min="21" max="21" width="7.5703125" customWidth="1"/>
    <col min="22" max="22" width="1" customWidth="1"/>
    <col min="23" max="23" width="7.5703125" customWidth="1"/>
    <col min="24" max="24" width="1" customWidth="1"/>
    <col min="25" max="25" width="12.7109375" customWidth="1"/>
    <col min="26" max="26" width="0.42578125" customWidth="1"/>
    <col min="27" max="27" width="7.5703125" customWidth="1"/>
    <col min="28" max="28" width="2" customWidth="1"/>
    <col min="29" max="29" width="7.5703125" customWidth="1"/>
    <col min="30" max="30" width="2" customWidth="1"/>
    <col min="31" max="31" width="7.5703125" customWidth="1"/>
    <col min="32" max="32" width="2" customWidth="1"/>
    <col min="33" max="33" width="12.7109375" customWidth="1"/>
  </cols>
  <sheetData>
    <row r="1" spans="1:33" ht="23.25" x14ac:dyDescent="0.25">
      <c r="A1" s="225" t="s">
        <v>163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42" t="s">
        <v>1</v>
      </c>
    </row>
    <row r="2" spans="1:33" ht="18" x14ac:dyDescent="0.25">
      <c r="A2" s="227" t="s">
        <v>2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113"/>
    </row>
    <row r="3" spans="1:33" ht="18" x14ac:dyDescent="0.25">
      <c r="A3" s="227" t="s">
        <v>3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113"/>
    </row>
    <row r="5" spans="1:33" ht="18.75" x14ac:dyDescent="0.25">
      <c r="A5" s="114"/>
      <c r="B5" s="114"/>
      <c r="C5" s="228" t="s">
        <v>4</v>
      </c>
      <c r="D5" s="226"/>
      <c r="E5" s="226"/>
      <c r="F5" s="226"/>
      <c r="G5" s="226"/>
      <c r="H5" s="226"/>
      <c r="I5" s="226"/>
      <c r="J5" s="114"/>
      <c r="K5" s="228" t="s">
        <v>5</v>
      </c>
      <c r="L5" s="226"/>
      <c r="M5" s="226"/>
      <c r="N5" s="226"/>
      <c r="O5" s="226"/>
      <c r="P5" s="226"/>
      <c r="Q5" s="226"/>
      <c r="R5" s="114"/>
      <c r="S5" s="228" t="s">
        <v>6</v>
      </c>
      <c r="T5" s="226"/>
      <c r="U5" s="226"/>
      <c r="V5" s="226"/>
      <c r="W5" s="226"/>
      <c r="X5" s="226"/>
      <c r="Y5" s="226"/>
      <c r="Z5" s="114"/>
      <c r="AA5" s="228" t="s">
        <v>7</v>
      </c>
      <c r="AB5" s="226"/>
      <c r="AC5" s="226"/>
      <c r="AD5" s="226"/>
      <c r="AE5" s="226"/>
      <c r="AF5" s="226"/>
      <c r="AG5" s="226"/>
    </row>
    <row r="6" spans="1:33" ht="33.950000000000003" customHeight="1" x14ac:dyDescent="0.25">
      <c r="A6" s="115" t="s">
        <v>8</v>
      </c>
      <c r="C6" s="229">
        <v>2012</v>
      </c>
      <c r="D6" s="230"/>
      <c r="E6" s="230">
        <v>2013</v>
      </c>
      <c r="F6" s="230"/>
      <c r="G6" s="231">
        <v>2014</v>
      </c>
      <c r="H6" s="230"/>
      <c r="I6" s="116" t="s">
        <v>9</v>
      </c>
      <c r="K6" s="229">
        <v>2012</v>
      </c>
      <c r="L6" s="230"/>
      <c r="M6" s="230">
        <v>2013</v>
      </c>
      <c r="N6" s="230"/>
      <c r="O6" s="231">
        <v>2014</v>
      </c>
      <c r="P6" s="230"/>
      <c r="Q6" s="116" t="s">
        <v>9</v>
      </c>
      <c r="S6" s="229">
        <v>2012</v>
      </c>
      <c r="T6" s="230"/>
      <c r="U6" s="230">
        <v>2013</v>
      </c>
      <c r="V6" s="230"/>
      <c r="W6" s="231">
        <v>2014</v>
      </c>
      <c r="X6" s="230"/>
      <c r="Y6" s="116" t="s">
        <v>9</v>
      </c>
      <c r="AA6" s="229">
        <v>2012</v>
      </c>
      <c r="AB6" s="230"/>
      <c r="AC6" s="230">
        <v>2013</v>
      </c>
      <c r="AD6" s="230"/>
      <c r="AE6" s="231">
        <v>2014</v>
      </c>
      <c r="AF6" s="230"/>
      <c r="AG6" s="116" t="s">
        <v>9</v>
      </c>
    </row>
    <row r="7" spans="1:33" x14ac:dyDescent="0.25">
      <c r="A7" s="232" t="s">
        <v>10</v>
      </c>
      <c r="B7" s="226"/>
      <c r="C7" s="117"/>
      <c r="D7" s="118"/>
      <c r="E7" s="117"/>
      <c r="F7" s="118"/>
      <c r="G7" s="119"/>
      <c r="H7" s="118"/>
      <c r="I7" s="120"/>
      <c r="K7" s="117"/>
      <c r="L7" s="118"/>
      <c r="M7" s="117"/>
      <c r="N7" s="118"/>
      <c r="O7" s="119"/>
      <c r="P7" s="118"/>
      <c r="Q7" s="120"/>
      <c r="S7" s="117"/>
      <c r="T7" s="118"/>
      <c r="U7" s="117"/>
      <c r="V7" s="118"/>
      <c r="W7" s="119"/>
      <c r="X7" s="118"/>
      <c r="Y7" s="120"/>
      <c r="AA7" s="117"/>
      <c r="AB7" s="118"/>
      <c r="AC7" s="117"/>
      <c r="AD7" s="118"/>
      <c r="AE7" s="119"/>
      <c r="AF7" s="118"/>
      <c r="AG7" s="120"/>
    </row>
    <row r="8" spans="1:33" x14ac:dyDescent="0.25">
      <c r="A8" s="121" t="s">
        <v>11</v>
      </c>
      <c r="B8" s="122"/>
      <c r="C8" s="123">
        <v>0</v>
      </c>
      <c r="D8" s="124"/>
      <c r="E8" s="123">
        <v>0</v>
      </c>
      <c r="F8" s="124"/>
      <c r="G8" s="125">
        <v>0</v>
      </c>
      <c r="H8" s="124"/>
      <c r="I8" s="126" t="str">
        <f>IF(OR(E8=0,E8="-"),"-",IF(G8="-",(0-E8)/E8,(G8-E8)/E8))</f>
        <v>-</v>
      </c>
      <c r="K8" s="123">
        <v>0</v>
      </c>
      <c r="L8" s="124"/>
      <c r="M8" s="123">
        <v>0</v>
      </c>
      <c r="N8" s="124"/>
      <c r="O8" s="125">
        <v>0</v>
      </c>
      <c r="P8" s="124"/>
      <c r="Q8" s="126" t="str">
        <f>IF(OR(M8=0,M8="-"),"-",IF(O8="-",(0-M8)/M8,(O8-M8)/M8))</f>
        <v>-</v>
      </c>
      <c r="S8" s="123">
        <v>0</v>
      </c>
      <c r="T8" s="124"/>
      <c r="U8" s="123">
        <v>0</v>
      </c>
      <c r="V8" s="124"/>
      <c r="W8" s="125">
        <v>0</v>
      </c>
      <c r="X8" s="124"/>
      <c r="Y8" s="126" t="str">
        <f>IF(OR(U8=0,U8="-"),"-",IF(W8="-",(0-U8)/U8,(W8-U8)/U8))</f>
        <v>-</v>
      </c>
      <c r="AA8" s="123">
        <v>0</v>
      </c>
      <c r="AB8" s="124"/>
      <c r="AC8" s="123">
        <v>0</v>
      </c>
      <c r="AD8" s="124"/>
      <c r="AE8" s="125">
        <v>0</v>
      </c>
      <c r="AF8" s="124"/>
      <c r="AG8" s="126" t="str">
        <f>IF(OR(AC8=0,AC8="-"),"-",IF(AE8="-",(0-AC8)/AC8,(AE8-AC8)/AC8))</f>
        <v>-</v>
      </c>
    </row>
    <row r="9" spans="1:33" x14ac:dyDescent="0.25">
      <c r="A9" s="127" t="s">
        <v>56</v>
      </c>
      <c r="B9" s="128"/>
      <c r="C9" s="129">
        <v>67.443359999999998</v>
      </c>
      <c r="D9" s="130"/>
      <c r="E9" s="129">
        <v>52.703119999999998</v>
      </c>
      <c r="F9" s="130"/>
      <c r="G9" s="131">
        <v>0</v>
      </c>
      <c r="H9" s="130"/>
      <c r="I9" s="132">
        <f>IF(OR(E9=0,E9="-"),"-",IF(G9="-",(0-E9)/E9,(G9-E9)/E9))</f>
        <v>-1</v>
      </c>
      <c r="K9" s="129">
        <v>61.953719999999997</v>
      </c>
      <c r="L9" s="130"/>
      <c r="M9" s="129">
        <v>60.138100000000001</v>
      </c>
      <c r="N9" s="130"/>
      <c r="O9" s="131">
        <v>0</v>
      </c>
      <c r="P9" s="130"/>
      <c r="Q9" s="132">
        <f>IF(OR(M9=0,M9="-"),"-",IF(O9="-",(0-M9)/M9,(O9-M9)/M9))</f>
        <v>-1</v>
      </c>
      <c r="S9" s="129">
        <v>45.341740000000001</v>
      </c>
      <c r="T9" s="130"/>
      <c r="U9" s="129">
        <v>52.835599999999999</v>
      </c>
      <c r="V9" s="130"/>
      <c r="W9" s="131">
        <v>0</v>
      </c>
      <c r="X9" s="130"/>
      <c r="Y9" s="132">
        <f>IF(OR(U9=0,U9="-"),"-",IF(W9="-",(0-U9)/U9,(W9-U9)/U9))</f>
        <v>-1</v>
      </c>
      <c r="AA9" s="129">
        <v>16.611979999999999</v>
      </c>
      <c r="AB9" s="130"/>
      <c r="AC9" s="129">
        <v>7.3025000000000002</v>
      </c>
      <c r="AD9" s="130"/>
      <c r="AE9" s="131">
        <v>0</v>
      </c>
      <c r="AF9" s="130"/>
      <c r="AG9" s="132">
        <f>IF(OR(AC9=0,AC9="-"),"-",IF(AE9="-",(0-AC9)/AC9,(AE9-AC9)/AC9))</f>
        <v>-1</v>
      </c>
    </row>
    <row r="10" spans="1:33" x14ac:dyDescent="0.25">
      <c r="A10" s="133" t="s">
        <v>12</v>
      </c>
      <c r="B10" s="134"/>
      <c r="C10" s="135">
        <f>C8+C9</f>
        <v>67.443359999999998</v>
      </c>
      <c r="D10" s="136"/>
      <c r="E10" s="135">
        <f>E8+E9</f>
        <v>52.703119999999998</v>
      </c>
      <c r="F10" s="136"/>
      <c r="G10" s="137">
        <f>G8+G9</f>
        <v>0</v>
      </c>
      <c r="H10" s="136"/>
      <c r="I10" s="138">
        <f>IF(E10*1=0,"-",(G10-E10)/E10)</f>
        <v>-1</v>
      </c>
      <c r="K10" s="135">
        <f>K8+K9</f>
        <v>61.953719999999997</v>
      </c>
      <c r="L10" s="136"/>
      <c r="M10" s="135">
        <f>M8+M9</f>
        <v>60.138100000000001</v>
      </c>
      <c r="N10" s="136"/>
      <c r="O10" s="137">
        <f>O8+O9</f>
        <v>0</v>
      </c>
      <c r="P10" s="136"/>
      <c r="Q10" s="138">
        <f>IF(M10*1=0,"-",(O10-M10)/M10)</f>
        <v>-1</v>
      </c>
      <c r="S10" s="135">
        <f>S8+S9</f>
        <v>45.341740000000001</v>
      </c>
      <c r="T10" s="136"/>
      <c r="U10" s="135">
        <f>U8+U9</f>
        <v>52.835599999999999</v>
      </c>
      <c r="V10" s="136"/>
      <c r="W10" s="137">
        <f>W8+W9</f>
        <v>0</v>
      </c>
      <c r="X10" s="136"/>
      <c r="Y10" s="138">
        <f>IF(U10*1=0,"-",(W10-U10)/U10)</f>
        <v>-1</v>
      </c>
      <c r="AA10" s="135">
        <f>AA8+AA9</f>
        <v>16.611979999999999</v>
      </c>
      <c r="AB10" s="136"/>
      <c r="AC10" s="135">
        <f>AC8+AC9</f>
        <v>7.3025000000000002</v>
      </c>
      <c r="AD10" s="136"/>
      <c r="AE10" s="137">
        <f>AE8+AE9</f>
        <v>0</v>
      </c>
      <c r="AF10" s="136"/>
      <c r="AG10" s="138">
        <f>IF(AC10*1=0,"-",(AE10-AC10)/AC10)</f>
        <v>-1</v>
      </c>
    </row>
    <row r="12" spans="1:33" x14ac:dyDescent="0.25">
      <c r="A12" s="232" t="s">
        <v>13</v>
      </c>
      <c r="B12" s="226"/>
      <c r="C12" s="117"/>
      <c r="D12" s="118"/>
      <c r="E12" s="117"/>
      <c r="F12" s="118"/>
      <c r="G12" s="119"/>
      <c r="H12" s="118"/>
      <c r="I12" s="120"/>
      <c r="K12" s="117"/>
      <c r="L12" s="118"/>
      <c r="M12" s="117"/>
      <c r="N12" s="118"/>
      <c r="O12" s="119"/>
      <c r="P12" s="118"/>
      <c r="Q12" s="120"/>
      <c r="S12" s="117"/>
      <c r="T12" s="118"/>
      <c r="U12" s="117"/>
      <c r="V12" s="118"/>
      <c r="W12" s="119"/>
      <c r="X12" s="118"/>
      <c r="Y12" s="120"/>
      <c r="AA12" s="117"/>
      <c r="AB12" s="118"/>
      <c r="AC12" s="117"/>
      <c r="AD12" s="118"/>
      <c r="AE12" s="119"/>
      <c r="AF12" s="118"/>
      <c r="AG12" s="120"/>
    </row>
    <row r="13" spans="1:33" x14ac:dyDescent="0.25">
      <c r="A13" s="121" t="s">
        <v>14</v>
      </c>
      <c r="B13" s="122"/>
      <c r="C13" s="123">
        <v>2.29</v>
      </c>
      <c r="D13" s="124"/>
      <c r="E13" s="123">
        <v>0</v>
      </c>
      <c r="F13" s="124"/>
      <c r="G13" s="125">
        <v>0</v>
      </c>
      <c r="H13" s="124"/>
      <c r="I13" s="126" t="str">
        <f>IF(OR(E13=0,E13="-"),"-",IF(G13="-",(0-E13)/E13,(G13-E13)/E13))</f>
        <v>-</v>
      </c>
      <c r="K13" s="123">
        <v>1.984</v>
      </c>
      <c r="L13" s="124"/>
      <c r="M13" s="123">
        <v>0</v>
      </c>
      <c r="N13" s="124"/>
      <c r="O13" s="125">
        <v>0</v>
      </c>
      <c r="P13" s="124"/>
      <c r="Q13" s="126" t="str">
        <f>IF(OR(M13=0,M13="-"),"-",IF(O13="-",(0-M13)/M13,(O13-M13)/M13))</f>
        <v>-</v>
      </c>
      <c r="S13" s="123">
        <v>0.88400000000000001</v>
      </c>
      <c r="T13" s="124"/>
      <c r="U13" s="123">
        <v>0</v>
      </c>
      <c r="V13" s="124"/>
      <c r="W13" s="125">
        <v>0</v>
      </c>
      <c r="X13" s="124"/>
      <c r="Y13" s="126" t="str">
        <f>IF(OR(U13=0,U13="-"),"-",IF(W13="-",(0-U13)/U13,(W13-U13)/U13))</f>
        <v>-</v>
      </c>
      <c r="AA13" s="123">
        <v>1.1000000000000001</v>
      </c>
      <c r="AB13" s="124"/>
      <c r="AC13" s="123">
        <v>0</v>
      </c>
      <c r="AD13" s="124"/>
      <c r="AE13" s="125">
        <v>0</v>
      </c>
      <c r="AF13" s="124"/>
      <c r="AG13" s="126" t="str">
        <f>IF(OR(AC13=0,AC13="-"),"-",IF(AE13="-",(0-AC13)/AC13,(AE13-AC13)/AC13))</f>
        <v>-</v>
      </c>
    </row>
    <row r="14" spans="1:33" x14ac:dyDescent="0.25">
      <c r="A14" s="133" t="s">
        <v>12</v>
      </c>
      <c r="B14" s="134"/>
      <c r="C14" s="135">
        <f>C13</f>
        <v>2.29</v>
      </c>
      <c r="D14" s="136"/>
      <c r="E14" s="135">
        <f>E13</f>
        <v>0</v>
      </c>
      <c r="F14" s="136"/>
      <c r="G14" s="137">
        <f>G13</f>
        <v>0</v>
      </c>
      <c r="H14" s="136"/>
      <c r="I14" s="138" t="str">
        <f>IF(E14*1=0,"-",(G14-E14)/E14)</f>
        <v>-</v>
      </c>
      <c r="K14" s="135">
        <f>K13</f>
        <v>1.984</v>
      </c>
      <c r="L14" s="136"/>
      <c r="M14" s="135">
        <f>M13</f>
        <v>0</v>
      </c>
      <c r="N14" s="136"/>
      <c r="O14" s="137">
        <f>O13</f>
        <v>0</v>
      </c>
      <c r="P14" s="136"/>
      <c r="Q14" s="138" t="str">
        <f>IF(M14*1=0,"-",(O14-M14)/M14)</f>
        <v>-</v>
      </c>
      <c r="S14" s="135">
        <f>S13</f>
        <v>0.88400000000000001</v>
      </c>
      <c r="T14" s="136"/>
      <c r="U14" s="135">
        <f>U13</f>
        <v>0</v>
      </c>
      <c r="V14" s="136"/>
      <c r="W14" s="137">
        <f>W13</f>
        <v>0</v>
      </c>
      <c r="X14" s="136"/>
      <c r="Y14" s="138" t="str">
        <f>IF(U14*1=0,"-",(W14-U14)/U14)</f>
        <v>-</v>
      </c>
      <c r="AA14" s="135">
        <f>AA13</f>
        <v>1.1000000000000001</v>
      </c>
      <c r="AB14" s="136"/>
      <c r="AC14" s="135">
        <f>AC13</f>
        <v>0</v>
      </c>
      <c r="AD14" s="136"/>
      <c r="AE14" s="137">
        <f>AE13</f>
        <v>0</v>
      </c>
      <c r="AF14" s="136"/>
      <c r="AG14" s="138" t="str">
        <f>IF(AC14*1=0,"-",(AE14-AC14)/AC14)</f>
        <v>-</v>
      </c>
    </row>
    <row r="16" spans="1:33" x14ac:dyDescent="0.25">
      <c r="A16" s="232" t="s">
        <v>15</v>
      </c>
      <c r="B16" s="226"/>
      <c r="C16" s="117"/>
      <c r="D16" s="118"/>
      <c r="E16" s="117"/>
      <c r="F16" s="118"/>
      <c r="G16" s="119"/>
      <c r="H16" s="118"/>
      <c r="I16" s="120"/>
      <c r="K16" s="117"/>
      <c r="L16" s="118"/>
      <c r="M16" s="117"/>
      <c r="N16" s="118"/>
      <c r="O16" s="119"/>
      <c r="P16" s="118"/>
      <c r="Q16" s="120"/>
      <c r="S16" s="117"/>
      <c r="T16" s="118"/>
      <c r="U16" s="117"/>
      <c r="V16" s="118"/>
      <c r="W16" s="119"/>
      <c r="X16" s="118"/>
      <c r="Y16" s="120"/>
      <c r="AA16" s="117"/>
      <c r="AB16" s="118"/>
      <c r="AC16" s="117"/>
      <c r="AD16" s="118"/>
      <c r="AE16" s="119"/>
      <c r="AF16" s="118"/>
      <c r="AG16" s="120"/>
    </row>
    <row r="17" spans="1:33" x14ac:dyDescent="0.25">
      <c r="A17" s="121" t="s">
        <v>16</v>
      </c>
      <c r="B17" s="122"/>
      <c r="C17" s="123">
        <v>270.81166000000002</v>
      </c>
      <c r="D17" s="124"/>
      <c r="E17" s="123">
        <v>267.14499999999998</v>
      </c>
      <c r="F17" s="124"/>
      <c r="G17" s="125">
        <v>269.72376000000003</v>
      </c>
      <c r="H17" s="124"/>
      <c r="I17" s="126">
        <f>IF(OR(E17=0,E17="-"),"-",IF(G17="-",(0-E17)/E17,(G17-E17)/E17))</f>
        <v>9.6530348687044309E-3</v>
      </c>
      <c r="K17" s="123">
        <v>284.35865999999999</v>
      </c>
      <c r="L17" s="124"/>
      <c r="M17" s="123">
        <v>247.39490000000001</v>
      </c>
      <c r="N17" s="124"/>
      <c r="O17" s="125">
        <v>260.36367999999999</v>
      </c>
      <c r="P17" s="124"/>
      <c r="Q17" s="126">
        <f>IF(OR(M17=0,M17="-"),"-",IF(O17="-",(0-M17)/M17,(O17-M17)/M17))</f>
        <v>5.2421371661258903E-2</v>
      </c>
      <c r="S17" s="123">
        <v>11.528980000000001</v>
      </c>
      <c r="T17" s="124"/>
      <c r="U17" s="123">
        <v>7.3310199999999996</v>
      </c>
      <c r="V17" s="124"/>
      <c r="W17" s="125">
        <v>12.97476</v>
      </c>
      <c r="X17" s="124"/>
      <c r="Y17" s="126">
        <f>IF(OR(U17=0,U17="-"),"-",IF(W17="-",(0-U17)/U17,(W17-U17)/U17))</f>
        <v>0.76984375980422926</v>
      </c>
      <c r="AA17" s="123">
        <v>272.82968</v>
      </c>
      <c r="AB17" s="124"/>
      <c r="AC17" s="123">
        <v>240.06388000000001</v>
      </c>
      <c r="AD17" s="124"/>
      <c r="AE17" s="125">
        <v>247.38892000000001</v>
      </c>
      <c r="AF17" s="124"/>
      <c r="AG17" s="126">
        <f>IF(OR(AC17=0,AC17="-"),"-",IF(AE17="-",(0-AC17)/AC17,(AE17-AC17)/AC17))</f>
        <v>3.0512878488842224E-2</v>
      </c>
    </row>
    <row r="18" spans="1:33" x14ac:dyDescent="0.25">
      <c r="A18" s="127" t="s">
        <v>17</v>
      </c>
      <c r="B18" s="128"/>
      <c r="C18" s="129">
        <v>375.36362000000003</v>
      </c>
      <c r="D18" s="130"/>
      <c r="E18" s="129">
        <v>258.71550000000002</v>
      </c>
      <c r="F18" s="130"/>
      <c r="G18" s="131">
        <v>174.20504</v>
      </c>
      <c r="H18" s="130"/>
      <c r="I18" s="132">
        <f>IF(OR(E18=0,E18="-"),"-",IF(G18="-",(0-E18)/E18,(G18-E18)/E18))</f>
        <v>-0.32665402730025844</v>
      </c>
      <c r="K18" s="129">
        <v>393.09237999999999</v>
      </c>
      <c r="L18" s="130"/>
      <c r="M18" s="129">
        <v>301.62918000000002</v>
      </c>
      <c r="N18" s="130"/>
      <c r="O18" s="131">
        <v>171.88570000000001</v>
      </c>
      <c r="P18" s="130"/>
      <c r="Q18" s="132">
        <f>IF(OR(M18=0,M18="-"),"-",IF(O18="-",(0-M18)/M18,(O18-M18)/M18))</f>
        <v>-0.43014233569842281</v>
      </c>
      <c r="S18" s="129">
        <v>6.7763600000000004</v>
      </c>
      <c r="T18" s="130"/>
      <c r="U18" s="129">
        <v>9.8673800000000007</v>
      </c>
      <c r="V18" s="130"/>
      <c r="W18" s="131">
        <v>6.6</v>
      </c>
      <c r="X18" s="130"/>
      <c r="Y18" s="132">
        <f>IF(OR(U18=0,U18="-"),"-",IF(W18="-",(0-U18)/U18,(W18-U18)/U18))</f>
        <v>-0.33112943861491101</v>
      </c>
      <c r="AA18" s="129">
        <v>386.31601999999998</v>
      </c>
      <c r="AB18" s="130"/>
      <c r="AC18" s="129">
        <v>291.76179999999999</v>
      </c>
      <c r="AD18" s="130"/>
      <c r="AE18" s="131">
        <v>165.28569999999999</v>
      </c>
      <c r="AF18" s="130"/>
      <c r="AG18" s="132">
        <f>IF(OR(AC18=0,AC18="-"),"-",IF(AE18="-",(0-AC18)/AC18,(AE18-AC18)/AC18))</f>
        <v>-0.43349095049454728</v>
      </c>
    </row>
    <row r="19" spans="1:33" x14ac:dyDescent="0.25">
      <c r="A19" s="133" t="s">
        <v>12</v>
      </c>
      <c r="B19" s="134"/>
      <c r="C19" s="135">
        <f>C17+C18</f>
        <v>646.17528000000004</v>
      </c>
      <c r="D19" s="136"/>
      <c r="E19" s="135">
        <f>E17+E18</f>
        <v>525.8605</v>
      </c>
      <c r="F19" s="136"/>
      <c r="G19" s="137">
        <f>G17+G18</f>
        <v>443.92880000000002</v>
      </c>
      <c r="H19" s="136"/>
      <c r="I19" s="138">
        <f>IF(E19*1=0,"-",(G19-E19)/E19)</f>
        <v>-0.15580500912314194</v>
      </c>
      <c r="K19" s="135">
        <f>K17+K18</f>
        <v>677.45103999999992</v>
      </c>
      <c r="L19" s="136"/>
      <c r="M19" s="135">
        <f>M17+M18</f>
        <v>549.02408000000003</v>
      </c>
      <c r="N19" s="136"/>
      <c r="O19" s="137">
        <f>O17+O18</f>
        <v>432.24937999999997</v>
      </c>
      <c r="P19" s="136"/>
      <c r="Q19" s="138">
        <f>IF(M19*1=0,"-",(O19-M19)/M19)</f>
        <v>-0.21269504244695434</v>
      </c>
      <c r="S19" s="135">
        <f>S17+S18</f>
        <v>18.305340000000001</v>
      </c>
      <c r="T19" s="136"/>
      <c r="U19" s="135">
        <f>U17+U18</f>
        <v>17.198399999999999</v>
      </c>
      <c r="V19" s="136"/>
      <c r="W19" s="137">
        <f>W17+W18</f>
        <v>19.574759999999998</v>
      </c>
      <c r="X19" s="136"/>
      <c r="Y19" s="138">
        <f>IF(U19*1=0,"-",(W19-U19)/U19)</f>
        <v>0.13817331844822764</v>
      </c>
      <c r="AA19" s="135">
        <f>AA17+AA18</f>
        <v>659.14570000000003</v>
      </c>
      <c r="AB19" s="136"/>
      <c r="AC19" s="135">
        <f>AC17+AC18</f>
        <v>531.82568000000003</v>
      </c>
      <c r="AD19" s="136"/>
      <c r="AE19" s="137">
        <f>AE17+AE18</f>
        <v>412.67462</v>
      </c>
      <c r="AF19" s="136"/>
      <c r="AG19" s="138">
        <f>IF(AC19*1=0,"-",(AE19-AC19)/AC19)</f>
        <v>-0.22404156941048808</v>
      </c>
    </row>
    <row r="21" spans="1:33" x14ac:dyDescent="0.25">
      <c r="A21" s="232" t="s">
        <v>18</v>
      </c>
      <c r="B21" s="226"/>
      <c r="C21" s="117"/>
      <c r="D21" s="118"/>
      <c r="E21" s="117"/>
      <c r="F21" s="118"/>
      <c r="G21" s="119"/>
      <c r="H21" s="118"/>
      <c r="I21" s="120"/>
      <c r="K21" s="117"/>
      <c r="L21" s="118"/>
      <c r="M21" s="117"/>
      <c r="N21" s="118"/>
      <c r="O21" s="119"/>
      <c r="P21" s="118"/>
      <c r="Q21" s="120"/>
      <c r="S21" s="117"/>
      <c r="T21" s="118"/>
      <c r="U21" s="117"/>
      <c r="V21" s="118"/>
      <c r="W21" s="119"/>
      <c r="X21" s="118"/>
      <c r="Y21" s="120"/>
      <c r="AA21" s="117"/>
      <c r="AB21" s="118"/>
      <c r="AC21" s="117"/>
      <c r="AD21" s="118"/>
      <c r="AE21" s="119"/>
      <c r="AF21" s="118"/>
      <c r="AG21" s="120"/>
    </row>
    <row r="22" spans="1:33" x14ac:dyDescent="0.25">
      <c r="A22" s="121" t="s">
        <v>19</v>
      </c>
      <c r="B22" s="122"/>
      <c r="C22" s="123">
        <v>2132.5</v>
      </c>
      <c r="D22" s="124"/>
      <c r="E22" s="123">
        <v>2029.7</v>
      </c>
      <c r="F22" s="124"/>
      <c r="G22" s="125">
        <v>1594.7</v>
      </c>
      <c r="H22" s="124"/>
      <c r="I22" s="126">
        <f>IF(OR(E22=0,E22="-"),"-",IF(G22="-",(0-E22)/E22,(G22-E22)/E22))</f>
        <v>-0.2143173868059319</v>
      </c>
      <c r="K22" s="123">
        <v>2204.529</v>
      </c>
      <c r="L22" s="124"/>
      <c r="M22" s="123">
        <v>2043.962</v>
      </c>
      <c r="N22" s="124"/>
      <c r="O22" s="125">
        <v>1574.6510000000001</v>
      </c>
      <c r="P22" s="124"/>
      <c r="Q22" s="126">
        <f>IF(OR(M22=0,M22="-"),"-",IF(O22="-",(0-M22)/M22,(O22-M22)/M22))</f>
        <v>-0.22960847608712878</v>
      </c>
      <c r="S22" s="123">
        <v>1056.3</v>
      </c>
      <c r="T22" s="124"/>
      <c r="U22" s="123">
        <v>1008.6</v>
      </c>
      <c r="V22" s="124"/>
      <c r="W22" s="125">
        <v>774.53300000000002</v>
      </c>
      <c r="X22" s="124"/>
      <c r="Y22" s="126">
        <f>IF(OR(U22=0,U22="-"),"-",IF(W22="-",(0-U22)/U22,(W22-U22)/U22))</f>
        <v>-0.23207118778504859</v>
      </c>
      <c r="AA22" s="123">
        <v>1148.229</v>
      </c>
      <c r="AB22" s="124"/>
      <c r="AC22" s="123">
        <v>1035.3620000000001</v>
      </c>
      <c r="AD22" s="124"/>
      <c r="AE22" s="125">
        <v>800.11800000000005</v>
      </c>
      <c r="AF22" s="124"/>
      <c r="AG22" s="126">
        <f>IF(OR(AC22=0,AC22="-"),"-",IF(AE22="-",(0-AC22)/AC22,(AE22-AC22)/AC22))</f>
        <v>-0.22720942047322579</v>
      </c>
    </row>
    <row r="23" spans="1:33" x14ac:dyDescent="0.25">
      <c r="A23" s="133" t="s">
        <v>12</v>
      </c>
      <c r="B23" s="134"/>
      <c r="C23" s="135">
        <f>C22</f>
        <v>2132.5</v>
      </c>
      <c r="D23" s="136"/>
      <c r="E23" s="135">
        <f>E22</f>
        <v>2029.7</v>
      </c>
      <c r="F23" s="136"/>
      <c r="G23" s="137">
        <f>G22</f>
        <v>1594.7</v>
      </c>
      <c r="H23" s="136"/>
      <c r="I23" s="138">
        <f>IF(E23*1=0,"-",(G23-E23)/E23)</f>
        <v>-0.2143173868059319</v>
      </c>
      <c r="K23" s="135">
        <f>K22</f>
        <v>2204.529</v>
      </c>
      <c r="L23" s="136"/>
      <c r="M23" s="135">
        <f>M22</f>
        <v>2043.962</v>
      </c>
      <c r="N23" s="136"/>
      <c r="O23" s="137">
        <f>O22</f>
        <v>1574.6510000000001</v>
      </c>
      <c r="P23" s="136"/>
      <c r="Q23" s="138">
        <f>IF(M23*1=0,"-",(O23-M23)/M23)</f>
        <v>-0.22960847608712878</v>
      </c>
      <c r="S23" s="135">
        <f>S22</f>
        <v>1056.3</v>
      </c>
      <c r="T23" s="136"/>
      <c r="U23" s="135">
        <f>U22</f>
        <v>1008.6</v>
      </c>
      <c r="V23" s="136"/>
      <c r="W23" s="137">
        <f>W22</f>
        <v>774.53300000000002</v>
      </c>
      <c r="X23" s="136"/>
      <c r="Y23" s="138">
        <f>IF(U23*1=0,"-",(W23-U23)/U23)</f>
        <v>-0.23207118778504859</v>
      </c>
      <c r="AA23" s="135">
        <f>AA22</f>
        <v>1148.229</v>
      </c>
      <c r="AB23" s="136"/>
      <c r="AC23" s="135">
        <f>AC22</f>
        <v>1035.3620000000001</v>
      </c>
      <c r="AD23" s="136"/>
      <c r="AE23" s="137">
        <f>AE22</f>
        <v>800.11800000000005</v>
      </c>
      <c r="AF23" s="136"/>
      <c r="AG23" s="138">
        <f>IF(AC23*1=0,"-",(AE23-AC23)/AC23)</f>
        <v>-0.22720942047322579</v>
      </c>
    </row>
    <row r="25" spans="1:33" x14ac:dyDescent="0.25">
      <c r="A25" s="232" t="s">
        <v>20</v>
      </c>
      <c r="B25" s="226"/>
      <c r="C25" s="117"/>
      <c r="D25" s="118"/>
      <c r="E25" s="117"/>
      <c r="F25" s="118"/>
      <c r="G25" s="119"/>
      <c r="H25" s="118"/>
      <c r="I25" s="120"/>
      <c r="K25" s="117"/>
      <c r="L25" s="118"/>
      <c r="M25" s="117"/>
      <c r="N25" s="118"/>
      <c r="O25" s="119"/>
      <c r="P25" s="118"/>
      <c r="Q25" s="120"/>
      <c r="S25" s="117"/>
      <c r="T25" s="118"/>
      <c r="U25" s="117"/>
      <c r="V25" s="118"/>
      <c r="W25" s="119"/>
      <c r="X25" s="118"/>
      <c r="Y25" s="120"/>
      <c r="AA25" s="117"/>
      <c r="AB25" s="118"/>
      <c r="AC25" s="117"/>
      <c r="AD25" s="118"/>
      <c r="AE25" s="119"/>
      <c r="AF25" s="118"/>
      <c r="AG25" s="120"/>
    </row>
    <row r="26" spans="1:33" x14ac:dyDescent="0.25">
      <c r="A26" s="121" t="s">
        <v>21</v>
      </c>
      <c r="B26" s="122"/>
      <c r="C26" s="123">
        <v>0</v>
      </c>
      <c r="D26" s="124"/>
      <c r="E26" s="123">
        <v>0</v>
      </c>
      <c r="F26" s="124"/>
      <c r="G26" s="125">
        <v>0</v>
      </c>
      <c r="H26" s="124"/>
      <c r="I26" s="126" t="str">
        <f>IF(OR(E26=0,E26="-"),"-",IF(G26="-",(0-E26)/E26,(G26-E26)/E26))</f>
        <v>-</v>
      </c>
      <c r="K26" s="123">
        <v>0</v>
      </c>
      <c r="L26" s="124"/>
      <c r="M26" s="123">
        <v>0</v>
      </c>
      <c r="N26" s="124"/>
      <c r="O26" s="125">
        <v>0</v>
      </c>
      <c r="P26" s="124"/>
      <c r="Q26" s="126" t="str">
        <f>IF(OR(M26=0,M26="-"),"-",IF(O26="-",(0-M26)/M26,(O26-M26)/M26))</f>
        <v>-</v>
      </c>
      <c r="S26" s="123">
        <v>0</v>
      </c>
      <c r="T26" s="124"/>
      <c r="U26" s="123">
        <v>0</v>
      </c>
      <c r="V26" s="124"/>
      <c r="W26" s="125">
        <v>0</v>
      </c>
      <c r="X26" s="124"/>
      <c r="Y26" s="126" t="str">
        <f>IF(OR(U26=0,U26="-"),"-",IF(W26="-",(0-U26)/U26,(W26-U26)/U26))</f>
        <v>-</v>
      </c>
      <c r="AA26" s="123">
        <v>0</v>
      </c>
      <c r="AB26" s="124"/>
      <c r="AC26" s="123">
        <v>0</v>
      </c>
      <c r="AD26" s="124"/>
      <c r="AE26" s="125">
        <v>0</v>
      </c>
      <c r="AF26" s="124"/>
      <c r="AG26" s="126" t="str">
        <f>IF(OR(AC26=0,AC26="-"),"-",IF(AE26="-",(0-AC26)/AC26,(AE26-AC26)/AC26))</f>
        <v>-</v>
      </c>
    </row>
    <row r="27" spans="1:33" x14ac:dyDescent="0.25">
      <c r="A27" s="133" t="s">
        <v>12</v>
      </c>
      <c r="B27" s="134"/>
      <c r="C27" s="135">
        <f>C26</f>
        <v>0</v>
      </c>
      <c r="D27" s="136"/>
      <c r="E27" s="135">
        <f>E26</f>
        <v>0</v>
      </c>
      <c r="F27" s="136"/>
      <c r="G27" s="137">
        <f>G26</f>
        <v>0</v>
      </c>
      <c r="H27" s="136"/>
      <c r="I27" s="138" t="str">
        <f>IF(E27*1=0,"-",(G27-E27)/E27)</f>
        <v>-</v>
      </c>
      <c r="K27" s="135">
        <f>K26</f>
        <v>0</v>
      </c>
      <c r="L27" s="136"/>
      <c r="M27" s="135">
        <f>M26</f>
        <v>0</v>
      </c>
      <c r="N27" s="136"/>
      <c r="O27" s="137">
        <f>O26</f>
        <v>0</v>
      </c>
      <c r="P27" s="136"/>
      <c r="Q27" s="138" t="str">
        <f>IF(M27*1=0,"-",(O27-M27)/M27)</f>
        <v>-</v>
      </c>
      <c r="S27" s="135">
        <f>S26</f>
        <v>0</v>
      </c>
      <c r="T27" s="136"/>
      <c r="U27" s="135">
        <f>U26</f>
        <v>0</v>
      </c>
      <c r="V27" s="136"/>
      <c r="W27" s="137">
        <f>W26</f>
        <v>0</v>
      </c>
      <c r="X27" s="136"/>
      <c r="Y27" s="138" t="str">
        <f>IF(U27*1=0,"-",(W27-U27)/U27)</f>
        <v>-</v>
      </c>
      <c r="AA27" s="135">
        <f>AA26</f>
        <v>0</v>
      </c>
      <c r="AB27" s="136"/>
      <c r="AC27" s="135">
        <f>AC26</f>
        <v>0</v>
      </c>
      <c r="AD27" s="136"/>
      <c r="AE27" s="137">
        <f>AE26</f>
        <v>0</v>
      </c>
      <c r="AF27" s="136"/>
      <c r="AG27" s="138" t="str">
        <f>IF(AC27*1=0,"-",(AE27-AC27)/AC27)</f>
        <v>-</v>
      </c>
    </row>
    <row r="29" spans="1:33" x14ac:dyDescent="0.25">
      <c r="A29" s="232" t="s">
        <v>22</v>
      </c>
      <c r="B29" s="226"/>
      <c r="C29" s="117"/>
      <c r="D29" s="118"/>
      <c r="E29" s="117"/>
      <c r="F29" s="118"/>
      <c r="G29" s="119"/>
      <c r="H29" s="118"/>
      <c r="I29" s="120"/>
      <c r="K29" s="117"/>
      <c r="L29" s="118"/>
      <c r="M29" s="117"/>
      <c r="N29" s="118"/>
      <c r="O29" s="119"/>
      <c r="P29" s="118"/>
      <c r="Q29" s="120"/>
      <c r="S29" s="117"/>
      <c r="T29" s="118"/>
      <c r="U29" s="117"/>
      <c r="V29" s="118"/>
      <c r="W29" s="119"/>
      <c r="X29" s="118"/>
      <c r="Y29" s="120"/>
      <c r="AA29" s="117"/>
      <c r="AB29" s="118"/>
      <c r="AC29" s="117"/>
      <c r="AD29" s="118"/>
      <c r="AE29" s="119"/>
      <c r="AF29" s="118"/>
      <c r="AG29" s="120"/>
    </row>
    <row r="30" spans="1:33" x14ac:dyDescent="0.25">
      <c r="A30" s="121" t="s">
        <v>23</v>
      </c>
      <c r="B30" s="122"/>
      <c r="C30" s="123">
        <v>776.43399999999997</v>
      </c>
      <c r="D30" s="124"/>
      <c r="E30" s="123">
        <v>495</v>
      </c>
      <c r="F30" s="124"/>
      <c r="G30" s="125">
        <v>708</v>
      </c>
      <c r="H30" s="124"/>
      <c r="I30" s="126">
        <f>IF(OR(E30=0,E30="-"),"-",IF(G30="-",(0-E30)/E30,(G30-E30)/E30))</f>
        <v>0.4303030303030303</v>
      </c>
      <c r="K30" s="123">
        <v>805.61962000000005</v>
      </c>
      <c r="L30" s="124"/>
      <c r="M30" s="123">
        <v>543.24300000000005</v>
      </c>
      <c r="N30" s="124"/>
      <c r="O30" s="125">
        <v>677.26900000000001</v>
      </c>
      <c r="P30" s="124"/>
      <c r="Q30" s="126">
        <f>IF(OR(M30=0,M30="-"),"-",IF(O30="-",(0-M30)/M30,(O30-M30)/M30))</f>
        <v>0.24671463783242478</v>
      </c>
      <c r="S30" s="123">
        <v>100.41800000000001</v>
      </c>
      <c r="T30" s="124"/>
      <c r="U30" s="123">
        <v>112.14100000000001</v>
      </c>
      <c r="V30" s="124"/>
      <c r="W30" s="125">
        <v>120.98</v>
      </c>
      <c r="X30" s="124"/>
      <c r="Y30" s="126">
        <f>IF(OR(U30=0,U30="-"),"-",IF(W30="-",(0-U30)/U30,(W30-U30)/U30))</f>
        <v>7.882041358646702E-2</v>
      </c>
      <c r="AA30" s="123">
        <v>705.20162000000005</v>
      </c>
      <c r="AB30" s="124"/>
      <c r="AC30" s="123">
        <v>431.10199999999998</v>
      </c>
      <c r="AD30" s="124"/>
      <c r="AE30" s="125">
        <v>556.28899999999999</v>
      </c>
      <c r="AF30" s="124"/>
      <c r="AG30" s="126">
        <f>IF(OR(AC30=0,AC30="-"),"-",IF(AE30="-",(0-AC30)/AC30,(AE30-AC30)/AC30))</f>
        <v>0.29038835356829712</v>
      </c>
    </row>
    <row r="31" spans="1:33" x14ac:dyDescent="0.25">
      <c r="A31" s="127" t="s">
        <v>24</v>
      </c>
      <c r="B31" s="128"/>
      <c r="C31" s="129">
        <v>0</v>
      </c>
      <c r="D31" s="130"/>
      <c r="E31" s="129">
        <v>0</v>
      </c>
      <c r="F31" s="130"/>
      <c r="G31" s="131">
        <v>0</v>
      </c>
      <c r="H31" s="130"/>
      <c r="I31" s="132" t="str">
        <f>IF(OR(E31=0,E31="-"),"-",IF(G31="-",(0-E31)/E31,(G31-E31)/E31))</f>
        <v>-</v>
      </c>
      <c r="K31" s="129">
        <v>0</v>
      </c>
      <c r="L31" s="130"/>
      <c r="M31" s="129">
        <v>0</v>
      </c>
      <c r="N31" s="130"/>
      <c r="O31" s="131">
        <v>0</v>
      </c>
      <c r="P31" s="130"/>
      <c r="Q31" s="132" t="str">
        <f>IF(OR(M31=0,M31="-"),"-",IF(O31="-",(0-M31)/M31,(O31-M31)/M31))</f>
        <v>-</v>
      </c>
      <c r="S31" s="129">
        <v>0</v>
      </c>
      <c r="T31" s="130"/>
      <c r="U31" s="129">
        <v>0</v>
      </c>
      <c r="V31" s="130"/>
      <c r="W31" s="131">
        <v>0</v>
      </c>
      <c r="X31" s="130"/>
      <c r="Y31" s="132" t="str">
        <f>IF(OR(U31=0,U31="-"),"-",IF(W31="-",(0-U31)/U31,(W31-U31)/U31))</f>
        <v>-</v>
      </c>
      <c r="AA31" s="129">
        <v>0</v>
      </c>
      <c r="AB31" s="130"/>
      <c r="AC31" s="129">
        <v>0</v>
      </c>
      <c r="AD31" s="130"/>
      <c r="AE31" s="131">
        <v>0</v>
      </c>
      <c r="AF31" s="130"/>
      <c r="AG31" s="132" t="str">
        <f>IF(OR(AC31=0,AC31="-"),"-",IF(AE31="-",(0-AC31)/AC31,(AE31-AC31)/AC31))</f>
        <v>-</v>
      </c>
    </row>
    <row r="32" spans="1:33" x14ac:dyDescent="0.25">
      <c r="A32" s="121" t="s">
        <v>25</v>
      </c>
      <c r="B32" s="122"/>
      <c r="C32" s="123">
        <v>0</v>
      </c>
      <c r="D32" s="124"/>
      <c r="E32" s="123">
        <v>0</v>
      </c>
      <c r="F32" s="124"/>
      <c r="G32" s="125">
        <v>0</v>
      </c>
      <c r="H32" s="124"/>
      <c r="I32" s="126" t="str">
        <f>IF(OR(E32=0,E32="-"),"-",IF(G32="-",(0-E32)/E32,(G32-E32)/E32))</f>
        <v>-</v>
      </c>
      <c r="K32" s="123">
        <v>1.5389999999999999</v>
      </c>
      <c r="L32" s="124"/>
      <c r="M32" s="123">
        <v>5.149</v>
      </c>
      <c r="N32" s="124"/>
      <c r="O32" s="125">
        <v>0</v>
      </c>
      <c r="P32" s="124"/>
      <c r="Q32" s="126">
        <f>IF(OR(M32=0,M32="-"),"-",IF(O32="-",(0-M32)/M32,(O32-M32)/M32))</f>
        <v>-1</v>
      </c>
      <c r="S32" s="123">
        <v>1.5389999999999999</v>
      </c>
      <c r="T32" s="124"/>
      <c r="U32" s="123">
        <v>3.08</v>
      </c>
      <c r="V32" s="124"/>
      <c r="W32" s="125">
        <v>0</v>
      </c>
      <c r="X32" s="124"/>
      <c r="Y32" s="126">
        <f>IF(OR(U32=0,U32="-"),"-",IF(W32="-",(0-U32)/U32,(W32-U32)/U32))</f>
        <v>-1</v>
      </c>
      <c r="AA32" s="123">
        <v>0</v>
      </c>
      <c r="AB32" s="124"/>
      <c r="AC32" s="123">
        <v>2.069</v>
      </c>
      <c r="AD32" s="124"/>
      <c r="AE32" s="125">
        <v>0</v>
      </c>
      <c r="AF32" s="124"/>
      <c r="AG32" s="126">
        <f>IF(OR(AC32=0,AC32="-"),"-",IF(AE32="-",(0-AC32)/AC32,(AE32-AC32)/AC32))</f>
        <v>-1</v>
      </c>
    </row>
    <row r="33" spans="1:33" x14ac:dyDescent="0.25">
      <c r="A33" s="127" t="s">
        <v>26</v>
      </c>
      <c r="B33" s="128"/>
      <c r="C33" s="129">
        <v>230.46</v>
      </c>
      <c r="D33" s="130"/>
      <c r="E33" s="129">
        <v>205.62</v>
      </c>
      <c r="F33" s="130"/>
      <c r="G33" s="131">
        <v>187.22</v>
      </c>
      <c r="H33" s="130"/>
      <c r="I33" s="132">
        <f>IF(OR(E33=0,E33="-"),"-",IF(G33="-",(0-E33)/E33,(G33-E33)/E33))</f>
        <v>-8.948545861297541E-2</v>
      </c>
      <c r="K33" s="129">
        <v>231.81837999999999</v>
      </c>
      <c r="L33" s="130"/>
      <c r="M33" s="129">
        <v>220.71812</v>
      </c>
      <c r="N33" s="130"/>
      <c r="O33" s="131">
        <v>189.66766000000001</v>
      </c>
      <c r="P33" s="130"/>
      <c r="Q33" s="132">
        <f>IF(OR(M33=0,M33="-"),"-",IF(O33="-",(0-M33)/M33,(O33-M33)/M33))</f>
        <v>-0.14067925188924221</v>
      </c>
      <c r="S33" s="129">
        <v>25.399819999999998</v>
      </c>
      <c r="T33" s="130"/>
      <c r="U33" s="129">
        <v>20.83662</v>
      </c>
      <c r="V33" s="130"/>
      <c r="W33" s="131">
        <v>18.993400000000001</v>
      </c>
      <c r="X33" s="130"/>
      <c r="Y33" s="132">
        <f>IF(OR(U33=0,U33="-"),"-",IF(W33="-",(0-U33)/U33,(W33-U33)/U33))</f>
        <v>-8.8460604455041114E-2</v>
      </c>
      <c r="AA33" s="129">
        <v>206.41856000000001</v>
      </c>
      <c r="AB33" s="130"/>
      <c r="AC33" s="129">
        <v>199.88149999999999</v>
      </c>
      <c r="AD33" s="130"/>
      <c r="AE33" s="131">
        <v>170.67426</v>
      </c>
      <c r="AF33" s="130"/>
      <c r="AG33" s="132">
        <f>IF(OR(AC33=0,AC33="-"),"-",IF(AE33="-",(0-AC33)/AC33,(AE33-AC33)/AC33))</f>
        <v>-0.14612277774581434</v>
      </c>
    </row>
    <row r="34" spans="1:33" x14ac:dyDescent="0.25">
      <c r="A34" s="133" t="s">
        <v>12</v>
      </c>
      <c r="B34" s="134"/>
      <c r="C34" s="135">
        <f>C30+C31+C32+C33</f>
        <v>1006.894</v>
      </c>
      <c r="D34" s="136"/>
      <c r="E34" s="135">
        <f>E30+E31+E32+E33</f>
        <v>700.62</v>
      </c>
      <c r="F34" s="136"/>
      <c r="G34" s="137">
        <f>G30+G31+G32+G33</f>
        <v>895.22</v>
      </c>
      <c r="H34" s="136"/>
      <c r="I34" s="138">
        <f>IF(E34*1=0,"-",(G34-E34)/E34)</f>
        <v>0.27775398932374185</v>
      </c>
      <c r="K34" s="135">
        <f>K30+K31+K32+K33</f>
        <v>1038.9770000000001</v>
      </c>
      <c r="L34" s="136"/>
      <c r="M34" s="135">
        <f>M30+M31+M32+M33</f>
        <v>769.11012000000005</v>
      </c>
      <c r="N34" s="136"/>
      <c r="O34" s="137">
        <f>O30+O31+O32+O33</f>
        <v>866.93666000000007</v>
      </c>
      <c r="P34" s="136"/>
      <c r="Q34" s="138">
        <f>IF(M34*1=0,"-",(O34-M34)/M34)</f>
        <v>0.12719445168658036</v>
      </c>
      <c r="S34" s="135">
        <f>S30+S31+S32+S33</f>
        <v>127.35682</v>
      </c>
      <c r="T34" s="136"/>
      <c r="U34" s="135">
        <f>U30+U31+U32+U33</f>
        <v>136.05762000000001</v>
      </c>
      <c r="V34" s="136"/>
      <c r="W34" s="137">
        <f>W30+W31+W32+W33</f>
        <v>139.9734</v>
      </c>
      <c r="X34" s="136"/>
      <c r="Y34" s="138">
        <f>IF(U34*1=0,"-",(W34-U34)/U34)</f>
        <v>2.8780306461335892E-2</v>
      </c>
      <c r="AA34" s="135">
        <f>AA30+AA31+AA32+AA33</f>
        <v>911.62018000000012</v>
      </c>
      <c r="AB34" s="136"/>
      <c r="AC34" s="135">
        <f>AC30+AC31+AC32+AC33</f>
        <v>633.05250000000001</v>
      </c>
      <c r="AD34" s="136"/>
      <c r="AE34" s="137">
        <f>AE30+AE31+AE32+AE33</f>
        <v>726.96325999999999</v>
      </c>
      <c r="AF34" s="136"/>
      <c r="AG34" s="138">
        <f>IF(AC34*1=0,"-",(AE34-AC34)/AC34)</f>
        <v>0.14834592707555846</v>
      </c>
    </row>
    <row r="36" spans="1:33" x14ac:dyDescent="0.25">
      <c r="A36" s="232" t="s">
        <v>27</v>
      </c>
      <c r="B36" s="226"/>
      <c r="C36" s="117"/>
      <c r="D36" s="118"/>
      <c r="E36" s="117"/>
      <c r="F36" s="118"/>
      <c r="G36" s="119"/>
      <c r="H36" s="118"/>
      <c r="I36" s="120"/>
      <c r="K36" s="117"/>
      <c r="L36" s="118"/>
      <c r="M36" s="117"/>
      <c r="N36" s="118"/>
      <c r="O36" s="119"/>
      <c r="P36" s="118"/>
      <c r="Q36" s="120"/>
      <c r="S36" s="117"/>
      <c r="T36" s="118"/>
      <c r="U36" s="117"/>
      <c r="V36" s="118"/>
      <c r="W36" s="119"/>
      <c r="X36" s="118"/>
      <c r="Y36" s="120"/>
      <c r="AA36" s="117"/>
      <c r="AB36" s="118"/>
      <c r="AC36" s="117"/>
      <c r="AD36" s="118"/>
      <c r="AE36" s="119"/>
      <c r="AF36" s="118"/>
      <c r="AG36" s="120"/>
    </row>
    <row r="37" spans="1:33" x14ac:dyDescent="0.25">
      <c r="A37" s="121" t="s">
        <v>28</v>
      </c>
      <c r="B37" s="122"/>
      <c r="C37" s="123">
        <v>0</v>
      </c>
      <c r="D37" s="124"/>
      <c r="E37" s="123">
        <v>0</v>
      </c>
      <c r="F37" s="124"/>
      <c r="G37" s="125">
        <v>0</v>
      </c>
      <c r="H37" s="124"/>
      <c r="I37" s="126" t="str">
        <f>IF(OR(E37=0,E37="-"),"-",IF(G37="-",(0-E37)/E37,(G37-E37)/E37))</f>
        <v>-</v>
      </c>
      <c r="K37" s="123">
        <v>0</v>
      </c>
      <c r="L37" s="124"/>
      <c r="M37" s="123">
        <v>0</v>
      </c>
      <c r="N37" s="124"/>
      <c r="O37" s="125">
        <v>0</v>
      </c>
      <c r="P37" s="124"/>
      <c r="Q37" s="126" t="str">
        <f>IF(OR(M37=0,M37="-"),"-",IF(O37="-",(0-M37)/M37,(O37-M37)/M37))</f>
        <v>-</v>
      </c>
      <c r="S37" s="123">
        <v>0</v>
      </c>
      <c r="T37" s="124"/>
      <c r="U37" s="123">
        <v>0</v>
      </c>
      <c r="V37" s="124"/>
      <c r="W37" s="125">
        <v>0</v>
      </c>
      <c r="X37" s="124"/>
      <c r="Y37" s="126" t="str">
        <f>IF(OR(U37=0,U37="-"),"-",IF(W37="-",(0-U37)/U37,(W37-U37)/U37))</f>
        <v>-</v>
      </c>
      <c r="AA37" s="123">
        <v>0</v>
      </c>
      <c r="AB37" s="124"/>
      <c r="AC37" s="123">
        <v>0</v>
      </c>
      <c r="AD37" s="124"/>
      <c r="AE37" s="125">
        <v>0</v>
      </c>
      <c r="AF37" s="124"/>
      <c r="AG37" s="126" t="str">
        <f>IF(OR(AC37=0,AC37="-"),"-",IF(AE37="-",(0-AC37)/AC37,(AE37-AC37)/AC37))</f>
        <v>-</v>
      </c>
    </row>
    <row r="38" spans="1:33" x14ac:dyDescent="0.25">
      <c r="A38" s="127" t="s">
        <v>29</v>
      </c>
      <c r="B38" s="128"/>
      <c r="C38" s="129">
        <v>209.23954000000001</v>
      </c>
      <c r="D38" s="130"/>
      <c r="E38" s="129">
        <v>180.48192</v>
      </c>
      <c r="F38" s="130"/>
      <c r="G38" s="131">
        <v>251.02817999999999</v>
      </c>
      <c r="H38" s="130"/>
      <c r="I38" s="132">
        <f>IF(OR(E38=0,E38="-"),"-",IF(G38="-",(0-E38)/E38,(G38-E38)/E38))</f>
        <v>0.39087715822172098</v>
      </c>
      <c r="K38" s="129">
        <v>213.13040000000001</v>
      </c>
      <c r="L38" s="130"/>
      <c r="M38" s="129">
        <v>146.66427999999999</v>
      </c>
      <c r="N38" s="130"/>
      <c r="O38" s="131">
        <v>261.80777999999998</v>
      </c>
      <c r="P38" s="130"/>
      <c r="Q38" s="132">
        <f>IF(OR(M38=0,M38="-"),"-",IF(O38="-",(0-M38)/M38,(O38-M38)/M38))</f>
        <v>0.78508209360861414</v>
      </c>
      <c r="S38" s="129">
        <v>4.5960000000000001</v>
      </c>
      <c r="T38" s="130"/>
      <c r="U38" s="129">
        <v>0.53800000000000003</v>
      </c>
      <c r="V38" s="130"/>
      <c r="W38" s="131">
        <v>0.33479999999999999</v>
      </c>
      <c r="X38" s="130"/>
      <c r="Y38" s="132">
        <f>IF(OR(U38=0,U38="-"),"-",IF(W38="-",(0-U38)/U38,(W38-U38)/U38))</f>
        <v>-0.37769516728624541</v>
      </c>
      <c r="AA38" s="129">
        <v>208.53440000000001</v>
      </c>
      <c r="AB38" s="130"/>
      <c r="AC38" s="129">
        <v>146.12628000000001</v>
      </c>
      <c r="AD38" s="130"/>
      <c r="AE38" s="131">
        <v>261.47298000000001</v>
      </c>
      <c r="AF38" s="130"/>
      <c r="AG38" s="132">
        <f>IF(OR(AC38=0,AC38="-"),"-",IF(AE38="-",(0-AC38)/AC38,(AE38-AC38)/AC38))</f>
        <v>0.78936314535619456</v>
      </c>
    </row>
    <row r="39" spans="1:33" x14ac:dyDescent="0.25">
      <c r="A39" s="121" t="s">
        <v>30</v>
      </c>
      <c r="B39" s="122"/>
      <c r="C39" s="123">
        <v>572.29728</v>
      </c>
      <c r="D39" s="124"/>
      <c r="E39" s="123">
        <v>667.02714000000003</v>
      </c>
      <c r="F39" s="124"/>
      <c r="G39" s="125">
        <v>758.899</v>
      </c>
      <c r="H39" s="124"/>
      <c r="I39" s="126">
        <f>IF(OR(E39=0,E39="-"),"-",IF(G39="-",(0-E39)/E39,(G39-E39)/E39))</f>
        <v>0.13773331621858739</v>
      </c>
      <c r="K39" s="123">
        <v>572.20245999999997</v>
      </c>
      <c r="L39" s="124"/>
      <c r="M39" s="123">
        <v>694.95281999999997</v>
      </c>
      <c r="N39" s="124"/>
      <c r="O39" s="125">
        <v>778.36699999999996</v>
      </c>
      <c r="P39" s="124"/>
      <c r="Q39" s="126">
        <f>IF(OR(M39=0,M39="-"),"-",IF(O39="-",(0-M39)/M39,(O39-M39)/M39))</f>
        <v>0.12002855100292995</v>
      </c>
      <c r="S39" s="123">
        <v>123.79968</v>
      </c>
      <c r="T39" s="124"/>
      <c r="U39" s="123">
        <v>52.058199999999999</v>
      </c>
      <c r="V39" s="124"/>
      <c r="W39" s="125">
        <v>117.39</v>
      </c>
      <c r="X39" s="124"/>
      <c r="Y39" s="126">
        <f>IF(OR(U39=0,U39="-"),"-",IF(W39="-",(0-U39)/U39,(W39-U39)/U39))</f>
        <v>1.2549761612963952</v>
      </c>
      <c r="AA39" s="123">
        <v>448.40278000000001</v>
      </c>
      <c r="AB39" s="124"/>
      <c r="AC39" s="123">
        <v>642.89462000000003</v>
      </c>
      <c r="AD39" s="124"/>
      <c r="AE39" s="125">
        <v>660.97699999999998</v>
      </c>
      <c r="AF39" s="124"/>
      <c r="AG39" s="126">
        <f>IF(OR(AC39=0,AC39="-"),"-",IF(AE39="-",(0-AC39)/AC39,(AE39-AC39)/AC39))</f>
        <v>2.8126506953814519E-2</v>
      </c>
    </row>
    <row r="40" spans="1:33" x14ac:dyDescent="0.25">
      <c r="A40" s="127" t="s">
        <v>31</v>
      </c>
      <c r="B40" s="128"/>
      <c r="C40" s="129">
        <v>87.308070000000001</v>
      </c>
      <c r="D40" s="130"/>
      <c r="E40" s="129">
        <v>89.642179999999996</v>
      </c>
      <c r="F40" s="130"/>
      <c r="G40" s="131">
        <v>108.64699</v>
      </c>
      <c r="H40" s="130"/>
      <c r="I40" s="132">
        <f>IF(OR(E40=0,E40="-"),"-",IF(G40="-",(0-E40)/E40,(G40-E40)/E40))</f>
        <v>0.2120074500642444</v>
      </c>
      <c r="K40" s="129">
        <v>84.540270000000007</v>
      </c>
      <c r="L40" s="130"/>
      <c r="M40" s="129">
        <v>94.321860000000001</v>
      </c>
      <c r="N40" s="130"/>
      <c r="O40" s="131">
        <v>99.803920000000005</v>
      </c>
      <c r="P40" s="130"/>
      <c r="Q40" s="132">
        <f>IF(OR(M40=0,M40="-"),"-",IF(O40="-",(0-M40)/M40,(O40-M40)/M40))</f>
        <v>5.8120779212793343E-2</v>
      </c>
      <c r="S40" s="129">
        <v>51.705970000000001</v>
      </c>
      <c r="T40" s="130"/>
      <c r="U40" s="129">
        <v>69.499859999999998</v>
      </c>
      <c r="V40" s="130"/>
      <c r="W40" s="131">
        <v>50.85107</v>
      </c>
      <c r="X40" s="130"/>
      <c r="Y40" s="132">
        <f>IF(OR(U40=0,U40="-"),"-",IF(W40="-",(0-U40)/U40,(W40-U40)/U40))</f>
        <v>-0.26832845418681417</v>
      </c>
      <c r="AA40" s="129">
        <v>32.834299999999999</v>
      </c>
      <c r="AB40" s="130"/>
      <c r="AC40" s="129">
        <v>24.821999999999999</v>
      </c>
      <c r="AD40" s="130"/>
      <c r="AE40" s="131">
        <v>48.952849999999998</v>
      </c>
      <c r="AF40" s="130"/>
      <c r="AG40" s="132">
        <f>IF(OR(AC40=0,AC40="-"),"-",IF(AE40="-",(0-AC40)/AC40,(AE40-AC40)/AC40))</f>
        <v>0.97215574893239864</v>
      </c>
    </row>
    <row r="41" spans="1:33" x14ac:dyDescent="0.25">
      <c r="A41" s="133" t="s">
        <v>12</v>
      </c>
      <c r="B41" s="134"/>
      <c r="C41" s="135">
        <f>C37+C38+C39+C40</f>
        <v>868.84489000000008</v>
      </c>
      <c r="D41" s="136"/>
      <c r="E41" s="135">
        <f>E37+E38+E39+E40</f>
        <v>937.15124000000014</v>
      </c>
      <c r="F41" s="136"/>
      <c r="G41" s="137">
        <f>G37+G38+G39+G40</f>
        <v>1118.5741700000001</v>
      </c>
      <c r="H41" s="136"/>
      <c r="I41" s="138">
        <f>IF(E41*1=0,"-",(G41-E41)/E41)</f>
        <v>0.19358980947408225</v>
      </c>
      <c r="K41" s="135">
        <f>K37+K38+K39+K40</f>
        <v>869.87312999999995</v>
      </c>
      <c r="L41" s="136"/>
      <c r="M41" s="135">
        <f>M37+M38+M39+M40</f>
        <v>935.93895999999995</v>
      </c>
      <c r="N41" s="136"/>
      <c r="O41" s="137">
        <f>O37+O38+O39+O40</f>
        <v>1139.9786999999999</v>
      </c>
      <c r="P41" s="136"/>
      <c r="Q41" s="138">
        <f>IF(M41*1=0,"-",(O41-M41)/M41)</f>
        <v>0.21800539214651343</v>
      </c>
      <c r="S41" s="135">
        <f>S37+S38+S39+S40</f>
        <v>180.10165000000001</v>
      </c>
      <c r="T41" s="136"/>
      <c r="U41" s="135">
        <f>U37+U38+U39+U40</f>
        <v>122.09605999999999</v>
      </c>
      <c r="V41" s="136"/>
      <c r="W41" s="137">
        <f>W37+W38+W39+W40</f>
        <v>168.57587000000001</v>
      </c>
      <c r="X41" s="136"/>
      <c r="Y41" s="138">
        <f>IF(U41*1=0,"-",(W41-U41)/U41)</f>
        <v>0.38068230866745428</v>
      </c>
      <c r="AA41" s="135">
        <f>AA37+AA38+AA39+AA40</f>
        <v>689.77148</v>
      </c>
      <c r="AB41" s="136"/>
      <c r="AC41" s="135">
        <f>AC37+AC38+AC39+AC40</f>
        <v>813.84289999999999</v>
      </c>
      <c r="AD41" s="136"/>
      <c r="AE41" s="137">
        <f>AE37+AE38+AE39+AE40</f>
        <v>971.40282999999999</v>
      </c>
      <c r="AF41" s="136"/>
      <c r="AG41" s="138">
        <f>IF(AC41*1=0,"-",(AE41-AC41)/AC41)</f>
        <v>0.19359993187874466</v>
      </c>
    </row>
    <row r="43" spans="1:33" x14ac:dyDescent="0.25">
      <c r="A43" s="232" t="s">
        <v>32</v>
      </c>
      <c r="B43" s="226"/>
      <c r="C43" s="117"/>
      <c r="D43" s="118"/>
      <c r="E43" s="117"/>
      <c r="F43" s="118"/>
      <c r="G43" s="119"/>
      <c r="H43" s="118"/>
      <c r="I43" s="120"/>
      <c r="K43" s="117"/>
      <c r="L43" s="118"/>
      <c r="M43" s="117"/>
      <c r="N43" s="118"/>
      <c r="O43" s="119"/>
      <c r="P43" s="118"/>
      <c r="Q43" s="120"/>
      <c r="S43" s="117"/>
      <c r="T43" s="118"/>
      <c r="U43" s="117"/>
      <c r="V43" s="118"/>
      <c r="W43" s="119"/>
      <c r="X43" s="118"/>
      <c r="Y43" s="120"/>
      <c r="AA43" s="117"/>
      <c r="AB43" s="118"/>
      <c r="AC43" s="117"/>
      <c r="AD43" s="118"/>
      <c r="AE43" s="119"/>
      <c r="AF43" s="118"/>
      <c r="AG43" s="120"/>
    </row>
    <row r="44" spans="1:33" x14ac:dyDescent="0.25">
      <c r="A44" s="121" t="s">
        <v>33</v>
      </c>
      <c r="B44" s="122"/>
      <c r="C44" s="123">
        <v>4876</v>
      </c>
      <c r="D44" s="124"/>
      <c r="E44" s="123">
        <v>5336</v>
      </c>
      <c r="F44" s="124"/>
      <c r="G44" s="125">
        <v>5136.3599999999997</v>
      </c>
      <c r="H44" s="124"/>
      <c r="I44" s="126">
        <f>IF(OR(E44=0,E44="-"),"-",IF(G44="-",(0-E44)/E44,(G44-E44)/E44))</f>
        <v>-3.7413793103448334E-2</v>
      </c>
      <c r="K44" s="123">
        <v>4876</v>
      </c>
      <c r="L44" s="124"/>
      <c r="M44" s="123">
        <v>5336</v>
      </c>
      <c r="N44" s="124"/>
      <c r="O44" s="125">
        <v>5136.3599999999997</v>
      </c>
      <c r="P44" s="124"/>
      <c r="Q44" s="126">
        <f>IF(OR(M44=0,M44="-"),"-",IF(O44="-",(0-M44)/M44,(O44-M44)/M44))</f>
        <v>-3.7413793103448334E-2</v>
      </c>
      <c r="S44" s="123">
        <v>3634.0050000000001</v>
      </c>
      <c r="T44" s="124"/>
      <c r="U44" s="123">
        <v>4280.3094799999999</v>
      </c>
      <c r="V44" s="124"/>
      <c r="W44" s="125">
        <v>3784.5120000000002</v>
      </c>
      <c r="X44" s="124"/>
      <c r="Y44" s="126">
        <f>IF(OR(U44=0,U44="-"),"-",IF(W44="-",(0-U44)/U44,(W44-U44)/U44))</f>
        <v>-0.11583215707103491</v>
      </c>
      <c r="AA44" s="123">
        <v>1241.9949999999999</v>
      </c>
      <c r="AB44" s="124" t="s">
        <v>34</v>
      </c>
      <c r="AC44" s="123">
        <v>1055.6905200000001</v>
      </c>
      <c r="AD44" s="124" t="s">
        <v>34</v>
      </c>
      <c r="AE44" s="125">
        <v>1351.848</v>
      </c>
      <c r="AF44" s="124" t="s">
        <v>34</v>
      </c>
      <c r="AG44" s="126">
        <f>IF(OR(AC44=0,AC44="-"),"-",IF(AE44="-",(0-AC44)/AC44,(AE44-AC44)/AC44))</f>
        <v>0.28053437479006615</v>
      </c>
    </row>
    <row r="45" spans="1:33" x14ac:dyDescent="0.25">
      <c r="A45" s="127" t="s">
        <v>35</v>
      </c>
      <c r="B45" s="128"/>
      <c r="C45" s="129">
        <v>6.32</v>
      </c>
      <c r="D45" s="130"/>
      <c r="E45" s="129">
        <v>3.3330000000000002</v>
      </c>
      <c r="F45" s="130"/>
      <c r="G45" s="131">
        <v>3.3330000000000002</v>
      </c>
      <c r="H45" s="130"/>
      <c r="I45" s="132">
        <f>IF(OR(E45=0,E45="-"),"-",IF(G45="-",(0-E45)/E45,(G45-E45)/E45))</f>
        <v>0</v>
      </c>
      <c r="K45" s="129">
        <v>6.32</v>
      </c>
      <c r="L45" s="130"/>
      <c r="M45" s="129">
        <v>3.3330000000000002</v>
      </c>
      <c r="N45" s="130"/>
      <c r="O45" s="131">
        <v>3.3330000000000002</v>
      </c>
      <c r="P45" s="130"/>
      <c r="Q45" s="132">
        <f>IF(OR(M45=0,M45="-"),"-",IF(O45="-",(0-M45)/M45,(O45-M45)/M45))</f>
        <v>0</v>
      </c>
      <c r="S45" s="129">
        <v>0.59299999999999997</v>
      </c>
      <c r="T45" s="130"/>
      <c r="U45" s="129">
        <v>0</v>
      </c>
      <c r="V45" s="130"/>
      <c r="W45" s="131">
        <v>0</v>
      </c>
      <c r="X45" s="130"/>
      <c r="Y45" s="132" t="str">
        <f>IF(OR(U45=0,U45="-"),"-",IF(W45="-",(0-U45)/U45,(W45-U45)/U45))</f>
        <v>-</v>
      </c>
      <c r="AA45" s="129">
        <v>5.7270000000000003</v>
      </c>
      <c r="AB45" s="130"/>
      <c r="AC45" s="129">
        <v>3.3330000000000002</v>
      </c>
      <c r="AD45" s="130"/>
      <c r="AE45" s="131">
        <v>3.3330000000000002</v>
      </c>
      <c r="AF45" s="130"/>
      <c r="AG45" s="132">
        <f>IF(OR(AC45=0,AC45="-"),"-",IF(AE45="-",(0-AC45)/AC45,(AE45-AC45)/AC45))</f>
        <v>0</v>
      </c>
    </row>
    <row r="46" spans="1:33" x14ac:dyDescent="0.25">
      <c r="A46" s="121" t="s">
        <v>36</v>
      </c>
      <c r="B46" s="122"/>
      <c r="C46" s="123">
        <v>17.722000000000001</v>
      </c>
      <c r="D46" s="124"/>
      <c r="E46" s="123">
        <v>6.5919999999999996</v>
      </c>
      <c r="F46" s="124"/>
      <c r="G46" s="125">
        <v>0</v>
      </c>
      <c r="H46" s="124"/>
      <c r="I46" s="126">
        <f>IF(OR(E46=0,E46="-"),"-",IF(G46="-",(0-E46)/E46,(G46-E46)/E46))</f>
        <v>-1</v>
      </c>
      <c r="K46" s="123">
        <v>12.801</v>
      </c>
      <c r="L46" s="124"/>
      <c r="M46" s="123">
        <v>12.252000000000001</v>
      </c>
      <c r="N46" s="124"/>
      <c r="O46" s="125">
        <v>0</v>
      </c>
      <c r="P46" s="124"/>
      <c r="Q46" s="126">
        <f>IF(OR(M46=0,M46="-"),"-",IF(O46="-",(0-M46)/M46,(O46-M46)/M46))</f>
        <v>-1</v>
      </c>
      <c r="S46" s="123">
        <v>1.9410000000000001</v>
      </c>
      <c r="T46" s="124"/>
      <c r="U46" s="123">
        <v>1.901</v>
      </c>
      <c r="V46" s="124"/>
      <c r="W46" s="125">
        <v>0</v>
      </c>
      <c r="X46" s="124"/>
      <c r="Y46" s="126">
        <f>IF(OR(U46=0,U46="-"),"-",IF(W46="-",(0-U46)/U46,(W46-U46)/U46))</f>
        <v>-1</v>
      </c>
      <c r="AA46" s="123">
        <v>10.86</v>
      </c>
      <c r="AB46" s="124"/>
      <c r="AC46" s="123">
        <v>10.351000000000001</v>
      </c>
      <c r="AD46" s="124"/>
      <c r="AE46" s="125">
        <v>0</v>
      </c>
      <c r="AF46" s="124"/>
      <c r="AG46" s="126">
        <f>IF(OR(AC46=0,AC46="-"),"-",IF(AE46="-",(0-AC46)/AC46,(AE46-AC46)/AC46))</f>
        <v>-1</v>
      </c>
    </row>
    <row r="47" spans="1:33" x14ac:dyDescent="0.25">
      <c r="A47" s="133" t="s">
        <v>12</v>
      </c>
      <c r="B47" s="134"/>
      <c r="C47" s="135">
        <f>C44+C45+C46</f>
        <v>4900.0419999999995</v>
      </c>
      <c r="D47" s="136"/>
      <c r="E47" s="135">
        <f>E44+E45+E46</f>
        <v>5345.9249999999993</v>
      </c>
      <c r="F47" s="136"/>
      <c r="G47" s="137">
        <f>G44+G45+G46</f>
        <v>5139.6929999999993</v>
      </c>
      <c r="H47" s="136"/>
      <c r="I47" s="138">
        <f>IF(E47*1=0,"-",(G47-E47)/E47)</f>
        <v>-3.8577421119824915E-2</v>
      </c>
      <c r="K47" s="135">
        <f>K44+K45+K46</f>
        <v>4895.1210000000001</v>
      </c>
      <c r="L47" s="136"/>
      <c r="M47" s="135">
        <f>M44+M45+M46</f>
        <v>5351.585</v>
      </c>
      <c r="N47" s="136"/>
      <c r="O47" s="137">
        <f>O44+O45+O46</f>
        <v>5139.6929999999993</v>
      </c>
      <c r="P47" s="136"/>
      <c r="Q47" s="138">
        <f>IF(M47*1=0,"-",(O47-M47)/M47)</f>
        <v>-3.9594251048988428E-2</v>
      </c>
      <c r="S47" s="135">
        <f>S44+S45+S46</f>
        <v>3636.5389999999998</v>
      </c>
      <c r="T47" s="136"/>
      <c r="U47" s="135">
        <f>U44+U45+U46</f>
        <v>4282.2104799999997</v>
      </c>
      <c r="V47" s="136"/>
      <c r="W47" s="137">
        <f>W44+W45+W46</f>
        <v>3784.5120000000002</v>
      </c>
      <c r="X47" s="136"/>
      <c r="Y47" s="138">
        <f>IF(U47*1=0,"-",(W47-U47)/U47)</f>
        <v>-0.11622466535087261</v>
      </c>
      <c r="AA47" s="135">
        <f>AA44+AA45+AA46</f>
        <v>1258.5819999999999</v>
      </c>
      <c r="AB47" s="136"/>
      <c r="AC47" s="135">
        <f>AC44+AC45+AC46</f>
        <v>1069.3745200000003</v>
      </c>
      <c r="AD47" s="136"/>
      <c r="AE47" s="137">
        <f>AE44+AE45+AE46</f>
        <v>1355.181</v>
      </c>
      <c r="AF47" s="136"/>
      <c r="AG47" s="138">
        <f>IF(AC47*1=0,"-",(AE47-AC47)/AC47)</f>
        <v>0.26726509249537728</v>
      </c>
    </row>
    <row r="49" spans="1:33" x14ac:dyDescent="0.25">
      <c r="A49" s="232" t="s">
        <v>37</v>
      </c>
      <c r="B49" s="226"/>
      <c r="C49" s="117"/>
      <c r="D49" s="118"/>
      <c r="E49" s="117"/>
      <c r="F49" s="118"/>
      <c r="G49" s="119"/>
      <c r="H49" s="118"/>
      <c r="I49" s="120"/>
      <c r="K49" s="117"/>
      <c r="L49" s="118"/>
      <c r="M49" s="117"/>
      <c r="N49" s="118"/>
      <c r="O49" s="119"/>
      <c r="P49" s="118"/>
      <c r="Q49" s="120"/>
      <c r="S49" s="117"/>
      <c r="T49" s="118"/>
      <c r="U49" s="117"/>
      <c r="V49" s="118"/>
      <c r="W49" s="119"/>
      <c r="X49" s="118"/>
      <c r="Y49" s="120"/>
      <c r="AA49" s="117"/>
      <c r="AB49" s="118"/>
      <c r="AC49" s="117"/>
      <c r="AD49" s="118"/>
      <c r="AE49" s="119"/>
      <c r="AF49" s="118"/>
      <c r="AG49" s="120"/>
    </row>
    <row r="50" spans="1:33" x14ac:dyDescent="0.25">
      <c r="A50" s="121" t="s">
        <v>38</v>
      </c>
      <c r="B50" s="122"/>
      <c r="C50" s="123">
        <v>258.31299999999999</v>
      </c>
      <c r="D50" s="124"/>
      <c r="E50" s="123">
        <v>197.08099999999999</v>
      </c>
      <c r="F50" s="124"/>
      <c r="G50" s="125">
        <v>198.05914000000001</v>
      </c>
      <c r="H50" s="124"/>
      <c r="I50" s="126">
        <f>IF(OR(E50=0,E50="-"),"-",IF(G50="-",(0-E50)/E50,(G50-E50)/E50))</f>
        <v>4.9631369842857744E-3</v>
      </c>
      <c r="K50" s="123">
        <v>287.89299999999997</v>
      </c>
      <c r="L50" s="124"/>
      <c r="M50" s="123">
        <v>202.41</v>
      </c>
      <c r="N50" s="124"/>
      <c r="O50" s="125">
        <v>179.70854</v>
      </c>
      <c r="P50" s="124"/>
      <c r="Q50" s="126">
        <f>IF(OR(M50=0,M50="-"),"-",IF(O50="-",(0-M50)/M50,(O50-M50)/M50))</f>
        <v>-0.11215582234079342</v>
      </c>
      <c r="S50" s="123">
        <v>102.313</v>
      </c>
      <c r="T50" s="124"/>
      <c r="U50" s="123">
        <v>63.956000000000003</v>
      </c>
      <c r="V50" s="124"/>
      <c r="W50" s="125">
        <v>96.558539999999994</v>
      </c>
      <c r="X50" s="124"/>
      <c r="Y50" s="126">
        <f>IF(OR(U50=0,U50="-"),"-",IF(W50="-",(0-U50)/U50,(W50-U50)/U50))</f>
        <v>0.50976515104134079</v>
      </c>
      <c r="AA50" s="123">
        <v>185.58</v>
      </c>
      <c r="AB50" s="124"/>
      <c r="AC50" s="123">
        <v>138.45400000000001</v>
      </c>
      <c r="AD50" s="124"/>
      <c r="AE50" s="125">
        <v>83.15</v>
      </c>
      <c r="AF50" s="124"/>
      <c r="AG50" s="126">
        <f>IF(OR(AC50=0,AC50="-"),"-",IF(AE50="-",(0-AC50)/AC50,(AE50-AC50)/AC50))</f>
        <v>-0.39943952504080776</v>
      </c>
    </row>
    <row r="51" spans="1:33" x14ac:dyDescent="0.25">
      <c r="A51" s="133" t="s">
        <v>12</v>
      </c>
      <c r="B51" s="134"/>
      <c r="C51" s="135">
        <f>C50</f>
        <v>258.31299999999999</v>
      </c>
      <c r="D51" s="136"/>
      <c r="E51" s="135">
        <f>E50</f>
        <v>197.08099999999999</v>
      </c>
      <c r="F51" s="136"/>
      <c r="G51" s="137">
        <f>G50</f>
        <v>198.05914000000001</v>
      </c>
      <c r="H51" s="136"/>
      <c r="I51" s="138">
        <f>IF(E51*1=0,"-",(G51-E51)/E51)</f>
        <v>4.9631369842857744E-3</v>
      </c>
      <c r="K51" s="135">
        <f>K50</f>
        <v>287.89299999999997</v>
      </c>
      <c r="L51" s="136"/>
      <c r="M51" s="135">
        <f>M50</f>
        <v>202.41</v>
      </c>
      <c r="N51" s="136"/>
      <c r="O51" s="137">
        <f>O50</f>
        <v>179.70854</v>
      </c>
      <c r="P51" s="136"/>
      <c r="Q51" s="138">
        <f>IF(M51*1=0,"-",(O51-M51)/M51)</f>
        <v>-0.11215582234079342</v>
      </c>
      <c r="S51" s="135">
        <f>S50</f>
        <v>102.313</v>
      </c>
      <c r="T51" s="136"/>
      <c r="U51" s="135">
        <f>U50</f>
        <v>63.956000000000003</v>
      </c>
      <c r="V51" s="136"/>
      <c r="W51" s="137">
        <f>W50</f>
        <v>96.558539999999994</v>
      </c>
      <c r="X51" s="136"/>
      <c r="Y51" s="138">
        <f>IF(U51*1=0,"-",(W51-U51)/U51)</f>
        <v>0.50976515104134079</v>
      </c>
      <c r="AA51" s="135">
        <f>AA50</f>
        <v>185.58</v>
      </c>
      <c r="AB51" s="136"/>
      <c r="AC51" s="135">
        <f>AC50</f>
        <v>138.45400000000001</v>
      </c>
      <c r="AD51" s="136"/>
      <c r="AE51" s="137">
        <f>AE50</f>
        <v>83.15</v>
      </c>
      <c r="AF51" s="136"/>
      <c r="AG51" s="138">
        <f>IF(AC51*1=0,"-",(AE51-AC51)/AC51)</f>
        <v>-0.39943952504080776</v>
      </c>
    </row>
    <row r="53" spans="1:33" ht="18" x14ac:dyDescent="0.25">
      <c r="A53" s="139" t="s">
        <v>39</v>
      </c>
      <c r="B53" s="140"/>
      <c r="C53" s="141">
        <f>C10+C14+C19+C23+C27+C34+C41+C47+C51</f>
        <v>9882.5025299999998</v>
      </c>
      <c r="D53" s="142"/>
      <c r="E53" s="141">
        <f>E10+E14+E19+E23+E27+E34+E41+E47+E51</f>
        <v>9789.0408599999992</v>
      </c>
      <c r="F53" s="142"/>
      <c r="G53" s="143">
        <f>G10+G14+G19+G23+G27+G34+G41+G47+G51</f>
        <v>9390.1751099999983</v>
      </c>
      <c r="H53" s="142"/>
      <c r="I53" s="144">
        <f>IF(E53*1=0,"-",(G53-E53)/E53)</f>
        <v>-4.0746152325285202E-2</v>
      </c>
      <c r="K53" s="141">
        <f>K10+K14+K19+K23+K27+K34+K41+K47+K51</f>
        <v>10037.78189</v>
      </c>
      <c r="L53" s="142"/>
      <c r="M53" s="141">
        <f>M10+M14+M19+M23+M27+M34+M41+M47+M51</f>
        <v>9912.1682599999986</v>
      </c>
      <c r="N53" s="142"/>
      <c r="O53" s="143">
        <f>O10+O14+O19+O23+O27+O34+O41+O47+O51</f>
        <v>9333.2172799999989</v>
      </c>
      <c r="P53" s="142"/>
      <c r="Q53" s="144">
        <f>IF(M53*1=0,"-",(O53-M53)/M53)</f>
        <v>-5.8408106562952929E-2</v>
      </c>
      <c r="S53" s="141">
        <f>S10+S14+S19+S23+S27+S34+S41+S47+S51</f>
        <v>5167.1415500000003</v>
      </c>
      <c r="T53" s="142"/>
      <c r="U53" s="141">
        <f>U10+U14+U19+U23+U27+U34+U41+U47+U51</f>
        <v>5682.9541600000002</v>
      </c>
      <c r="V53" s="142"/>
      <c r="W53" s="143">
        <f>W10+W14+W19+W23+W27+W34+W41+W47+W51</f>
        <v>4983.72757</v>
      </c>
      <c r="X53" s="142"/>
      <c r="Y53" s="144">
        <f>IF(U53*1=0,"-",(W53-U53)/U53)</f>
        <v>-0.12303928033091863</v>
      </c>
      <c r="AA53" s="141">
        <f>AA10+AA14+AA19+AA23+AA27+AA34+AA41+AA47+AA51</f>
        <v>4870.6403399999999</v>
      </c>
      <c r="AB53" s="142"/>
      <c r="AC53" s="141">
        <f>AC10+AC14+AC19+AC23+AC27+AC34+AC41+AC47+AC51</f>
        <v>4229.2141000000011</v>
      </c>
      <c r="AD53" s="142"/>
      <c r="AE53" s="143">
        <f>AE10+AE14+AE19+AE23+AE27+AE34+AE41+AE47+AE51</f>
        <v>4349.4897099999998</v>
      </c>
      <c r="AF53" s="142"/>
      <c r="AG53" s="144">
        <f>IF(AC53*1=0,"-",(AE53-AC53)/AC53)</f>
        <v>2.8439234135722462E-2</v>
      </c>
    </row>
  </sheetData>
  <sheetProtection formatCells="0" formatColumns="0" formatRows="0" insertColumns="0" insertRows="0" insertHyperlinks="0" deleteColumns="0" deleteRows="0" sort="0" autoFilter="0" pivotTables="0"/>
  <mergeCells count="28">
    <mergeCell ref="A49:B49"/>
    <mergeCell ref="A21:B21"/>
    <mergeCell ref="A25:B25"/>
    <mergeCell ref="A29:B29"/>
    <mergeCell ref="A36:B36"/>
    <mergeCell ref="A43:B43"/>
    <mergeCell ref="AC6:AD6"/>
    <mergeCell ref="AE6:AF6"/>
    <mergeCell ref="A7:B7"/>
    <mergeCell ref="A12:B12"/>
    <mergeCell ref="A16:B16"/>
    <mergeCell ref="O6:P6"/>
    <mergeCell ref="S6:T6"/>
    <mergeCell ref="U6:V6"/>
    <mergeCell ref="W6:X6"/>
    <mergeCell ref="AA6:AB6"/>
    <mergeCell ref="C6:D6"/>
    <mergeCell ref="E6:F6"/>
    <mergeCell ref="G6:H6"/>
    <mergeCell ref="K6:L6"/>
    <mergeCell ref="M6:N6"/>
    <mergeCell ref="A1:AF1"/>
    <mergeCell ref="A2:AF2"/>
    <mergeCell ref="A3:AF3"/>
    <mergeCell ref="C5:I5"/>
    <mergeCell ref="K5:Q5"/>
    <mergeCell ref="S5:Y5"/>
    <mergeCell ref="AA5:AG5"/>
  </mergeCells>
  <pageMargins left="0.7" right="0.7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8"/>
  <sheetViews>
    <sheetView topLeftCell="A142" workbookViewId="0">
      <selection activeCell="A168" sqref="A168:XFD168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5" width="8.140625" customWidth="1"/>
    <col min="16" max="18" width="10.7109375" customWidth="1"/>
    <col min="19" max="20" width="9.140625" customWidth="1"/>
  </cols>
  <sheetData>
    <row r="1" spans="1:20" ht="23.25" x14ac:dyDescent="0.25">
      <c r="A1" s="225" t="s">
        <v>164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42" t="s">
        <v>1</v>
      </c>
    </row>
    <row r="2" spans="1:20" ht="18" x14ac:dyDescent="0.25">
      <c r="A2" s="227" t="s">
        <v>2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145"/>
    </row>
    <row r="3" spans="1:20" ht="18" x14ac:dyDescent="0.25">
      <c r="A3" s="227" t="s">
        <v>3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145"/>
    </row>
    <row r="5" spans="1:20" ht="51" customHeight="1" x14ac:dyDescent="0.25">
      <c r="A5" s="146" t="s">
        <v>8</v>
      </c>
      <c r="B5" s="233" t="s">
        <v>41</v>
      </c>
      <c r="C5" s="233" t="s">
        <v>42</v>
      </c>
      <c r="D5" s="234" t="s">
        <v>56</v>
      </c>
      <c r="E5" s="234" t="s">
        <v>16</v>
      </c>
      <c r="F5" s="234" t="s">
        <v>17</v>
      </c>
      <c r="G5" s="234" t="s">
        <v>19</v>
      </c>
      <c r="H5" s="234" t="s">
        <v>23</v>
      </c>
      <c r="I5" s="234" t="s">
        <v>26</v>
      </c>
      <c r="J5" s="234" t="s">
        <v>29</v>
      </c>
      <c r="K5" s="234" t="s">
        <v>30</v>
      </c>
      <c r="L5" s="234" t="s">
        <v>31</v>
      </c>
      <c r="M5" s="234" t="s">
        <v>33</v>
      </c>
      <c r="N5" s="234" t="s">
        <v>38</v>
      </c>
      <c r="O5" s="234" t="s">
        <v>43</v>
      </c>
      <c r="P5" s="235" t="s">
        <v>44</v>
      </c>
      <c r="Q5" s="235" t="s">
        <v>44</v>
      </c>
      <c r="R5" s="235" t="s">
        <v>44</v>
      </c>
    </row>
    <row r="6" spans="1:20" x14ac:dyDescent="0.25">
      <c r="A6" s="148" t="s">
        <v>45</v>
      </c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</row>
    <row r="7" spans="1:20" ht="15.75" x14ac:dyDescent="0.25">
      <c r="A7" s="148" t="s">
        <v>46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147">
        <v>2014</v>
      </c>
      <c r="Q7" s="147">
        <v>2013</v>
      </c>
      <c r="R7" s="147">
        <v>2012</v>
      </c>
    </row>
    <row r="8" spans="1:20" ht="15.75" x14ac:dyDescent="0.25">
      <c r="A8" s="149" t="s">
        <v>10</v>
      </c>
      <c r="B8" s="236"/>
      <c r="C8" s="226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1"/>
      <c r="Q8" s="152"/>
      <c r="R8" s="152"/>
    </row>
    <row r="9" spans="1:20" ht="15.75" x14ac:dyDescent="0.25">
      <c r="A9" s="153" t="s">
        <v>139</v>
      </c>
      <c r="B9" s="237"/>
      <c r="C9" s="226"/>
      <c r="D9" s="154">
        <v>0</v>
      </c>
      <c r="E9" s="154">
        <v>1.5699799999999999</v>
      </c>
      <c r="F9" s="154">
        <v>0.50185999999999997</v>
      </c>
      <c r="G9" s="154">
        <v>0</v>
      </c>
      <c r="H9" s="154">
        <v>0</v>
      </c>
      <c r="I9" s="154">
        <v>0</v>
      </c>
      <c r="J9" s="154">
        <v>0</v>
      </c>
      <c r="K9" s="154">
        <v>0</v>
      </c>
      <c r="L9" s="154">
        <v>0</v>
      </c>
      <c r="M9" s="154">
        <v>0</v>
      </c>
      <c r="N9" s="154">
        <v>0</v>
      </c>
      <c r="O9" s="154">
        <v>0</v>
      </c>
      <c r="P9" s="155">
        <f t="shared" ref="P9:P23" si="0">SUM(D9,E9,F9,G9,H9,I9,J9,K9,L9,M9,N9,O9)</f>
        <v>2.0718399999999999</v>
      </c>
      <c r="Q9" s="154">
        <v>0.24840000000000001</v>
      </c>
      <c r="R9" s="154">
        <v>2.0562</v>
      </c>
      <c r="S9" s="237"/>
      <c r="T9" s="226"/>
    </row>
    <row r="10" spans="1:20" ht="15.75" x14ac:dyDescent="0.25">
      <c r="A10" s="156" t="s">
        <v>47</v>
      </c>
      <c r="B10" s="238"/>
      <c r="C10" s="226"/>
      <c r="D10" s="157">
        <v>0</v>
      </c>
      <c r="E10" s="157">
        <v>0.79901999999999995</v>
      </c>
      <c r="F10" s="157">
        <v>8.4778000000000002</v>
      </c>
      <c r="G10" s="157">
        <v>0</v>
      </c>
      <c r="H10" s="157">
        <v>0</v>
      </c>
      <c r="I10" s="157">
        <v>0</v>
      </c>
      <c r="J10" s="157">
        <v>0</v>
      </c>
      <c r="K10" s="157">
        <v>0</v>
      </c>
      <c r="L10" s="157">
        <v>0</v>
      </c>
      <c r="M10" s="157">
        <v>0</v>
      </c>
      <c r="N10" s="157">
        <v>0</v>
      </c>
      <c r="O10" s="157">
        <v>0</v>
      </c>
      <c r="P10" s="158">
        <f t="shared" si="0"/>
        <v>9.2768200000000007</v>
      </c>
      <c r="Q10" s="157">
        <v>53.047280000000001</v>
      </c>
      <c r="R10" s="157">
        <v>82.602040000000002</v>
      </c>
    </row>
    <row r="11" spans="1:20" ht="15.75" x14ac:dyDescent="0.25">
      <c r="A11" s="153" t="s">
        <v>48</v>
      </c>
      <c r="B11" s="237"/>
      <c r="C11" s="226"/>
      <c r="D11" s="154">
        <v>0</v>
      </c>
      <c r="E11" s="154">
        <v>1.7250000000000001</v>
      </c>
      <c r="F11" s="154">
        <v>0</v>
      </c>
      <c r="G11" s="154">
        <v>0</v>
      </c>
      <c r="H11" s="154">
        <v>0</v>
      </c>
      <c r="I11" s="154">
        <v>0</v>
      </c>
      <c r="J11" s="154">
        <v>0</v>
      </c>
      <c r="K11" s="154">
        <v>0</v>
      </c>
      <c r="L11" s="154">
        <v>0</v>
      </c>
      <c r="M11" s="154">
        <v>0</v>
      </c>
      <c r="N11" s="154">
        <v>0</v>
      </c>
      <c r="O11" s="154">
        <v>0</v>
      </c>
      <c r="P11" s="155">
        <f t="shared" si="0"/>
        <v>1.7250000000000001</v>
      </c>
      <c r="Q11" s="154">
        <v>3.726</v>
      </c>
      <c r="R11" s="154">
        <v>1.7944599999999999</v>
      </c>
    </row>
    <row r="12" spans="1:20" ht="15.75" x14ac:dyDescent="0.25">
      <c r="A12" s="156" t="s">
        <v>49</v>
      </c>
      <c r="B12" s="238"/>
      <c r="C12" s="226"/>
      <c r="D12" s="157">
        <v>0</v>
      </c>
      <c r="E12" s="157">
        <v>20.06888</v>
      </c>
      <c r="F12" s="157">
        <v>11.660959999999999</v>
      </c>
      <c r="G12" s="157">
        <v>0</v>
      </c>
      <c r="H12" s="157">
        <v>62.139000000000003</v>
      </c>
      <c r="I12" s="157">
        <v>17.244479999999999</v>
      </c>
      <c r="J12" s="157">
        <v>0</v>
      </c>
      <c r="K12" s="157">
        <v>0</v>
      </c>
      <c r="L12" s="157">
        <v>0</v>
      </c>
      <c r="M12" s="157">
        <v>0</v>
      </c>
      <c r="N12" s="157">
        <v>0</v>
      </c>
      <c r="O12" s="157">
        <v>0</v>
      </c>
      <c r="P12" s="158">
        <f t="shared" si="0"/>
        <v>111.11332</v>
      </c>
      <c r="Q12" s="157">
        <v>98.074740000000006</v>
      </c>
      <c r="R12" s="157">
        <v>98.40204</v>
      </c>
    </row>
    <row r="13" spans="1:20" ht="15.75" x14ac:dyDescent="0.25">
      <c r="A13" s="153" t="s">
        <v>50</v>
      </c>
      <c r="B13" s="237"/>
      <c r="C13" s="226"/>
      <c r="D13" s="154">
        <v>0</v>
      </c>
      <c r="E13" s="154">
        <v>63.40916</v>
      </c>
      <c r="F13" s="154">
        <v>2.4572600000000002</v>
      </c>
      <c r="G13" s="154">
        <v>0</v>
      </c>
      <c r="H13" s="154">
        <v>4.4210000000000003</v>
      </c>
      <c r="I13" s="154">
        <v>0</v>
      </c>
      <c r="J13" s="154">
        <v>0</v>
      </c>
      <c r="K13" s="154">
        <v>0</v>
      </c>
      <c r="L13" s="154">
        <v>0</v>
      </c>
      <c r="M13" s="154">
        <v>0</v>
      </c>
      <c r="N13" s="154">
        <v>0</v>
      </c>
      <c r="O13" s="154">
        <v>0</v>
      </c>
      <c r="P13" s="155">
        <f t="shared" si="0"/>
        <v>70.287420000000012</v>
      </c>
      <c r="Q13" s="154">
        <v>100.80486000000001</v>
      </c>
      <c r="R13" s="154">
        <v>55.764539999999997</v>
      </c>
    </row>
    <row r="14" spans="1:20" ht="15.75" x14ac:dyDescent="0.25">
      <c r="A14" s="156" t="s">
        <v>51</v>
      </c>
      <c r="B14" s="238"/>
      <c r="C14" s="226"/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1.6544000000000001</v>
      </c>
      <c r="M14" s="157">
        <v>2.76E-2</v>
      </c>
      <c r="N14" s="157">
        <v>0</v>
      </c>
      <c r="O14" s="157">
        <v>0</v>
      </c>
      <c r="P14" s="158">
        <f t="shared" si="0"/>
        <v>1.6820000000000002</v>
      </c>
      <c r="Q14" s="157">
        <v>2.5819999999999999</v>
      </c>
      <c r="R14" s="157">
        <v>1.6855800000000001</v>
      </c>
    </row>
    <row r="15" spans="1:20" ht="15.75" x14ac:dyDescent="0.25">
      <c r="A15" s="153" t="s">
        <v>165</v>
      </c>
      <c r="B15" s="237"/>
      <c r="C15" s="226"/>
      <c r="D15" s="154">
        <v>0</v>
      </c>
      <c r="E15" s="154">
        <v>21.61402</v>
      </c>
      <c r="F15" s="154">
        <v>5.5</v>
      </c>
      <c r="G15" s="154">
        <v>0</v>
      </c>
      <c r="H15" s="154">
        <v>7.742</v>
      </c>
      <c r="I15" s="154">
        <v>3.76234</v>
      </c>
      <c r="J15" s="154">
        <v>5.0599999999999996</v>
      </c>
      <c r="K15" s="154">
        <v>0</v>
      </c>
      <c r="L15" s="154">
        <v>0</v>
      </c>
      <c r="M15" s="154">
        <v>0</v>
      </c>
      <c r="N15" s="154">
        <v>0</v>
      </c>
      <c r="O15" s="154">
        <v>0</v>
      </c>
      <c r="P15" s="155">
        <f t="shared" si="0"/>
        <v>43.678360000000005</v>
      </c>
      <c r="Q15" s="154">
        <v>47.504060000000003</v>
      </c>
      <c r="R15" s="154">
        <v>25.53584</v>
      </c>
    </row>
    <row r="16" spans="1:20" ht="15.75" x14ac:dyDescent="0.25">
      <c r="A16" s="156" t="s">
        <v>52</v>
      </c>
      <c r="B16" s="238"/>
      <c r="C16" s="226"/>
      <c r="D16" s="157">
        <v>0</v>
      </c>
      <c r="E16" s="157">
        <v>0</v>
      </c>
      <c r="F16" s="157">
        <v>0</v>
      </c>
      <c r="G16" s="157">
        <v>0</v>
      </c>
      <c r="H16" s="157">
        <v>34.273000000000003</v>
      </c>
      <c r="I16" s="157">
        <v>37.185479999999998</v>
      </c>
      <c r="J16" s="157">
        <v>4.5999999999999996</v>
      </c>
      <c r="K16" s="157">
        <v>0</v>
      </c>
      <c r="L16" s="157">
        <v>9.2590000000000003</v>
      </c>
      <c r="M16" s="157">
        <v>5.5199999999999999E-2</v>
      </c>
      <c r="N16" s="157">
        <v>0</v>
      </c>
      <c r="O16" s="157">
        <v>0</v>
      </c>
      <c r="P16" s="158">
        <f t="shared" si="0"/>
        <v>85.372680000000003</v>
      </c>
      <c r="Q16" s="157">
        <v>59.381</v>
      </c>
      <c r="R16" s="157">
        <v>93.215500000000006</v>
      </c>
    </row>
    <row r="17" spans="1:20" ht="15.75" x14ac:dyDescent="0.25">
      <c r="A17" s="153" t="s">
        <v>166</v>
      </c>
      <c r="B17" s="237"/>
      <c r="C17" s="226"/>
      <c r="D17" s="154">
        <v>0</v>
      </c>
      <c r="E17" s="154">
        <v>0.11132</v>
      </c>
      <c r="F17" s="154">
        <v>0.1472</v>
      </c>
      <c r="G17" s="154">
        <v>0</v>
      </c>
      <c r="H17" s="154">
        <v>0</v>
      </c>
      <c r="I17" s="154">
        <v>0</v>
      </c>
      <c r="J17" s="154">
        <v>0</v>
      </c>
      <c r="K17" s="154">
        <v>0</v>
      </c>
      <c r="L17" s="154">
        <v>0</v>
      </c>
      <c r="M17" s="154">
        <v>0</v>
      </c>
      <c r="N17" s="154">
        <v>0</v>
      </c>
      <c r="O17" s="154">
        <v>0</v>
      </c>
      <c r="P17" s="155">
        <f t="shared" si="0"/>
        <v>0.25851999999999997</v>
      </c>
      <c r="Q17" s="154">
        <v>0</v>
      </c>
      <c r="R17" s="154">
        <v>0</v>
      </c>
    </row>
    <row r="18" spans="1:20" ht="15.75" x14ac:dyDescent="0.25">
      <c r="A18" s="156" t="s">
        <v>53</v>
      </c>
      <c r="B18" s="238"/>
      <c r="C18" s="226"/>
      <c r="D18" s="157">
        <v>0</v>
      </c>
      <c r="E18" s="157">
        <v>19.61992</v>
      </c>
      <c r="F18" s="157">
        <v>3.40768</v>
      </c>
      <c r="G18" s="157">
        <v>0</v>
      </c>
      <c r="H18" s="157">
        <v>14.859</v>
      </c>
      <c r="I18" s="157">
        <v>0</v>
      </c>
      <c r="J18" s="157">
        <v>0</v>
      </c>
      <c r="K18" s="157">
        <v>0</v>
      </c>
      <c r="L18" s="157">
        <v>0</v>
      </c>
      <c r="M18" s="157">
        <v>0</v>
      </c>
      <c r="N18" s="157">
        <v>0</v>
      </c>
      <c r="O18" s="157">
        <v>0</v>
      </c>
      <c r="P18" s="158">
        <f t="shared" si="0"/>
        <v>37.886600000000001</v>
      </c>
      <c r="Q18" s="157">
        <v>43.180399999999999</v>
      </c>
      <c r="R18" s="157">
        <v>22.53126</v>
      </c>
    </row>
    <row r="19" spans="1:20" ht="15.75" x14ac:dyDescent="0.25">
      <c r="A19" s="153" t="s">
        <v>55</v>
      </c>
      <c r="B19" s="237"/>
      <c r="C19" s="226"/>
      <c r="D19" s="154">
        <v>0</v>
      </c>
      <c r="E19" s="154">
        <v>0.75900000000000001</v>
      </c>
      <c r="F19" s="154">
        <v>0</v>
      </c>
      <c r="G19" s="154">
        <v>0</v>
      </c>
      <c r="H19" s="154">
        <v>9.0510000000000002</v>
      </c>
      <c r="I19" s="154">
        <v>0</v>
      </c>
      <c r="J19" s="154">
        <v>0</v>
      </c>
      <c r="K19" s="154">
        <v>0</v>
      </c>
      <c r="L19" s="154">
        <v>0</v>
      </c>
      <c r="M19" s="154">
        <v>0</v>
      </c>
      <c r="N19" s="154">
        <v>0</v>
      </c>
      <c r="O19" s="154">
        <v>0</v>
      </c>
      <c r="P19" s="155">
        <f t="shared" si="0"/>
        <v>9.81</v>
      </c>
      <c r="Q19" s="154">
        <v>6.9169999999999998</v>
      </c>
      <c r="R19" s="154">
        <v>8.2344600000000003</v>
      </c>
    </row>
    <row r="20" spans="1:20" ht="15.75" x14ac:dyDescent="0.25">
      <c r="A20" s="156" t="s">
        <v>56</v>
      </c>
      <c r="B20" s="238"/>
      <c r="C20" s="226"/>
      <c r="D20" s="157">
        <v>0</v>
      </c>
      <c r="E20" s="157">
        <v>12.573639999999999</v>
      </c>
      <c r="F20" s="157">
        <v>1.4</v>
      </c>
      <c r="G20" s="157">
        <v>0</v>
      </c>
      <c r="H20" s="157">
        <v>69.930000000000007</v>
      </c>
      <c r="I20" s="157">
        <v>5.5659999999999998</v>
      </c>
      <c r="J20" s="157">
        <v>0</v>
      </c>
      <c r="K20" s="157">
        <v>0</v>
      </c>
      <c r="L20" s="157">
        <v>2.585</v>
      </c>
      <c r="M20" s="157">
        <v>0</v>
      </c>
      <c r="N20" s="157">
        <v>0</v>
      </c>
      <c r="O20" s="157">
        <v>0</v>
      </c>
      <c r="P20" s="158">
        <f t="shared" si="0"/>
        <v>92.054640000000006</v>
      </c>
      <c r="Q20" s="157">
        <v>40.731000000000002</v>
      </c>
      <c r="R20" s="157">
        <v>32.230359999999997</v>
      </c>
    </row>
    <row r="21" spans="1:20" ht="15.75" x14ac:dyDescent="0.25">
      <c r="A21" s="153" t="s">
        <v>58</v>
      </c>
      <c r="B21" s="237"/>
      <c r="C21" s="226"/>
      <c r="D21" s="154">
        <v>0</v>
      </c>
      <c r="E21" s="154">
        <v>0</v>
      </c>
      <c r="F21" s="154">
        <v>0</v>
      </c>
      <c r="G21" s="154">
        <v>0</v>
      </c>
      <c r="H21" s="154">
        <v>0</v>
      </c>
      <c r="I21" s="154">
        <v>0</v>
      </c>
      <c r="J21" s="154">
        <v>0</v>
      </c>
      <c r="K21" s="154">
        <v>0</v>
      </c>
      <c r="L21" s="154">
        <v>0</v>
      </c>
      <c r="M21" s="154">
        <v>0</v>
      </c>
      <c r="N21" s="154">
        <v>0</v>
      </c>
      <c r="O21" s="154">
        <v>0</v>
      </c>
      <c r="P21" s="155">
        <f t="shared" si="0"/>
        <v>0</v>
      </c>
      <c r="Q21" s="154">
        <v>0.46689999999999998</v>
      </c>
      <c r="R21" s="154">
        <v>8.3623399999999997</v>
      </c>
    </row>
    <row r="22" spans="1:20" ht="15.75" x14ac:dyDescent="0.25">
      <c r="A22" s="156" t="s">
        <v>59</v>
      </c>
      <c r="B22" s="238"/>
      <c r="C22" s="226"/>
      <c r="D22" s="157">
        <v>0</v>
      </c>
      <c r="E22" s="157">
        <v>26.869060000000001</v>
      </c>
      <c r="F22" s="157">
        <v>1.9</v>
      </c>
      <c r="G22" s="157">
        <v>0</v>
      </c>
      <c r="H22" s="157">
        <v>14.71</v>
      </c>
      <c r="I22" s="157">
        <v>0</v>
      </c>
      <c r="J22" s="157">
        <v>0</v>
      </c>
      <c r="K22" s="157">
        <v>0</v>
      </c>
      <c r="L22" s="157">
        <v>0</v>
      </c>
      <c r="M22" s="157">
        <v>0</v>
      </c>
      <c r="N22" s="157">
        <v>0</v>
      </c>
      <c r="O22" s="157">
        <v>0</v>
      </c>
      <c r="P22" s="158">
        <f t="shared" si="0"/>
        <v>43.479060000000004</v>
      </c>
      <c r="Q22" s="157">
        <v>43.950040000000001</v>
      </c>
      <c r="R22" s="157">
        <v>17.066880000000001</v>
      </c>
    </row>
    <row r="23" spans="1:20" ht="15.75" x14ac:dyDescent="0.25">
      <c r="A23" s="153" t="s">
        <v>43</v>
      </c>
      <c r="B23" s="237"/>
      <c r="C23" s="226"/>
      <c r="D23" s="154">
        <v>0</v>
      </c>
      <c r="E23" s="154">
        <v>0</v>
      </c>
      <c r="F23" s="154">
        <v>0</v>
      </c>
      <c r="G23" s="154">
        <v>0</v>
      </c>
      <c r="H23" s="154">
        <v>0</v>
      </c>
      <c r="I23" s="154">
        <v>0</v>
      </c>
      <c r="J23" s="154">
        <v>0</v>
      </c>
      <c r="K23" s="154">
        <v>0</v>
      </c>
      <c r="L23" s="154">
        <v>0</v>
      </c>
      <c r="M23" s="154">
        <v>0</v>
      </c>
      <c r="N23" s="154">
        <v>0</v>
      </c>
      <c r="O23" s="154">
        <v>0</v>
      </c>
      <c r="P23" s="155">
        <f t="shared" si="0"/>
        <v>0</v>
      </c>
      <c r="Q23" s="154">
        <v>2.762</v>
      </c>
      <c r="R23" s="154">
        <v>0</v>
      </c>
    </row>
    <row r="24" spans="1:20" ht="15.75" x14ac:dyDescent="0.25">
      <c r="A24" s="159" t="s">
        <v>12</v>
      </c>
      <c r="B24" s="239"/>
      <c r="C24" s="226"/>
      <c r="D24" s="160">
        <f t="shared" ref="D24:R24" si="1">SUM(D9,D10,D11,D12,D13,D14,D15,D16,D17,D18,D19,D20,D21,D22,D23)</f>
        <v>0</v>
      </c>
      <c r="E24" s="160">
        <f t="shared" si="1"/>
        <v>169.119</v>
      </c>
      <c r="F24" s="160">
        <f t="shared" si="1"/>
        <v>35.452759999999998</v>
      </c>
      <c r="G24" s="160">
        <f t="shared" si="1"/>
        <v>0</v>
      </c>
      <c r="H24" s="160">
        <f t="shared" si="1"/>
        <v>217.12500000000003</v>
      </c>
      <c r="I24" s="160">
        <f t="shared" si="1"/>
        <v>63.758299999999998</v>
      </c>
      <c r="J24" s="160">
        <f t="shared" si="1"/>
        <v>9.66</v>
      </c>
      <c r="K24" s="160">
        <f t="shared" si="1"/>
        <v>0</v>
      </c>
      <c r="L24" s="160">
        <f t="shared" si="1"/>
        <v>13.4984</v>
      </c>
      <c r="M24" s="160">
        <f t="shared" si="1"/>
        <v>8.2799999999999999E-2</v>
      </c>
      <c r="N24" s="160">
        <f t="shared" si="1"/>
        <v>0</v>
      </c>
      <c r="O24" s="160">
        <f t="shared" si="1"/>
        <v>0</v>
      </c>
      <c r="P24" s="161">
        <f t="shared" si="1"/>
        <v>508.69626</v>
      </c>
      <c r="Q24" s="157">
        <f t="shared" si="1"/>
        <v>503.37567999999999</v>
      </c>
      <c r="R24" s="157">
        <f t="shared" si="1"/>
        <v>449.48150000000004</v>
      </c>
    </row>
    <row r="26" spans="1:20" ht="15.75" x14ac:dyDescent="0.25">
      <c r="A26" s="149" t="s">
        <v>13</v>
      </c>
      <c r="B26" s="236"/>
      <c r="C26" s="226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2"/>
      <c r="R26" s="152"/>
    </row>
    <row r="27" spans="1:20" ht="15.75" x14ac:dyDescent="0.25">
      <c r="A27" s="153" t="s">
        <v>167</v>
      </c>
      <c r="B27" s="237"/>
      <c r="C27" s="226"/>
      <c r="D27" s="154">
        <v>0</v>
      </c>
      <c r="E27" s="154">
        <v>0</v>
      </c>
      <c r="F27" s="154">
        <v>0</v>
      </c>
      <c r="G27" s="154">
        <v>0</v>
      </c>
      <c r="H27" s="154">
        <v>0</v>
      </c>
      <c r="I27" s="154">
        <v>2.4241999999999999</v>
      </c>
      <c r="J27" s="154">
        <v>0</v>
      </c>
      <c r="K27" s="154">
        <v>0</v>
      </c>
      <c r="L27" s="154">
        <v>0</v>
      </c>
      <c r="M27" s="154">
        <v>0</v>
      </c>
      <c r="N27" s="154">
        <v>0</v>
      </c>
      <c r="O27" s="154">
        <v>0</v>
      </c>
      <c r="P27" s="155">
        <f t="shared" ref="P27:P36" si="2">SUM(D27,E27,F27,G27,H27,I27,J27,K27,L27,M27,N27,O27)</f>
        <v>2.4241999999999999</v>
      </c>
      <c r="Q27" s="154">
        <v>1.84</v>
      </c>
      <c r="R27" s="154">
        <v>0.50600000000000001</v>
      </c>
      <c r="S27" s="237"/>
      <c r="T27" s="226"/>
    </row>
    <row r="28" spans="1:20" ht="15.75" x14ac:dyDescent="0.25">
      <c r="A28" s="156" t="s">
        <v>14</v>
      </c>
      <c r="B28" s="238"/>
      <c r="C28" s="226"/>
      <c r="D28" s="157">
        <v>0</v>
      </c>
      <c r="E28" s="157">
        <v>0</v>
      </c>
      <c r="F28" s="157">
        <v>0</v>
      </c>
      <c r="G28" s="157">
        <v>0</v>
      </c>
      <c r="H28" s="157">
        <v>2.8980000000000001</v>
      </c>
      <c r="I28" s="157">
        <v>0</v>
      </c>
      <c r="J28" s="157">
        <v>26.196999999999999</v>
      </c>
      <c r="K28" s="157">
        <v>0</v>
      </c>
      <c r="L28" s="157">
        <v>3.149</v>
      </c>
      <c r="M28" s="157">
        <v>0</v>
      </c>
      <c r="N28" s="157">
        <v>0</v>
      </c>
      <c r="O28" s="157">
        <v>0</v>
      </c>
      <c r="P28" s="158">
        <f t="shared" si="2"/>
        <v>32.244</v>
      </c>
      <c r="Q28" s="157">
        <v>36.195999999999998</v>
      </c>
      <c r="R28" s="157">
        <v>20.637</v>
      </c>
    </row>
    <row r="29" spans="1:20" ht="15.75" x14ac:dyDescent="0.25">
      <c r="A29" s="153" t="s">
        <v>60</v>
      </c>
      <c r="B29" s="237"/>
      <c r="C29" s="226"/>
      <c r="D29" s="154">
        <v>0</v>
      </c>
      <c r="E29" s="154">
        <v>0</v>
      </c>
      <c r="F29" s="154">
        <v>0</v>
      </c>
      <c r="G29" s="154">
        <v>0</v>
      </c>
      <c r="H29" s="154">
        <v>0</v>
      </c>
      <c r="I29" s="154">
        <v>0</v>
      </c>
      <c r="J29" s="154">
        <v>0</v>
      </c>
      <c r="K29" s="154">
        <v>0</v>
      </c>
      <c r="L29" s="154">
        <v>5.6000500000000004</v>
      </c>
      <c r="M29" s="154">
        <v>0</v>
      </c>
      <c r="N29" s="154">
        <v>0</v>
      </c>
      <c r="O29" s="154">
        <v>0</v>
      </c>
      <c r="P29" s="155">
        <f t="shared" si="2"/>
        <v>5.6000500000000004</v>
      </c>
      <c r="Q29" s="154">
        <v>5.1112000000000002</v>
      </c>
      <c r="R29" s="154">
        <v>12.11478</v>
      </c>
    </row>
    <row r="30" spans="1:20" ht="15.75" x14ac:dyDescent="0.25">
      <c r="A30" s="156" t="s">
        <v>141</v>
      </c>
      <c r="B30" s="238"/>
      <c r="C30" s="226"/>
      <c r="D30" s="157">
        <v>0</v>
      </c>
      <c r="E30" s="157">
        <v>2.8151999999999999</v>
      </c>
      <c r="F30" s="157">
        <v>0</v>
      </c>
      <c r="G30" s="157">
        <v>0</v>
      </c>
      <c r="H30" s="157">
        <v>0</v>
      </c>
      <c r="I30" s="157">
        <v>0</v>
      </c>
      <c r="J30" s="157">
        <v>0</v>
      </c>
      <c r="K30" s="157">
        <v>0</v>
      </c>
      <c r="L30" s="157">
        <v>0</v>
      </c>
      <c r="M30" s="157">
        <v>0</v>
      </c>
      <c r="N30" s="157">
        <v>0</v>
      </c>
      <c r="O30" s="157">
        <v>0</v>
      </c>
      <c r="P30" s="158">
        <f t="shared" si="2"/>
        <v>2.8151999999999999</v>
      </c>
      <c r="Q30" s="157">
        <v>3.0355400000000001</v>
      </c>
      <c r="R30" s="157">
        <v>3.5327999999999999</v>
      </c>
    </row>
    <row r="31" spans="1:20" ht="15.75" x14ac:dyDescent="0.25">
      <c r="A31" s="153" t="s">
        <v>142</v>
      </c>
      <c r="B31" s="237"/>
      <c r="C31" s="226"/>
      <c r="D31" s="154">
        <v>0</v>
      </c>
      <c r="E31" s="154">
        <v>8.2799999999999994</v>
      </c>
      <c r="F31" s="154">
        <v>0.5</v>
      </c>
      <c r="G31" s="154">
        <v>0</v>
      </c>
      <c r="H31" s="154">
        <v>0</v>
      </c>
      <c r="I31" s="154">
        <v>0</v>
      </c>
      <c r="J31" s="154">
        <v>0</v>
      </c>
      <c r="K31" s="154">
        <v>0</v>
      </c>
      <c r="L31" s="154">
        <v>0.98699999999999999</v>
      </c>
      <c r="M31" s="154">
        <v>0</v>
      </c>
      <c r="N31" s="154">
        <v>0</v>
      </c>
      <c r="O31" s="154">
        <v>0</v>
      </c>
      <c r="P31" s="155">
        <f t="shared" si="2"/>
        <v>9.7669999999999995</v>
      </c>
      <c r="Q31" s="154">
        <v>10.402620000000001</v>
      </c>
      <c r="R31" s="154">
        <v>9.1498600000000003</v>
      </c>
    </row>
    <row r="32" spans="1:20" ht="15.75" x14ac:dyDescent="0.25">
      <c r="A32" s="156" t="s">
        <v>61</v>
      </c>
      <c r="B32" s="238"/>
      <c r="C32" s="226"/>
      <c r="D32" s="157">
        <v>0</v>
      </c>
      <c r="E32" s="157">
        <v>14.54152</v>
      </c>
      <c r="F32" s="157">
        <v>0</v>
      </c>
      <c r="G32" s="157">
        <v>0</v>
      </c>
      <c r="H32" s="157">
        <v>0</v>
      </c>
      <c r="I32" s="157">
        <v>0</v>
      </c>
      <c r="J32" s="157">
        <v>0</v>
      </c>
      <c r="K32" s="157">
        <v>0</v>
      </c>
      <c r="L32" s="157">
        <v>0</v>
      </c>
      <c r="M32" s="157">
        <v>0</v>
      </c>
      <c r="N32" s="157">
        <v>0</v>
      </c>
      <c r="O32" s="157">
        <v>0</v>
      </c>
      <c r="P32" s="158">
        <f t="shared" si="2"/>
        <v>14.54152</v>
      </c>
      <c r="Q32" s="157">
        <v>22.416060000000002</v>
      </c>
      <c r="R32" s="157">
        <v>12.440239999999999</v>
      </c>
    </row>
    <row r="33" spans="1:20" ht="15.75" x14ac:dyDescent="0.25">
      <c r="A33" s="153" t="s">
        <v>62</v>
      </c>
      <c r="B33" s="237"/>
      <c r="C33" s="226"/>
      <c r="D33" s="154">
        <v>0</v>
      </c>
      <c r="E33" s="154">
        <v>0.85007999999999995</v>
      </c>
      <c r="F33" s="154">
        <v>0.17388000000000001</v>
      </c>
      <c r="G33" s="154">
        <v>0</v>
      </c>
      <c r="H33" s="154">
        <v>34.292999999999999</v>
      </c>
      <c r="I33" s="154">
        <v>6.0926999999999998</v>
      </c>
      <c r="J33" s="154">
        <v>4.5999999999999996</v>
      </c>
      <c r="K33" s="154">
        <v>0</v>
      </c>
      <c r="L33" s="154">
        <v>24.073399999999999</v>
      </c>
      <c r="M33" s="154">
        <v>0</v>
      </c>
      <c r="N33" s="154">
        <v>0</v>
      </c>
      <c r="O33" s="154">
        <v>0</v>
      </c>
      <c r="P33" s="155">
        <f t="shared" si="2"/>
        <v>70.083060000000003</v>
      </c>
      <c r="Q33" s="154">
        <v>60.507040000000003</v>
      </c>
      <c r="R33" s="154">
        <v>38.227539999999998</v>
      </c>
    </row>
    <row r="34" spans="1:20" ht="15.75" x14ac:dyDescent="0.25">
      <c r="A34" s="156" t="s">
        <v>63</v>
      </c>
      <c r="B34" s="238"/>
      <c r="C34" s="226"/>
      <c r="D34" s="157">
        <v>0</v>
      </c>
      <c r="E34" s="157">
        <v>0</v>
      </c>
      <c r="F34" s="157">
        <v>0</v>
      </c>
      <c r="G34" s="157">
        <v>0</v>
      </c>
      <c r="H34" s="157">
        <v>0</v>
      </c>
      <c r="I34" s="157">
        <v>0</v>
      </c>
      <c r="J34" s="157">
        <v>0</v>
      </c>
      <c r="K34" s="157">
        <v>0</v>
      </c>
      <c r="L34" s="157">
        <v>0</v>
      </c>
      <c r="M34" s="157">
        <v>0</v>
      </c>
      <c r="N34" s="157">
        <v>0</v>
      </c>
      <c r="O34" s="157">
        <v>0</v>
      </c>
      <c r="P34" s="158">
        <f t="shared" si="2"/>
        <v>0</v>
      </c>
      <c r="Q34" s="157">
        <v>0</v>
      </c>
      <c r="R34" s="157">
        <v>1.1000000000000001</v>
      </c>
    </row>
    <row r="35" spans="1:20" ht="15.75" x14ac:dyDescent="0.25">
      <c r="A35" s="153" t="s">
        <v>144</v>
      </c>
      <c r="B35" s="237"/>
      <c r="C35" s="226"/>
      <c r="D35" s="154">
        <v>0</v>
      </c>
      <c r="E35" s="154">
        <v>2.4177599999999999</v>
      </c>
      <c r="F35" s="154">
        <v>0</v>
      </c>
      <c r="G35" s="154">
        <v>0</v>
      </c>
      <c r="H35" s="154">
        <v>0</v>
      </c>
      <c r="I35" s="154">
        <v>0</v>
      </c>
      <c r="J35" s="154">
        <v>0</v>
      </c>
      <c r="K35" s="154">
        <v>0</v>
      </c>
      <c r="L35" s="154">
        <v>0</v>
      </c>
      <c r="M35" s="154">
        <v>0</v>
      </c>
      <c r="N35" s="154">
        <v>0</v>
      </c>
      <c r="O35" s="154">
        <v>0</v>
      </c>
      <c r="P35" s="155">
        <f t="shared" si="2"/>
        <v>2.4177599999999999</v>
      </c>
      <c r="Q35" s="154">
        <v>1.92096</v>
      </c>
      <c r="R35" s="154">
        <v>2.4508800000000002</v>
      </c>
    </row>
    <row r="36" spans="1:20" ht="15.75" x14ac:dyDescent="0.25">
      <c r="A36" s="156" t="s">
        <v>64</v>
      </c>
      <c r="B36" s="238"/>
      <c r="C36" s="226"/>
      <c r="D36" s="157">
        <v>0</v>
      </c>
      <c r="E36" s="157">
        <v>0</v>
      </c>
      <c r="F36" s="157">
        <v>0</v>
      </c>
      <c r="G36" s="157">
        <v>0</v>
      </c>
      <c r="H36" s="157">
        <v>0</v>
      </c>
      <c r="I36" s="157">
        <v>0</v>
      </c>
      <c r="J36" s="157">
        <v>0</v>
      </c>
      <c r="K36" s="157">
        <v>0</v>
      </c>
      <c r="L36" s="157">
        <v>1.645</v>
      </c>
      <c r="M36" s="157">
        <v>0</v>
      </c>
      <c r="N36" s="157">
        <v>0</v>
      </c>
      <c r="O36" s="157">
        <v>0</v>
      </c>
      <c r="P36" s="158">
        <f t="shared" si="2"/>
        <v>1.645</v>
      </c>
      <c r="Q36" s="157">
        <v>1.58412</v>
      </c>
      <c r="R36" s="157">
        <v>2.585</v>
      </c>
    </row>
    <row r="37" spans="1:20" ht="15.75" x14ac:dyDescent="0.25">
      <c r="A37" s="159" t="s">
        <v>12</v>
      </c>
      <c r="B37" s="239"/>
      <c r="C37" s="226"/>
      <c r="D37" s="160">
        <f t="shared" ref="D37:R37" si="3">SUM(D27,D28,D29,D30,D31,D32,D33,D34,D35,D36)</f>
        <v>0</v>
      </c>
      <c r="E37" s="160">
        <f t="shared" si="3"/>
        <v>28.904559999999996</v>
      </c>
      <c r="F37" s="160">
        <f t="shared" si="3"/>
        <v>0.67388000000000003</v>
      </c>
      <c r="G37" s="160">
        <f t="shared" si="3"/>
        <v>0</v>
      </c>
      <c r="H37" s="160">
        <f t="shared" si="3"/>
        <v>37.191000000000003</v>
      </c>
      <c r="I37" s="160">
        <f t="shared" si="3"/>
        <v>8.5168999999999997</v>
      </c>
      <c r="J37" s="160">
        <f t="shared" si="3"/>
        <v>30.796999999999997</v>
      </c>
      <c r="K37" s="160">
        <f t="shared" si="3"/>
        <v>0</v>
      </c>
      <c r="L37" s="160">
        <f t="shared" si="3"/>
        <v>35.454450000000001</v>
      </c>
      <c r="M37" s="160">
        <f t="shared" si="3"/>
        <v>0</v>
      </c>
      <c r="N37" s="160">
        <f t="shared" si="3"/>
        <v>0</v>
      </c>
      <c r="O37" s="160">
        <f t="shared" si="3"/>
        <v>0</v>
      </c>
      <c r="P37" s="161">
        <f t="shared" si="3"/>
        <v>141.53779</v>
      </c>
      <c r="Q37" s="157">
        <f t="shared" si="3"/>
        <v>143.01354000000003</v>
      </c>
      <c r="R37" s="157">
        <f t="shared" si="3"/>
        <v>102.74409999999997</v>
      </c>
    </row>
    <row r="39" spans="1:20" ht="15.75" x14ac:dyDescent="0.25">
      <c r="A39" s="149" t="s">
        <v>15</v>
      </c>
      <c r="B39" s="236"/>
      <c r="C39" s="226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2"/>
      <c r="R39" s="152"/>
    </row>
    <row r="40" spans="1:20" ht="15.75" x14ac:dyDescent="0.25">
      <c r="A40" s="153" t="s">
        <v>146</v>
      </c>
      <c r="B40" s="237"/>
      <c r="C40" s="226"/>
      <c r="D40" s="154">
        <v>0</v>
      </c>
      <c r="E40" s="154">
        <v>2.7356199999999999</v>
      </c>
      <c r="F40" s="154">
        <v>9.9359999999999999</v>
      </c>
      <c r="G40" s="154">
        <v>0</v>
      </c>
      <c r="H40" s="154">
        <v>0</v>
      </c>
      <c r="I40" s="154">
        <v>0</v>
      </c>
      <c r="J40" s="154">
        <v>0</v>
      </c>
      <c r="K40" s="154">
        <v>0</v>
      </c>
      <c r="L40" s="154">
        <v>0</v>
      </c>
      <c r="M40" s="154">
        <v>0</v>
      </c>
      <c r="N40" s="154">
        <v>0</v>
      </c>
      <c r="O40" s="154">
        <v>0</v>
      </c>
      <c r="P40" s="155">
        <f t="shared" ref="P40:P45" si="4">SUM(D40,E40,F40,G40,H40,I40,J40,K40,L40,M40,N40,O40)</f>
        <v>12.671620000000001</v>
      </c>
      <c r="Q40" s="154">
        <v>0.3</v>
      </c>
      <c r="R40" s="154">
        <v>0</v>
      </c>
      <c r="S40" s="237"/>
      <c r="T40" s="226"/>
    </row>
    <row r="41" spans="1:20" ht="15.75" x14ac:dyDescent="0.25">
      <c r="A41" s="156" t="s">
        <v>65</v>
      </c>
      <c r="B41" s="238"/>
      <c r="C41" s="226"/>
      <c r="D41" s="157">
        <v>0</v>
      </c>
      <c r="E41" s="157">
        <v>4.4159999999999998E-2</v>
      </c>
      <c r="F41" s="157">
        <v>0.17985999999999999</v>
      </c>
      <c r="G41" s="157">
        <v>0</v>
      </c>
      <c r="H41" s="157">
        <v>0</v>
      </c>
      <c r="I41" s="157">
        <v>0</v>
      </c>
      <c r="J41" s="157">
        <v>0</v>
      </c>
      <c r="K41" s="157">
        <v>0</v>
      </c>
      <c r="L41" s="157">
        <v>0</v>
      </c>
      <c r="M41" s="157">
        <v>2.3E-2</v>
      </c>
      <c r="N41" s="157">
        <v>0</v>
      </c>
      <c r="O41" s="157">
        <v>0</v>
      </c>
      <c r="P41" s="158">
        <f t="shared" si="4"/>
        <v>0.24701999999999999</v>
      </c>
      <c r="Q41" s="157">
        <v>0</v>
      </c>
      <c r="R41" s="157">
        <v>1.1039999999999999E-2</v>
      </c>
    </row>
    <row r="42" spans="1:20" ht="15.75" x14ac:dyDescent="0.25">
      <c r="A42" s="153" t="s">
        <v>148</v>
      </c>
      <c r="B42" s="237"/>
      <c r="C42" s="226"/>
      <c r="D42" s="154">
        <v>0</v>
      </c>
      <c r="E42" s="154">
        <v>5.4739999999999997E-2</v>
      </c>
      <c r="F42" s="154">
        <v>0</v>
      </c>
      <c r="G42" s="154">
        <v>0</v>
      </c>
      <c r="H42" s="154">
        <v>0</v>
      </c>
      <c r="I42" s="154">
        <v>0</v>
      </c>
      <c r="J42" s="154">
        <v>0</v>
      </c>
      <c r="K42" s="154">
        <v>0</v>
      </c>
      <c r="L42" s="154">
        <v>0</v>
      </c>
      <c r="M42" s="154">
        <v>0</v>
      </c>
      <c r="N42" s="154">
        <v>0</v>
      </c>
      <c r="O42" s="154">
        <v>0</v>
      </c>
      <c r="P42" s="155">
        <f t="shared" si="4"/>
        <v>5.4739999999999997E-2</v>
      </c>
      <c r="Q42" s="154">
        <v>0.11684</v>
      </c>
      <c r="R42" s="154">
        <v>0.42043999999999998</v>
      </c>
    </row>
    <row r="43" spans="1:20" ht="15.75" x14ac:dyDescent="0.25">
      <c r="A43" s="156" t="s">
        <v>16</v>
      </c>
      <c r="B43" s="238"/>
      <c r="C43" s="226"/>
      <c r="D43" s="157">
        <v>0</v>
      </c>
      <c r="E43" s="157">
        <v>0</v>
      </c>
      <c r="F43" s="157">
        <v>3.3</v>
      </c>
      <c r="G43" s="157">
        <v>0</v>
      </c>
      <c r="H43" s="157">
        <v>0</v>
      </c>
      <c r="I43" s="157">
        <v>0</v>
      </c>
      <c r="J43" s="157">
        <v>0</v>
      </c>
      <c r="K43" s="157">
        <v>0</v>
      </c>
      <c r="L43" s="157">
        <v>0</v>
      </c>
      <c r="M43" s="157">
        <v>0</v>
      </c>
      <c r="N43" s="157">
        <v>0</v>
      </c>
      <c r="O43" s="157">
        <v>0</v>
      </c>
      <c r="P43" s="158">
        <f t="shared" si="4"/>
        <v>3.3</v>
      </c>
      <c r="Q43" s="157">
        <v>2.008</v>
      </c>
      <c r="R43" s="157">
        <v>1.218</v>
      </c>
    </row>
    <row r="44" spans="1:20" ht="15.75" x14ac:dyDescent="0.25">
      <c r="A44" s="153" t="s">
        <v>17</v>
      </c>
      <c r="B44" s="237"/>
      <c r="C44" s="226"/>
      <c r="D44" s="154">
        <v>0</v>
      </c>
      <c r="E44" s="154">
        <v>5.6970999999999998</v>
      </c>
      <c r="F44" s="154">
        <v>0</v>
      </c>
      <c r="G44" s="154">
        <v>0</v>
      </c>
      <c r="H44" s="154">
        <v>0</v>
      </c>
      <c r="I44" s="154">
        <v>0</v>
      </c>
      <c r="J44" s="154">
        <v>0</v>
      </c>
      <c r="K44" s="154">
        <v>0</v>
      </c>
      <c r="L44" s="154">
        <v>0</v>
      </c>
      <c r="M44" s="154">
        <v>1.38E-2</v>
      </c>
      <c r="N44" s="154">
        <v>0</v>
      </c>
      <c r="O44" s="154">
        <v>0</v>
      </c>
      <c r="P44" s="155">
        <f t="shared" si="4"/>
        <v>5.7108999999999996</v>
      </c>
      <c r="Q44" s="154">
        <v>4.8612799999999998</v>
      </c>
      <c r="R44" s="154">
        <v>3.9182800000000002</v>
      </c>
    </row>
    <row r="45" spans="1:20" ht="15.75" x14ac:dyDescent="0.25">
      <c r="A45" s="156" t="s">
        <v>68</v>
      </c>
      <c r="B45" s="238"/>
      <c r="C45" s="226"/>
      <c r="D45" s="157">
        <v>0</v>
      </c>
      <c r="E45" s="157">
        <v>0</v>
      </c>
      <c r="F45" s="157">
        <v>8.5099999999999995E-2</v>
      </c>
      <c r="G45" s="157">
        <v>0</v>
      </c>
      <c r="H45" s="157">
        <v>0</v>
      </c>
      <c r="I45" s="157">
        <v>0</v>
      </c>
      <c r="J45" s="157">
        <v>0</v>
      </c>
      <c r="K45" s="157">
        <v>0</v>
      </c>
      <c r="L45" s="157">
        <v>0</v>
      </c>
      <c r="M45" s="157">
        <v>0</v>
      </c>
      <c r="N45" s="157">
        <v>0</v>
      </c>
      <c r="O45" s="157">
        <v>0</v>
      </c>
      <c r="P45" s="158">
        <f t="shared" si="4"/>
        <v>8.5099999999999995E-2</v>
      </c>
      <c r="Q45" s="157">
        <v>0.13616</v>
      </c>
      <c r="R45" s="157">
        <v>0</v>
      </c>
    </row>
    <row r="46" spans="1:20" ht="15.75" x14ac:dyDescent="0.25">
      <c r="A46" s="159" t="s">
        <v>12</v>
      </c>
      <c r="B46" s="239"/>
      <c r="C46" s="226"/>
      <c r="D46" s="160">
        <f t="shared" ref="D46:R46" si="5">SUM(D40,D41,D42,D43,D44,D45)</f>
        <v>0</v>
      </c>
      <c r="E46" s="160">
        <f t="shared" si="5"/>
        <v>8.5316200000000002</v>
      </c>
      <c r="F46" s="160">
        <f t="shared" si="5"/>
        <v>13.500959999999999</v>
      </c>
      <c r="G46" s="160">
        <f t="shared" si="5"/>
        <v>0</v>
      </c>
      <c r="H46" s="160">
        <f t="shared" si="5"/>
        <v>0</v>
      </c>
      <c r="I46" s="160">
        <f t="shared" si="5"/>
        <v>0</v>
      </c>
      <c r="J46" s="160">
        <f t="shared" si="5"/>
        <v>0</v>
      </c>
      <c r="K46" s="160">
        <f t="shared" si="5"/>
        <v>0</v>
      </c>
      <c r="L46" s="160">
        <f t="shared" si="5"/>
        <v>0</v>
      </c>
      <c r="M46" s="160">
        <f t="shared" si="5"/>
        <v>3.6799999999999999E-2</v>
      </c>
      <c r="N46" s="160">
        <f t="shared" si="5"/>
        <v>0</v>
      </c>
      <c r="O46" s="160">
        <f t="shared" si="5"/>
        <v>0</v>
      </c>
      <c r="P46" s="161">
        <f t="shared" si="5"/>
        <v>22.069379999999999</v>
      </c>
      <c r="Q46" s="157">
        <f t="shared" si="5"/>
        <v>7.4222800000000007</v>
      </c>
      <c r="R46" s="157">
        <f t="shared" si="5"/>
        <v>5.5677599999999998</v>
      </c>
    </row>
    <row r="48" spans="1:20" ht="15.75" x14ac:dyDescent="0.25">
      <c r="A48" s="149" t="s">
        <v>18</v>
      </c>
      <c r="B48" s="236"/>
      <c r="C48" s="226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2"/>
      <c r="R48" s="152"/>
    </row>
    <row r="49" spans="1:20" ht="15.75" x14ac:dyDescent="0.25">
      <c r="A49" s="153" t="s">
        <v>69</v>
      </c>
      <c r="B49" s="237"/>
      <c r="C49" s="226"/>
      <c r="D49" s="154">
        <v>0</v>
      </c>
      <c r="E49" s="154">
        <v>0</v>
      </c>
      <c r="F49" s="154">
        <v>2.4058000000000002</v>
      </c>
      <c r="G49" s="154">
        <v>16.5</v>
      </c>
      <c r="H49" s="154">
        <v>0</v>
      </c>
      <c r="I49" s="154">
        <v>0</v>
      </c>
      <c r="J49" s="154">
        <v>0</v>
      </c>
      <c r="K49" s="154">
        <v>0</v>
      </c>
      <c r="L49" s="154">
        <v>0</v>
      </c>
      <c r="M49" s="154">
        <v>2.3E-2</v>
      </c>
      <c r="N49" s="154">
        <v>0</v>
      </c>
      <c r="O49" s="154">
        <v>0</v>
      </c>
      <c r="P49" s="155">
        <f>SUM(D49,E49,F49,G49,H49,I49,J49,K49,L49,M49,N49,O49)</f>
        <v>18.928799999999999</v>
      </c>
      <c r="Q49" s="154">
        <v>29.593</v>
      </c>
      <c r="R49" s="154">
        <v>13.177619999999999</v>
      </c>
      <c r="S49" s="237"/>
      <c r="T49" s="226"/>
    </row>
    <row r="50" spans="1:20" ht="15.75" x14ac:dyDescent="0.25">
      <c r="A50" s="156" t="s">
        <v>19</v>
      </c>
      <c r="B50" s="238"/>
      <c r="C50" s="226"/>
      <c r="D50" s="157">
        <v>0</v>
      </c>
      <c r="E50" s="157">
        <v>3.8041999999999998</v>
      </c>
      <c r="F50" s="157">
        <v>35.584240000000001</v>
      </c>
      <c r="G50" s="157">
        <v>0</v>
      </c>
      <c r="H50" s="157">
        <v>42.594000000000001</v>
      </c>
      <c r="I50" s="157">
        <v>0</v>
      </c>
      <c r="J50" s="157">
        <v>0</v>
      </c>
      <c r="K50" s="157">
        <v>0</v>
      </c>
      <c r="L50" s="157">
        <v>0</v>
      </c>
      <c r="M50" s="157">
        <v>60.2669</v>
      </c>
      <c r="N50" s="157">
        <v>0</v>
      </c>
      <c r="O50" s="157">
        <v>0</v>
      </c>
      <c r="P50" s="158">
        <f>SUM(D50,E50,F50,G50,H50,I50,J50,K50,L50,M50,N50,O50)</f>
        <v>142.24933999999999</v>
      </c>
      <c r="Q50" s="157">
        <v>83.735879999999995</v>
      </c>
      <c r="R50" s="157">
        <v>52.763379999999998</v>
      </c>
    </row>
    <row r="51" spans="1:20" ht="15.75" x14ac:dyDescent="0.25">
      <c r="A51" s="159" t="s">
        <v>12</v>
      </c>
      <c r="B51" s="239"/>
      <c r="C51" s="226"/>
      <c r="D51" s="160">
        <f t="shared" ref="D51:R51" si="6">SUM(D49,D50)</f>
        <v>0</v>
      </c>
      <c r="E51" s="160">
        <f t="shared" si="6"/>
        <v>3.8041999999999998</v>
      </c>
      <c r="F51" s="160">
        <f t="shared" si="6"/>
        <v>37.99004</v>
      </c>
      <c r="G51" s="160">
        <f t="shared" si="6"/>
        <v>16.5</v>
      </c>
      <c r="H51" s="160">
        <f t="shared" si="6"/>
        <v>42.594000000000001</v>
      </c>
      <c r="I51" s="160">
        <f t="shared" si="6"/>
        <v>0</v>
      </c>
      <c r="J51" s="160">
        <f t="shared" si="6"/>
        <v>0</v>
      </c>
      <c r="K51" s="160">
        <f t="shared" si="6"/>
        <v>0</v>
      </c>
      <c r="L51" s="160">
        <f t="shared" si="6"/>
        <v>0</v>
      </c>
      <c r="M51" s="160">
        <f t="shared" si="6"/>
        <v>60.289900000000003</v>
      </c>
      <c r="N51" s="160">
        <f t="shared" si="6"/>
        <v>0</v>
      </c>
      <c r="O51" s="160">
        <f t="shared" si="6"/>
        <v>0</v>
      </c>
      <c r="P51" s="161">
        <f t="shared" si="6"/>
        <v>161.17813999999998</v>
      </c>
      <c r="Q51" s="157">
        <f t="shared" si="6"/>
        <v>113.32888</v>
      </c>
      <c r="R51" s="157">
        <f t="shared" si="6"/>
        <v>65.941000000000003</v>
      </c>
    </row>
    <row r="53" spans="1:20" ht="15.75" x14ac:dyDescent="0.25">
      <c r="A53" s="149" t="s">
        <v>20</v>
      </c>
      <c r="B53" s="236"/>
      <c r="C53" s="226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2"/>
      <c r="R53" s="152"/>
    </row>
    <row r="54" spans="1:20" ht="15.75" x14ac:dyDescent="0.25">
      <c r="A54" s="153" t="s">
        <v>70</v>
      </c>
      <c r="B54" s="237"/>
      <c r="C54" s="226"/>
      <c r="D54" s="154">
        <v>0</v>
      </c>
      <c r="E54" s="154">
        <v>14.26</v>
      </c>
      <c r="F54" s="154">
        <v>19.485939999999999</v>
      </c>
      <c r="G54" s="154">
        <v>63.82</v>
      </c>
      <c r="H54" s="154">
        <v>17.265999999999998</v>
      </c>
      <c r="I54" s="154">
        <v>0</v>
      </c>
      <c r="J54" s="154">
        <v>0</v>
      </c>
      <c r="K54" s="154">
        <v>7</v>
      </c>
      <c r="L54" s="154">
        <v>0</v>
      </c>
      <c r="M54" s="154">
        <v>11.638</v>
      </c>
      <c r="N54" s="154">
        <v>0</v>
      </c>
      <c r="O54" s="154">
        <v>0</v>
      </c>
      <c r="P54" s="155">
        <f t="shared" ref="P54:P79" si="7">SUM(D54,E54,F54,G54,H54,I54,J54,K54,L54,M54,N54,O54)</f>
        <v>133.46994000000001</v>
      </c>
      <c r="Q54" s="154">
        <v>126.815</v>
      </c>
      <c r="R54" s="154">
        <v>123.04148000000001</v>
      </c>
      <c r="S54" s="237"/>
      <c r="T54" s="226"/>
    </row>
    <row r="55" spans="1:20" ht="15.75" x14ac:dyDescent="0.25">
      <c r="A55" s="156" t="s">
        <v>168</v>
      </c>
      <c r="B55" s="238"/>
      <c r="C55" s="226"/>
      <c r="D55" s="157">
        <v>0</v>
      </c>
      <c r="E55" s="157">
        <v>0</v>
      </c>
      <c r="F55" s="157">
        <v>0</v>
      </c>
      <c r="G55" s="157">
        <v>1.4950000000000001</v>
      </c>
      <c r="H55" s="157">
        <v>0</v>
      </c>
      <c r="I55" s="157">
        <v>0</v>
      </c>
      <c r="J55" s="157">
        <v>0</v>
      </c>
      <c r="K55" s="157">
        <v>0</v>
      </c>
      <c r="L55" s="157">
        <v>0</v>
      </c>
      <c r="M55" s="157">
        <v>0</v>
      </c>
      <c r="N55" s="157">
        <v>0</v>
      </c>
      <c r="O55" s="157">
        <v>0</v>
      </c>
      <c r="P55" s="158">
        <f t="shared" si="7"/>
        <v>1.4950000000000001</v>
      </c>
      <c r="Q55" s="157">
        <v>1.54</v>
      </c>
      <c r="R55" s="157">
        <v>1.3149999999999999</v>
      </c>
    </row>
    <row r="56" spans="1:20" ht="15.75" x14ac:dyDescent="0.25">
      <c r="A56" s="153" t="s">
        <v>151</v>
      </c>
      <c r="B56" s="237"/>
      <c r="C56" s="226"/>
      <c r="D56" s="154">
        <v>0</v>
      </c>
      <c r="E56" s="154">
        <v>0</v>
      </c>
      <c r="F56" s="154">
        <v>0</v>
      </c>
      <c r="G56" s="154">
        <v>0</v>
      </c>
      <c r="H56" s="154">
        <v>0</v>
      </c>
      <c r="I56" s="154">
        <v>0</v>
      </c>
      <c r="J56" s="154">
        <v>0</v>
      </c>
      <c r="K56" s="154">
        <v>0</v>
      </c>
      <c r="L56" s="154">
        <v>0</v>
      </c>
      <c r="M56" s="154">
        <v>6.9000000000000006E-2</v>
      </c>
      <c r="N56" s="154">
        <v>0</v>
      </c>
      <c r="O56" s="154">
        <v>0</v>
      </c>
      <c r="P56" s="155">
        <f t="shared" si="7"/>
        <v>6.9000000000000006E-2</v>
      </c>
      <c r="Q56" s="154">
        <v>0</v>
      </c>
      <c r="R56" s="154">
        <v>9.6600000000000005E-2</v>
      </c>
    </row>
    <row r="57" spans="1:20" ht="15.75" x14ac:dyDescent="0.25">
      <c r="A57" s="156" t="s">
        <v>21</v>
      </c>
      <c r="B57" s="238"/>
      <c r="C57" s="226"/>
      <c r="D57" s="157">
        <v>0</v>
      </c>
      <c r="E57" s="157">
        <v>0</v>
      </c>
      <c r="F57" s="157">
        <v>0.2</v>
      </c>
      <c r="G57" s="157">
        <v>132.738</v>
      </c>
      <c r="H57" s="157">
        <v>105.246</v>
      </c>
      <c r="I57" s="157">
        <v>0</v>
      </c>
      <c r="J57" s="157">
        <v>0</v>
      </c>
      <c r="K57" s="157">
        <v>0</v>
      </c>
      <c r="L57" s="157">
        <v>0</v>
      </c>
      <c r="M57" s="157">
        <v>10.028</v>
      </c>
      <c r="N57" s="157">
        <v>0</v>
      </c>
      <c r="O57" s="157">
        <v>0</v>
      </c>
      <c r="P57" s="158">
        <f t="shared" si="7"/>
        <v>248.21199999999996</v>
      </c>
      <c r="Q57" s="157">
        <v>239.83500000000001</v>
      </c>
      <c r="R57" s="157">
        <v>221.47494</v>
      </c>
    </row>
    <row r="58" spans="1:20" ht="15.75" x14ac:dyDescent="0.25">
      <c r="A58" s="153" t="s">
        <v>71</v>
      </c>
      <c r="B58" s="237"/>
      <c r="C58" s="226"/>
      <c r="D58" s="154">
        <v>0</v>
      </c>
      <c r="E58" s="154">
        <v>0</v>
      </c>
      <c r="F58" s="154">
        <v>0</v>
      </c>
      <c r="G58" s="154">
        <v>0</v>
      </c>
      <c r="H58" s="154">
        <v>0</v>
      </c>
      <c r="I58" s="154">
        <v>0</v>
      </c>
      <c r="J58" s="154">
        <v>0</v>
      </c>
      <c r="K58" s="154">
        <v>0</v>
      </c>
      <c r="L58" s="154">
        <v>0</v>
      </c>
      <c r="M58" s="154">
        <v>11.5</v>
      </c>
      <c r="N58" s="154">
        <v>0</v>
      </c>
      <c r="O58" s="154">
        <v>0</v>
      </c>
      <c r="P58" s="155">
        <f t="shared" si="7"/>
        <v>11.5</v>
      </c>
      <c r="Q58" s="154">
        <v>5.8159999999999998</v>
      </c>
      <c r="R58" s="154">
        <v>6.8463799999999999</v>
      </c>
    </row>
    <row r="59" spans="1:20" ht="15.75" x14ac:dyDescent="0.25">
      <c r="A59" s="156" t="s">
        <v>72</v>
      </c>
      <c r="B59" s="238"/>
      <c r="C59" s="226"/>
      <c r="D59" s="157">
        <v>0</v>
      </c>
      <c r="E59" s="157">
        <v>0</v>
      </c>
      <c r="F59" s="157">
        <v>0.1</v>
      </c>
      <c r="G59" s="157">
        <v>47.183999999999997</v>
      </c>
      <c r="H59" s="157">
        <v>0</v>
      </c>
      <c r="I59" s="157">
        <v>0</v>
      </c>
      <c r="J59" s="157">
        <v>0</v>
      </c>
      <c r="K59" s="157">
        <v>0</v>
      </c>
      <c r="L59" s="157">
        <v>0</v>
      </c>
      <c r="M59" s="157">
        <v>0.10212</v>
      </c>
      <c r="N59" s="157">
        <v>0</v>
      </c>
      <c r="O59" s="157">
        <v>0</v>
      </c>
      <c r="P59" s="158">
        <f t="shared" si="7"/>
        <v>47.386119999999998</v>
      </c>
      <c r="Q59" s="157">
        <v>36.927</v>
      </c>
      <c r="R59" s="157">
        <v>46.323999999999998</v>
      </c>
    </row>
    <row r="60" spans="1:20" ht="15.75" x14ac:dyDescent="0.25">
      <c r="A60" s="153" t="s">
        <v>73</v>
      </c>
      <c r="B60" s="237"/>
      <c r="C60" s="226"/>
      <c r="D60" s="154">
        <v>0</v>
      </c>
      <c r="E60" s="154">
        <v>0</v>
      </c>
      <c r="F60" s="154">
        <v>0.2</v>
      </c>
      <c r="G60" s="154">
        <v>7.2629999999999999</v>
      </c>
      <c r="H60" s="154">
        <v>0</v>
      </c>
      <c r="I60" s="154">
        <v>0</v>
      </c>
      <c r="J60" s="154">
        <v>0</v>
      </c>
      <c r="K60" s="154">
        <v>0</v>
      </c>
      <c r="L60" s="154">
        <v>0</v>
      </c>
      <c r="M60" s="154">
        <v>6.8540000000000001</v>
      </c>
      <c r="N60" s="154">
        <v>0</v>
      </c>
      <c r="O60" s="154">
        <v>0</v>
      </c>
      <c r="P60" s="155">
        <f t="shared" si="7"/>
        <v>14.317</v>
      </c>
      <c r="Q60" s="154">
        <v>9.5690000000000008</v>
      </c>
      <c r="R60" s="154">
        <v>10.99</v>
      </c>
    </row>
    <row r="61" spans="1:20" ht="15.75" x14ac:dyDescent="0.25">
      <c r="A61" s="156" t="s">
        <v>74</v>
      </c>
      <c r="B61" s="238"/>
      <c r="C61" s="226"/>
      <c r="D61" s="157">
        <v>0</v>
      </c>
      <c r="E61" s="157">
        <v>0</v>
      </c>
      <c r="F61" s="157">
        <v>0</v>
      </c>
      <c r="G61" s="157">
        <v>0</v>
      </c>
      <c r="H61" s="157">
        <v>0</v>
      </c>
      <c r="I61" s="157">
        <v>0</v>
      </c>
      <c r="J61" s="157">
        <v>0</v>
      </c>
      <c r="K61" s="157">
        <v>0</v>
      </c>
      <c r="L61" s="157">
        <v>0</v>
      </c>
      <c r="M61" s="157">
        <v>0</v>
      </c>
      <c r="N61" s="157">
        <v>0</v>
      </c>
      <c r="O61" s="157">
        <v>0</v>
      </c>
      <c r="P61" s="158">
        <f t="shared" si="7"/>
        <v>0</v>
      </c>
      <c r="Q61" s="157">
        <v>0</v>
      </c>
      <c r="R61" s="157">
        <v>4.0898599999999998</v>
      </c>
    </row>
    <row r="62" spans="1:20" ht="15.75" x14ac:dyDescent="0.25">
      <c r="A62" s="153" t="s">
        <v>75</v>
      </c>
      <c r="B62" s="237"/>
      <c r="C62" s="226"/>
      <c r="D62" s="154">
        <v>0</v>
      </c>
      <c r="E62" s="154">
        <v>0</v>
      </c>
      <c r="F62" s="154">
        <v>0.3</v>
      </c>
      <c r="G62" s="154">
        <v>8.4329999999999998</v>
      </c>
      <c r="H62" s="154">
        <v>0</v>
      </c>
      <c r="I62" s="154">
        <v>0</v>
      </c>
      <c r="J62" s="154">
        <v>0</v>
      </c>
      <c r="K62" s="154">
        <v>0</v>
      </c>
      <c r="L62" s="154">
        <v>0</v>
      </c>
      <c r="M62" s="154">
        <v>0</v>
      </c>
      <c r="N62" s="154">
        <v>0</v>
      </c>
      <c r="O62" s="154">
        <v>0</v>
      </c>
      <c r="P62" s="155">
        <f t="shared" si="7"/>
        <v>8.7330000000000005</v>
      </c>
      <c r="Q62" s="154">
        <v>11.552</v>
      </c>
      <c r="R62" s="154">
        <v>11.199</v>
      </c>
    </row>
    <row r="63" spans="1:20" ht="15.75" x14ac:dyDescent="0.25">
      <c r="A63" s="156" t="s">
        <v>76</v>
      </c>
      <c r="B63" s="238"/>
      <c r="C63" s="226"/>
      <c r="D63" s="157">
        <v>0</v>
      </c>
      <c r="E63" s="157">
        <v>0</v>
      </c>
      <c r="F63" s="157">
        <v>3.2</v>
      </c>
      <c r="G63" s="157">
        <v>20.181999999999999</v>
      </c>
      <c r="H63" s="157">
        <v>0</v>
      </c>
      <c r="I63" s="157">
        <v>0</v>
      </c>
      <c r="J63" s="157">
        <v>0</v>
      </c>
      <c r="K63" s="157">
        <v>0</v>
      </c>
      <c r="L63" s="157">
        <v>0</v>
      </c>
      <c r="M63" s="157">
        <v>8.4442199999999996</v>
      </c>
      <c r="N63" s="157">
        <v>0</v>
      </c>
      <c r="O63" s="157">
        <v>0</v>
      </c>
      <c r="P63" s="158">
        <f t="shared" si="7"/>
        <v>31.826219999999999</v>
      </c>
      <c r="Q63" s="157">
        <v>20.155799999999999</v>
      </c>
      <c r="R63" s="157">
        <v>9.2191399999999994</v>
      </c>
    </row>
    <row r="64" spans="1:20" ht="15.75" x14ac:dyDescent="0.25">
      <c r="A64" s="153" t="s">
        <v>77</v>
      </c>
      <c r="B64" s="237"/>
      <c r="C64" s="226"/>
      <c r="D64" s="154">
        <v>0</v>
      </c>
      <c r="E64" s="154">
        <v>0</v>
      </c>
      <c r="F64" s="154">
        <v>0</v>
      </c>
      <c r="G64" s="154">
        <v>0</v>
      </c>
      <c r="H64" s="154">
        <v>0</v>
      </c>
      <c r="I64" s="154">
        <v>0</v>
      </c>
      <c r="J64" s="154">
        <v>0</v>
      </c>
      <c r="K64" s="154">
        <v>0</v>
      </c>
      <c r="L64" s="154">
        <v>0</v>
      </c>
      <c r="M64" s="154">
        <v>0</v>
      </c>
      <c r="N64" s="154">
        <v>0</v>
      </c>
      <c r="O64" s="154">
        <v>0</v>
      </c>
      <c r="P64" s="155">
        <f t="shared" si="7"/>
        <v>0</v>
      </c>
      <c r="Q64" s="154">
        <v>9.6609999999999996</v>
      </c>
      <c r="R64" s="154">
        <v>15.847</v>
      </c>
    </row>
    <row r="65" spans="1:18" ht="15.75" x14ac:dyDescent="0.25">
      <c r="A65" s="156" t="s">
        <v>169</v>
      </c>
      <c r="B65" s="238"/>
      <c r="C65" s="226"/>
      <c r="D65" s="157">
        <v>0</v>
      </c>
      <c r="E65" s="157">
        <v>0</v>
      </c>
      <c r="F65" s="157">
        <v>0</v>
      </c>
      <c r="G65" s="157">
        <v>0.73499999999999999</v>
      </c>
      <c r="H65" s="157">
        <v>0</v>
      </c>
      <c r="I65" s="157">
        <v>0</v>
      </c>
      <c r="J65" s="157">
        <v>0</v>
      </c>
      <c r="K65" s="157">
        <v>0</v>
      </c>
      <c r="L65" s="157">
        <v>0</v>
      </c>
      <c r="M65" s="157">
        <v>0</v>
      </c>
      <c r="N65" s="157">
        <v>0</v>
      </c>
      <c r="O65" s="157">
        <v>0</v>
      </c>
      <c r="P65" s="158">
        <f t="shared" si="7"/>
        <v>0.73499999999999999</v>
      </c>
      <c r="Q65" s="157">
        <v>0.82099999999999995</v>
      </c>
      <c r="R65" s="157">
        <v>0.63700000000000001</v>
      </c>
    </row>
    <row r="66" spans="1:18" ht="15.75" x14ac:dyDescent="0.25">
      <c r="A66" s="153" t="s">
        <v>78</v>
      </c>
      <c r="B66" s="237"/>
      <c r="C66" s="226"/>
      <c r="D66" s="154">
        <v>0</v>
      </c>
      <c r="E66" s="154">
        <v>0</v>
      </c>
      <c r="F66" s="154">
        <v>0</v>
      </c>
      <c r="G66" s="154">
        <v>7.6120000000000001</v>
      </c>
      <c r="H66" s="154">
        <v>0</v>
      </c>
      <c r="I66" s="154">
        <v>0</v>
      </c>
      <c r="J66" s="154">
        <v>0</v>
      </c>
      <c r="K66" s="154">
        <v>0</v>
      </c>
      <c r="L66" s="154">
        <v>0</v>
      </c>
      <c r="M66" s="154">
        <v>11.798999999999999</v>
      </c>
      <c r="N66" s="154">
        <v>0</v>
      </c>
      <c r="O66" s="154">
        <v>0</v>
      </c>
      <c r="P66" s="155">
        <f t="shared" si="7"/>
        <v>19.411000000000001</v>
      </c>
      <c r="Q66" s="154">
        <v>19.709</v>
      </c>
      <c r="R66" s="154">
        <v>37.003999999999998</v>
      </c>
    </row>
    <row r="67" spans="1:18" ht="15.75" x14ac:dyDescent="0.25">
      <c r="A67" s="156" t="s">
        <v>79</v>
      </c>
      <c r="B67" s="238"/>
      <c r="C67" s="226"/>
      <c r="D67" s="157">
        <v>0</v>
      </c>
      <c r="E67" s="157">
        <v>0</v>
      </c>
      <c r="F67" s="157">
        <v>0</v>
      </c>
      <c r="G67" s="157">
        <v>18.477</v>
      </c>
      <c r="H67" s="157">
        <v>0</v>
      </c>
      <c r="I67" s="157">
        <v>0</v>
      </c>
      <c r="J67" s="157">
        <v>0</v>
      </c>
      <c r="K67" s="157">
        <v>0</v>
      </c>
      <c r="L67" s="157">
        <v>0</v>
      </c>
      <c r="M67" s="157">
        <v>0</v>
      </c>
      <c r="N67" s="157">
        <v>0</v>
      </c>
      <c r="O67" s="157">
        <v>0</v>
      </c>
      <c r="P67" s="158">
        <f t="shared" si="7"/>
        <v>18.477</v>
      </c>
      <c r="Q67" s="157">
        <v>23.231999999999999</v>
      </c>
      <c r="R67" s="157">
        <v>18.946000000000002</v>
      </c>
    </row>
    <row r="68" spans="1:18" ht="15.75" x14ac:dyDescent="0.25">
      <c r="A68" s="153" t="s">
        <v>170</v>
      </c>
      <c r="B68" s="237"/>
      <c r="C68" s="226"/>
      <c r="D68" s="154">
        <v>0</v>
      </c>
      <c r="E68" s="154">
        <v>0</v>
      </c>
      <c r="F68" s="154">
        <v>0</v>
      </c>
      <c r="G68" s="154">
        <v>1.8620000000000001</v>
      </c>
      <c r="H68" s="154">
        <v>0</v>
      </c>
      <c r="I68" s="154">
        <v>0</v>
      </c>
      <c r="J68" s="154">
        <v>0</v>
      </c>
      <c r="K68" s="154">
        <v>0</v>
      </c>
      <c r="L68" s="154">
        <v>0</v>
      </c>
      <c r="M68" s="154">
        <v>0</v>
      </c>
      <c r="N68" s="154">
        <v>0</v>
      </c>
      <c r="O68" s="154">
        <v>0</v>
      </c>
      <c r="P68" s="155">
        <f t="shared" si="7"/>
        <v>1.8620000000000001</v>
      </c>
      <c r="Q68" s="154">
        <v>1.903</v>
      </c>
      <c r="R68" s="154">
        <v>2.6930000000000001</v>
      </c>
    </row>
    <row r="69" spans="1:18" ht="15.75" x14ac:dyDescent="0.25">
      <c r="A69" s="156" t="s">
        <v>171</v>
      </c>
      <c r="B69" s="238"/>
      <c r="C69" s="226"/>
      <c r="D69" s="157">
        <v>0</v>
      </c>
      <c r="E69" s="157">
        <v>0</v>
      </c>
      <c r="F69" s="157">
        <v>0</v>
      </c>
      <c r="G69" s="157">
        <v>0.91400000000000003</v>
      </c>
      <c r="H69" s="157">
        <v>0</v>
      </c>
      <c r="I69" s="157">
        <v>0</v>
      </c>
      <c r="J69" s="157">
        <v>0</v>
      </c>
      <c r="K69" s="157">
        <v>0</v>
      </c>
      <c r="L69" s="157">
        <v>0</v>
      </c>
      <c r="M69" s="157">
        <v>0</v>
      </c>
      <c r="N69" s="157">
        <v>0</v>
      </c>
      <c r="O69" s="157">
        <v>0</v>
      </c>
      <c r="P69" s="158">
        <f t="shared" si="7"/>
        <v>0.91400000000000003</v>
      </c>
      <c r="Q69" s="157">
        <v>0.86899999999999999</v>
      </c>
      <c r="R69" s="157">
        <v>0.78783999999999998</v>
      </c>
    </row>
    <row r="70" spans="1:18" ht="15.75" x14ac:dyDescent="0.25">
      <c r="A70" s="153" t="s">
        <v>80</v>
      </c>
      <c r="B70" s="237"/>
      <c r="C70" s="226"/>
      <c r="D70" s="154">
        <v>0</v>
      </c>
      <c r="E70" s="154">
        <v>0</v>
      </c>
      <c r="F70" s="154">
        <v>0</v>
      </c>
      <c r="G70" s="154">
        <v>84.078999999999994</v>
      </c>
      <c r="H70" s="154">
        <v>0</v>
      </c>
      <c r="I70" s="154">
        <v>0</v>
      </c>
      <c r="J70" s="154">
        <v>0</v>
      </c>
      <c r="K70" s="154">
        <v>0</v>
      </c>
      <c r="L70" s="154">
        <v>0</v>
      </c>
      <c r="M70" s="154">
        <v>15.7918</v>
      </c>
      <c r="N70" s="154">
        <v>0</v>
      </c>
      <c r="O70" s="154">
        <v>0</v>
      </c>
      <c r="P70" s="155">
        <f t="shared" si="7"/>
        <v>99.870799999999988</v>
      </c>
      <c r="Q70" s="154">
        <v>81.186000000000007</v>
      </c>
      <c r="R70" s="154">
        <v>74.186000000000007</v>
      </c>
    </row>
    <row r="71" spans="1:18" ht="15.75" x14ac:dyDescent="0.25">
      <c r="A71" s="156" t="s">
        <v>81</v>
      </c>
      <c r="B71" s="238"/>
      <c r="C71" s="226"/>
      <c r="D71" s="157">
        <v>0</v>
      </c>
      <c r="E71" s="157">
        <v>0</v>
      </c>
      <c r="F71" s="157">
        <v>0</v>
      </c>
      <c r="G71" s="157">
        <v>2.024</v>
      </c>
      <c r="H71" s="157">
        <v>0</v>
      </c>
      <c r="I71" s="157">
        <v>0</v>
      </c>
      <c r="J71" s="157">
        <v>0</v>
      </c>
      <c r="K71" s="157">
        <v>0</v>
      </c>
      <c r="L71" s="157">
        <v>0</v>
      </c>
      <c r="M71" s="157">
        <v>0</v>
      </c>
      <c r="N71" s="157">
        <v>0</v>
      </c>
      <c r="O71" s="157">
        <v>0</v>
      </c>
      <c r="P71" s="158">
        <f t="shared" si="7"/>
        <v>2.024</v>
      </c>
      <c r="Q71" s="157">
        <v>4.0019999999999998</v>
      </c>
      <c r="R71" s="157">
        <v>9.7799999999999994</v>
      </c>
    </row>
    <row r="72" spans="1:18" ht="15.75" x14ac:dyDescent="0.25">
      <c r="A72" s="153" t="s">
        <v>82</v>
      </c>
      <c r="B72" s="237"/>
      <c r="C72" s="226"/>
      <c r="D72" s="154">
        <v>0</v>
      </c>
      <c r="E72" s="154">
        <v>0</v>
      </c>
      <c r="F72" s="154">
        <v>0.7</v>
      </c>
      <c r="G72" s="154">
        <v>4.508</v>
      </c>
      <c r="H72" s="154">
        <v>0</v>
      </c>
      <c r="I72" s="154">
        <v>0</v>
      </c>
      <c r="J72" s="154">
        <v>0</v>
      </c>
      <c r="K72" s="154">
        <v>0</v>
      </c>
      <c r="L72" s="154">
        <v>0</v>
      </c>
      <c r="M72" s="154">
        <v>0</v>
      </c>
      <c r="N72" s="154">
        <v>0</v>
      </c>
      <c r="O72" s="154">
        <v>0</v>
      </c>
      <c r="P72" s="155">
        <f t="shared" si="7"/>
        <v>5.2080000000000002</v>
      </c>
      <c r="Q72" s="154">
        <v>3.8359999999999999</v>
      </c>
      <c r="R72" s="154">
        <v>4.6319999999999997</v>
      </c>
    </row>
    <row r="73" spans="1:18" ht="15.75" x14ac:dyDescent="0.25">
      <c r="A73" s="156" t="s">
        <v>83</v>
      </c>
      <c r="B73" s="238"/>
      <c r="C73" s="226"/>
      <c r="D73" s="157">
        <v>0</v>
      </c>
      <c r="E73" s="157">
        <v>0</v>
      </c>
      <c r="F73" s="157">
        <v>1.1000000000000001</v>
      </c>
      <c r="G73" s="157">
        <v>0</v>
      </c>
      <c r="H73" s="157">
        <v>0</v>
      </c>
      <c r="I73" s="157">
        <v>0</v>
      </c>
      <c r="J73" s="157">
        <v>0</v>
      </c>
      <c r="K73" s="157">
        <v>0</v>
      </c>
      <c r="L73" s="157">
        <v>0</v>
      </c>
      <c r="M73" s="157">
        <v>1.38E-2</v>
      </c>
      <c r="N73" s="157">
        <v>0</v>
      </c>
      <c r="O73" s="157">
        <v>0</v>
      </c>
      <c r="P73" s="158">
        <f t="shared" si="7"/>
        <v>1.1138000000000001</v>
      </c>
      <c r="Q73" s="157">
        <v>4.13</v>
      </c>
      <c r="R73" s="157">
        <v>1.8195399999999999</v>
      </c>
    </row>
    <row r="74" spans="1:18" ht="15.75" x14ac:dyDescent="0.25">
      <c r="A74" s="153" t="s">
        <v>84</v>
      </c>
      <c r="B74" s="237"/>
      <c r="C74" s="226"/>
      <c r="D74" s="154">
        <v>0</v>
      </c>
      <c r="E74" s="154">
        <v>0</v>
      </c>
      <c r="F74" s="154">
        <v>0</v>
      </c>
      <c r="G74" s="154">
        <v>55.395000000000003</v>
      </c>
      <c r="H74" s="154">
        <v>0</v>
      </c>
      <c r="I74" s="154">
        <v>0</v>
      </c>
      <c r="J74" s="154">
        <v>0</v>
      </c>
      <c r="K74" s="154">
        <v>0</v>
      </c>
      <c r="L74" s="154">
        <v>0</v>
      </c>
      <c r="M74" s="154">
        <v>3.0585399999999998</v>
      </c>
      <c r="N74" s="154">
        <v>0</v>
      </c>
      <c r="O74" s="154">
        <v>0</v>
      </c>
      <c r="P74" s="155">
        <f t="shared" si="7"/>
        <v>58.453540000000004</v>
      </c>
      <c r="Q74" s="154">
        <v>49.911239999999999</v>
      </c>
      <c r="R74" s="154">
        <v>42.997999999999998</v>
      </c>
    </row>
    <row r="75" spans="1:18" ht="15.75" x14ac:dyDescent="0.25">
      <c r="A75" s="156" t="s">
        <v>85</v>
      </c>
      <c r="B75" s="238"/>
      <c r="C75" s="226"/>
      <c r="D75" s="157">
        <v>0</v>
      </c>
      <c r="E75" s="157">
        <v>0</v>
      </c>
      <c r="F75" s="157">
        <v>0.2</v>
      </c>
      <c r="G75" s="157">
        <v>0</v>
      </c>
      <c r="H75" s="157">
        <v>0</v>
      </c>
      <c r="I75" s="157">
        <v>0</v>
      </c>
      <c r="J75" s="157">
        <v>0</v>
      </c>
      <c r="K75" s="157">
        <v>0</v>
      </c>
      <c r="L75" s="157">
        <v>0</v>
      </c>
      <c r="M75" s="157">
        <v>0.1104</v>
      </c>
      <c r="N75" s="157">
        <v>0</v>
      </c>
      <c r="O75" s="157">
        <v>0</v>
      </c>
      <c r="P75" s="158">
        <f t="shared" si="7"/>
        <v>0.31040000000000001</v>
      </c>
      <c r="Q75" s="157">
        <v>0.1265</v>
      </c>
      <c r="R75" s="157">
        <v>0</v>
      </c>
    </row>
    <row r="76" spans="1:18" ht="15.75" x14ac:dyDescent="0.25">
      <c r="A76" s="153" t="s">
        <v>172</v>
      </c>
      <c r="B76" s="237"/>
      <c r="C76" s="226"/>
      <c r="D76" s="154">
        <v>0</v>
      </c>
      <c r="E76" s="154">
        <v>0</v>
      </c>
      <c r="F76" s="154">
        <v>7.7280000000000001E-2</v>
      </c>
      <c r="G76" s="154">
        <v>0</v>
      </c>
      <c r="H76" s="154">
        <v>0</v>
      </c>
      <c r="I76" s="154">
        <v>0</v>
      </c>
      <c r="J76" s="154">
        <v>0</v>
      </c>
      <c r="K76" s="154">
        <v>0</v>
      </c>
      <c r="L76" s="154">
        <v>0</v>
      </c>
      <c r="M76" s="154">
        <v>0</v>
      </c>
      <c r="N76" s="154">
        <v>0</v>
      </c>
      <c r="O76" s="154">
        <v>0</v>
      </c>
      <c r="P76" s="155">
        <f t="shared" si="7"/>
        <v>7.7280000000000001E-2</v>
      </c>
      <c r="Q76" s="154">
        <v>0</v>
      </c>
      <c r="R76" s="154">
        <v>0</v>
      </c>
    </row>
    <row r="77" spans="1:18" ht="15.75" x14ac:dyDescent="0.25">
      <c r="A77" s="156" t="s">
        <v>87</v>
      </c>
      <c r="B77" s="238"/>
      <c r="C77" s="226"/>
      <c r="D77" s="157">
        <v>0</v>
      </c>
      <c r="E77" s="157">
        <v>5.0599999999999996</v>
      </c>
      <c r="F77" s="157">
        <v>6.3017799999999999</v>
      </c>
      <c r="G77" s="157">
        <v>0</v>
      </c>
      <c r="H77" s="157">
        <v>0</v>
      </c>
      <c r="I77" s="157">
        <v>0</v>
      </c>
      <c r="J77" s="157">
        <v>0</v>
      </c>
      <c r="K77" s="157">
        <v>0</v>
      </c>
      <c r="L77" s="157">
        <v>0</v>
      </c>
      <c r="M77" s="157">
        <v>0</v>
      </c>
      <c r="N77" s="157">
        <v>0</v>
      </c>
      <c r="O77" s="157">
        <v>0</v>
      </c>
      <c r="P77" s="158">
        <f t="shared" si="7"/>
        <v>11.36178</v>
      </c>
      <c r="Q77" s="157">
        <v>50.3279</v>
      </c>
      <c r="R77" s="157">
        <v>28.619140000000002</v>
      </c>
    </row>
    <row r="78" spans="1:18" ht="15.75" x14ac:dyDescent="0.25">
      <c r="A78" s="153" t="s">
        <v>88</v>
      </c>
      <c r="B78" s="237"/>
      <c r="C78" s="226"/>
      <c r="D78" s="154">
        <v>0</v>
      </c>
      <c r="E78" s="154">
        <v>0</v>
      </c>
      <c r="F78" s="154">
        <v>0</v>
      </c>
      <c r="G78" s="154">
        <v>10.836</v>
      </c>
      <c r="H78" s="154">
        <v>0</v>
      </c>
      <c r="I78" s="154">
        <v>0</v>
      </c>
      <c r="J78" s="154">
        <v>0</v>
      </c>
      <c r="K78" s="154">
        <v>0</v>
      </c>
      <c r="L78" s="154">
        <v>0</v>
      </c>
      <c r="M78" s="154">
        <v>0</v>
      </c>
      <c r="N78" s="154">
        <v>0</v>
      </c>
      <c r="O78" s="154">
        <v>0</v>
      </c>
      <c r="P78" s="155">
        <f t="shared" si="7"/>
        <v>10.836</v>
      </c>
      <c r="Q78" s="154">
        <v>16.103999999999999</v>
      </c>
      <c r="R78" s="154">
        <v>30.338000000000001</v>
      </c>
    </row>
    <row r="79" spans="1:18" ht="15.75" x14ac:dyDescent="0.25">
      <c r="A79" s="156" t="s">
        <v>43</v>
      </c>
      <c r="B79" s="238"/>
      <c r="C79" s="226"/>
      <c r="D79" s="157">
        <v>0</v>
      </c>
      <c r="E79" s="157">
        <v>0</v>
      </c>
      <c r="F79" s="157">
        <v>0</v>
      </c>
      <c r="G79" s="157">
        <v>1.012</v>
      </c>
      <c r="H79" s="157">
        <v>0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8">
        <f t="shared" si="7"/>
        <v>1.012</v>
      </c>
      <c r="Q79" s="157">
        <v>5.8000000000000003E-2</v>
      </c>
      <c r="R79" s="157">
        <v>5.2880000000000003</v>
      </c>
    </row>
    <row r="80" spans="1:18" ht="15.75" x14ac:dyDescent="0.25">
      <c r="A80" s="159" t="s">
        <v>12</v>
      </c>
      <c r="B80" s="239"/>
      <c r="C80" s="226"/>
      <c r="D80" s="160">
        <f t="shared" ref="D80:R80" si="8">SUM(D54,D55,D56,D57,D58,D59,D60,D61,D62,D63,D64,D65,D66,D67,D68,D69,D70,D71,D72,D73,D74,D75,D76,D77,D78,D79)</f>
        <v>0</v>
      </c>
      <c r="E80" s="160">
        <f t="shared" si="8"/>
        <v>19.32</v>
      </c>
      <c r="F80" s="160">
        <f t="shared" si="8"/>
        <v>31.864999999999998</v>
      </c>
      <c r="G80" s="160">
        <f t="shared" si="8"/>
        <v>468.56900000000002</v>
      </c>
      <c r="H80" s="160">
        <f t="shared" si="8"/>
        <v>122.512</v>
      </c>
      <c r="I80" s="160">
        <f t="shared" si="8"/>
        <v>0</v>
      </c>
      <c r="J80" s="160">
        <f t="shared" si="8"/>
        <v>0</v>
      </c>
      <c r="K80" s="160">
        <f t="shared" si="8"/>
        <v>7</v>
      </c>
      <c r="L80" s="160">
        <f t="shared" si="8"/>
        <v>0</v>
      </c>
      <c r="M80" s="160">
        <f t="shared" si="8"/>
        <v>79.408879999999996</v>
      </c>
      <c r="N80" s="160">
        <f t="shared" si="8"/>
        <v>0</v>
      </c>
      <c r="O80" s="160">
        <f t="shared" si="8"/>
        <v>0</v>
      </c>
      <c r="P80" s="161">
        <f t="shared" si="8"/>
        <v>728.67487999999969</v>
      </c>
      <c r="Q80" s="157">
        <f t="shared" si="8"/>
        <v>718.08644000000015</v>
      </c>
      <c r="R80" s="157">
        <f t="shared" si="8"/>
        <v>708.17192</v>
      </c>
    </row>
    <row r="82" spans="1:20" ht="15.75" x14ac:dyDescent="0.25">
      <c r="A82" s="149" t="s">
        <v>22</v>
      </c>
      <c r="B82" s="236"/>
      <c r="C82" s="226"/>
      <c r="D82" s="150"/>
      <c r="E82" s="150"/>
      <c r="F82" s="150"/>
      <c r="G82" s="150"/>
      <c r="H82" s="150"/>
      <c r="I82" s="150"/>
      <c r="J82" s="150"/>
      <c r="K82" s="150"/>
      <c r="L82" s="150"/>
      <c r="M82" s="150"/>
      <c r="N82" s="150"/>
      <c r="O82" s="150"/>
      <c r="P82" s="151"/>
      <c r="Q82" s="152"/>
      <c r="R82" s="152"/>
    </row>
    <row r="83" spans="1:20" ht="15.75" x14ac:dyDescent="0.25">
      <c r="A83" s="153" t="s">
        <v>152</v>
      </c>
      <c r="B83" s="237"/>
      <c r="C83" s="226"/>
      <c r="D83" s="154">
        <v>0</v>
      </c>
      <c r="E83" s="154">
        <v>0</v>
      </c>
      <c r="F83" s="154">
        <v>0</v>
      </c>
      <c r="G83" s="154">
        <v>0</v>
      </c>
      <c r="H83" s="154">
        <v>0</v>
      </c>
      <c r="I83" s="154">
        <v>0</v>
      </c>
      <c r="J83" s="154">
        <v>0</v>
      </c>
      <c r="K83" s="154">
        <v>0</v>
      </c>
      <c r="L83" s="154">
        <v>0</v>
      </c>
      <c r="M83" s="154">
        <v>0.2944</v>
      </c>
      <c r="N83" s="154">
        <v>0</v>
      </c>
      <c r="O83" s="154">
        <v>0</v>
      </c>
      <c r="P83" s="155">
        <f t="shared" ref="P83:P108" si="9">SUM(D83,E83,F83,G83,H83,I83,J83,K83,L83,M83,N83,O83)</f>
        <v>0.2944</v>
      </c>
      <c r="Q83" s="154">
        <v>0.35699999999999998</v>
      </c>
      <c r="R83" s="154">
        <v>0</v>
      </c>
      <c r="S83" s="237"/>
      <c r="T83" s="226"/>
    </row>
    <row r="84" spans="1:20" ht="15.75" x14ac:dyDescent="0.25">
      <c r="A84" s="156" t="s">
        <v>173</v>
      </c>
      <c r="B84" s="238"/>
      <c r="C84" s="226"/>
      <c r="D84" s="157">
        <v>0</v>
      </c>
      <c r="E84" s="157">
        <v>0</v>
      </c>
      <c r="F84" s="157">
        <v>0</v>
      </c>
      <c r="G84" s="157">
        <v>0</v>
      </c>
      <c r="H84" s="157">
        <v>0</v>
      </c>
      <c r="I84" s="157">
        <v>0</v>
      </c>
      <c r="J84" s="157">
        <v>0</v>
      </c>
      <c r="K84" s="157">
        <v>0</v>
      </c>
      <c r="L84" s="157">
        <v>0</v>
      </c>
      <c r="M84" s="157">
        <v>0.9798</v>
      </c>
      <c r="N84" s="157">
        <v>0</v>
      </c>
      <c r="O84" s="157">
        <v>0</v>
      </c>
      <c r="P84" s="158">
        <f t="shared" si="9"/>
        <v>0.9798</v>
      </c>
      <c r="Q84" s="157">
        <v>0</v>
      </c>
      <c r="R84" s="157">
        <v>4.9058999999999999</v>
      </c>
    </row>
    <row r="85" spans="1:20" ht="15.75" x14ac:dyDescent="0.25">
      <c r="A85" s="153" t="s">
        <v>90</v>
      </c>
      <c r="B85" s="237"/>
      <c r="C85" s="226"/>
      <c r="D85" s="154">
        <v>0</v>
      </c>
      <c r="E85" s="154">
        <v>0</v>
      </c>
      <c r="F85" s="154">
        <v>2.90306</v>
      </c>
      <c r="G85" s="154">
        <v>0</v>
      </c>
      <c r="H85" s="154">
        <v>0.27600000000000002</v>
      </c>
      <c r="I85" s="154">
        <v>0</v>
      </c>
      <c r="J85" s="154">
        <v>0</v>
      </c>
      <c r="K85" s="154">
        <v>0</v>
      </c>
      <c r="L85" s="154">
        <v>0</v>
      </c>
      <c r="M85" s="154">
        <v>4.5999999999999999E-2</v>
      </c>
      <c r="N85" s="154">
        <v>0</v>
      </c>
      <c r="O85" s="154">
        <v>0</v>
      </c>
      <c r="P85" s="155">
        <f t="shared" si="9"/>
        <v>3.2250599999999996</v>
      </c>
      <c r="Q85" s="154">
        <v>1.704</v>
      </c>
      <c r="R85" s="154">
        <v>2.024</v>
      </c>
    </row>
    <row r="86" spans="1:20" ht="15.75" x14ac:dyDescent="0.25">
      <c r="A86" s="156" t="s">
        <v>153</v>
      </c>
      <c r="B86" s="238"/>
      <c r="C86" s="226"/>
      <c r="D86" s="157">
        <v>0</v>
      </c>
      <c r="E86" s="157">
        <v>0</v>
      </c>
      <c r="F86" s="157">
        <v>0</v>
      </c>
      <c r="G86" s="157">
        <v>0</v>
      </c>
      <c r="H86" s="157">
        <v>0</v>
      </c>
      <c r="I86" s="157">
        <v>0</v>
      </c>
      <c r="J86" s="157">
        <v>0</v>
      </c>
      <c r="K86" s="157">
        <v>0</v>
      </c>
      <c r="L86" s="157">
        <v>0</v>
      </c>
      <c r="M86" s="157">
        <v>1.0349999999999999</v>
      </c>
      <c r="N86" s="157">
        <v>0</v>
      </c>
      <c r="O86" s="157">
        <v>0</v>
      </c>
      <c r="P86" s="158">
        <f t="shared" si="9"/>
        <v>1.0349999999999999</v>
      </c>
      <c r="Q86" s="157">
        <v>0</v>
      </c>
      <c r="R86" s="157">
        <v>0.67803999999999998</v>
      </c>
    </row>
    <row r="87" spans="1:20" ht="15.75" x14ac:dyDescent="0.25">
      <c r="A87" s="153" t="s">
        <v>91</v>
      </c>
      <c r="B87" s="237"/>
      <c r="C87" s="226"/>
      <c r="D87" s="154">
        <v>0</v>
      </c>
      <c r="E87" s="154">
        <v>0</v>
      </c>
      <c r="F87" s="154">
        <v>2.5</v>
      </c>
      <c r="G87" s="154">
        <v>7.59</v>
      </c>
      <c r="H87" s="154">
        <v>4</v>
      </c>
      <c r="I87" s="154">
        <v>0</v>
      </c>
      <c r="J87" s="154">
        <v>0</v>
      </c>
      <c r="K87" s="154">
        <v>0</v>
      </c>
      <c r="L87" s="154">
        <v>0</v>
      </c>
      <c r="M87" s="154">
        <v>0</v>
      </c>
      <c r="N87" s="154">
        <v>0</v>
      </c>
      <c r="O87" s="154">
        <v>0</v>
      </c>
      <c r="P87" s="155">
        <f t="shared" si="9"/>
        <v>14.09</v>
      </c>
      <c r="Q87" s="154">
        <v>23.8066</v>
      </c>
      <c r="R87" s="154">
        <v>9.5040600000000008</v>
      </c>
    </row>
    <row r="88" spans="1:20" ht="15.75" x14ac:dyDescent="0.25">
      <c r="A88" s="156" t="s">
        <v>93</v>
      </c>
      <c r="B88" s="238"/>
      <c r="C88" s="226"/>
      <c r="D88" s="157">
        <v>0</v>
      </c>
      <c r="E88" s="157">
        <v>0</v>
      </c>
      <c r="F88" s="157">
        <v>0</v>
      </c>
      <c r="G88" s="157">
        <v>0</v>
      </c>
      <c r="H88" s="157">
        <v>0</v>
      </c>
      <c r="I88" s="157">
        <v>0</v>
      </c>
      <c r="J88" s="157">
        <v>0</v>
      </c>
      <c r="K88" s="157">
        <v>0</v>
      </c>
      <c r="L88" s="157">
        <v>0</v>
      </c>
      <c r="M88" s="157">
        <v>2.76E-2</v>
      </c>
      <c r="N88" s="157">
        <v>0</v>
      </c>
      <c r="O88" s="157">
        <v>0</v>
      </c>
      <c r="P88" s="158">
        <f t="shared" si="9"/>
        <v>2.76E-2</v>
      </c>
      <c r="Q88" s="157">
        <v>0</v>
      </c>
      <c r="R88" s="157">
        <v>0</v>
      </c>
    </row>
    <row r="89" spans="1:20" ht="15.75" x14ac:dyDescent="0.25">
      <c r="A89" s="153" t="s">
        <v>94</v>
      </c>
      <c r="B89" s="237"/>
      <c r="C89" s="226"/>
      <c r="D89" s="154">
        <v>0</v>
      </c>
      <c r="E89" s="154">
        <v>0</v>
      </c>
      <c r="F89" s="154">
        <v>0</v>
      </c>
      <c r="G89" s="154">
        <v>0</v>
      </c>
      <c r="H89" s="154">
        <v>0</v>
      </c>
      <c r="I89" s="154">
        <v>0</v>
      </c>
      <c r="J89" s="154">
        <v>65.963999999999999</v>
      </c>
      <c r="K89" s="154">
        <v>23</v>
      </c>
      <c r="L89" s="154">
        <v>0</v>
      </c>
      <c r="M89" s="154">
        <v>0</v>
      </c>
      <c r="N89" s="154">
        <v>0</v>
      </c>
      <c r="O89" s="154">
        <v>0</v>
      </c>
      <c r="P89" s="155">
        <f t="shared" si="9"/>
        <v>88.963999999999999</v>
      </c>
      <c r="Q89" s="154">
        <v>68.497219999999999</v>
      </c>
      <c r="R89" s="154">
        <v>201.82615999999999</v>
      </c>
    </row>
    <row r="90" spans="1:20" ht="15.75" x14ac:dyDescent="0.25">
      <c r="A90" s="156" t="s">
        <v>174</v>
      </c>
      <c r="B90" s="238"/>
      <c r="C90" s="226"/>
      <c r="D90" s="157">
        <v>0</v>
      </c>
      <c r="E90" s="157">
        <v>0</v>
      </c>
      <c r="F90" s="157">
        <v>0</v>
      </c>
      <c r="G90" s="157">
        <v>0</v>
      </c>
      <c r="H90" s="157">
        <v>0</v>
      </c>
      <c r="I90" s="157">
        <v>0</v>
      </c>
      <c r="J90" s="157">
        <v>0</v>
      </c>
      <c r="K90" s="157">
        <v>0</v>
      </c>
      <c r="L90" s="157">
        <v>0</v>
      </c>
      <c r="M90" s="157">
        <v>0</v>
      </c>
      <c r="N90" s="157">
        <v>0</v>
      </c>
      <c r="O90" s="157">
        <v>0</v>
      </c>
      <c r="P90" s="158">
        <f t="shared" si="9"/>
        <v>0</v>
      </c>
      <c r="Q90" s="157">
        <v>0</v>
      </c>
      <c r="R90" s="157">
        <v>0.1265</v>
      </c>
    </row>
    <row r="91" spans="1:20" ht="15.75" x14ac:dyDescent="0.25">
      <c r="A91" s="153" t="s">
        <v>95</v>
      </c>
      <c r="B91" s="237"/>
      <c r="C91" s="226"/>
      <c r="D91" s="154">
        <v>0</v>
      </c>
      <c r="E91" s="154">
        <v>0</v>
      </c>
      <c r="F91" s="154">
        <v>0.2</v>
      </c>
      <c r="G91" s="154">
        <v>0</v>
      </c>
      <c r="H91" s="154">
        <v>0</v>
      </c>
      <c r="I91" s="154">
        <v>0</v>
      </c>
      <c r="J91" s="154">
        <v>0</v>
      </c>
      <c r="K91" s="154">
        <v>0</v>
      </c>
      <c r="L91" s="154">
        <v>0</v>
      </c>
      <c r="M91" s="154">
        <v>0</v>
      </c>
      <c r="N91" s="154">
        <v>0</v>
      </c>
      <c r="O91" s="154">
        <v>0</v>
      </c>
      <c r="P91" s="155">
        <f t="shared" si="9"/>
        <v>0.2</v>
      </c>
      <c r="Q91" s="154">
        <v>0.24299999999999999</v>
      </c>
      <c r="R91" s="154">
        <v>0.23091999999999999</v>
      </c>
    </row>
    <row r="92" spans="1:20" ht="15.75" x14ac:dyDescent="0.25">
      <c r="A92" s="156" t="s">
        <v>96</v>
      </c>
      <c r="B92" s="238"/>
      <c r="C92" s="226"/>
      <c r="D92" s="157">
        <v>0</v>
      </c>
      <c r="E92" s="157">
        <v>0</v>
      </c>
      <c r="F92" s="157">
        <v>0</v>
      </c>
      <c r="G92" s="157">
        <v>0</v>
      </c>
      <c r="H92" s="157">
        <v>0</v>
      </c>
      <c r="I92" s="157">
        <v>0</v>
      </c>
      <c r="J92" s="157">
        <v>0</v>
      </c>
      <c r="K92" s="157">
        <v>25.074999999999999</v>
      </c>
      <c r="L92" s="157">
        <v>0</v>
      </c>
      <c r="M92" s="157">
        <v>7.383</v>
      </c>
      <c r="N92" s="157">
        <v>0</v>
      </c>
      <c r="O92" s="157">
        <v>0</v>
      </c>
      <c r="P92" s="158">
        <f t="shared" si="9"/>
        <v>32.457999999999998</v>
      </c>
      <c r="Q92" s="157">
        <v>72.734700000000004</v>
      </c>
      <c r="R92" s="157">
        <v>35.790520000000001</v>
      </c>
    </row>
    <row r="93" spans="1:20" ht="15.75" x14ac:dyDescent="0.25">
      <c r="A93" s="153" t="s">
        <v>97</v>
      </c>
      <c r="B93" s="237"/>
      <c r="C93" s="226"/>
      <c r="D93" s="154">
        <v>0</v>
      </c>
      <c r="E93" s="154">
        <v>0</v>
      </c>
      <c r="F93" s="154">
        <v>0</v>
      </c>
      <c r="G93" s="154">
        <v>0</v>
      </c>
      <c r="H93" s="154">
        <v>0.46200000000000002</v>
      </c>
      <c r="I93" s="154">
        <v>13.914999999999999</v>
      </c>
      <c r="J93" s="154">
        <v>0</v>
      </c>
      <c r="K93" s="154">
        <v>0</v>
      </c>
      <c r="L93" s="154">
        <v>0</v>
      </c>
      <c r="M93" s="154">
        <v>0</v>
      </c>
      <c r="N93" s="154">
        <v>0</v>
      </c>
      <c r="O93" s="154">
        <v>0</v>
      </c>
      <c r="P93" s="155">
        <f t="shared" si="9"/>
        <v>14.376999999999999</v>
      </c>
      <c r="Q93" s="154">
        <v>19.553999999999998</v>
      </c>
      <c r="R93" s="154">
        <v>3.68</v>
      </c>
    </row>
    <row r="94" spans="1:20" ht="15.75" x14ac:dyDescent="0.25">
      <c r="A94" s="156" t="s">
        <v>98</v>
      </c>
      <c r="B94" s="238"/>
      <c r="C94" s="226"/>
      <c r="D94" s="157">
        <v>0</v>
      </c>
      <c r="E94" s="157">
        <v>0</v>
      </c>
      <c r="F94" s="157">
        <v>0</v>
      </c>
      <c r="G94" s="157">
        <v>0</v>
      </c>
      <c r="H94" s="157">
        <v>0</v>
      </c>
      <c r="I94" s="157">
        <v>0</v>
      </c>
      <c r="J94" s="157">
        <v>0</v>
      </c>
      <c r="K94" s="157">
        <v>0</v>
      </c>
      <c r="L94" s="157">
        <v>0</v>
      </c>
      <c r="M94" s="157">
        <v>0.23</v>
      </c>
      <c r="N94" s="157">
        <v>0</v>
      </c>
      <c r="O94" s="157">
        <v>0</v>
      </c>
      <c r="P94" s="158">
        <f t="shared" si="9"/>
        <v>0.23</v>
      </c>
      <c r="Q94" s="157">
        <v>0.41399999999999998</v>
      </c>
      <c r="R94" s="157">
        <v>0</v>
      </c>
    </row>
    <row r="95" spans="1:20" ht="15.75" x14ac:dyDescent="0.25">
      <c r="A95" s="153" t="s">
        <v>175</v>
      </c>
      <c r="B95" s="237"/>
      <c r="C95" s="226"/>
      <c r="D95" s="154">
        <v>0</v>
      </c>
      <c r="E95" s="154">
        <v>0</v>
      </c>
      <c r="F95" s="154">
        <v>0</v>
      </c>
      <c r="G95" s="154">
        <v>0</v>
      </c>
      <c r="H95" s="154">
        <v>0</v>
      </c>
      <c r="I95" s="154">
        <v>0</v>
      </c>
      <c r="J95" s="154">
        <v>0</v>
      </c>
      <c r="K95" s="154">
        <v>0</v>
      </c>
      <c r="L95" s="154">
        <v>0</v>
      </c>
      <c r="M95" s="154">
        <v>0</v>
      </c>
      <c r="N95" s="154">
        <v>0</v>
      </c>
      <c r="O95" s="154">
        <v>0</v>
      </c>
      <c r="P95" s="155">
        <f t="shared" si="9"/>
        <v>0</v>
      </c>
      <c r="Q95" s="154">
        <v>7.1272399999999996</v>
      </c>
      <c r="R95" s="154">
        <v>6.8977000000000004</v>
      </c>
    </row>
    <row r="96" spans="1:20" ht="15.75" x14ac:dyDescent="0.25">
      <c r="A96" s="156" t="s">
        <v>176</v>
      </c>
      <c r="B96" s="238"/>
      <c r="C96" s="226"/>
      <c r="D96" s="157">
        <v>0</v>
      </c>
      <c r="E96" s="157">
        <v>0</v>
      </c>
      <c r="F96" s="157">
        <v>0</v>
      </c>
      <c r="G96" s="157">
        <v>0</v>
      </c>
      <c r="H96" s="157">
        <v>0</v>
      </c>
      <c r="I96" s="157">
        <v>0</v>
      </c>
      <c r="J96" s="157">
        <v>0</v>
      </c>
      <c r="K96" s="157">
        <v>0</v>
      </c>
      <c r="L96" s="157">
        <v>0</v>
      </c>
      <c r="M96" s="157">
        <v>0</v>
      </c>
      <c r="N96" s="157">
        <v>0</v>
      </c>
      <c r="O96" s="157">
        <v>0</v>
      </c>
      <c r="P96" s="158">
        <f t="shared" si="9"/>
        <v>0</v>
      </c>
      <c r="Q96" s="157">
        <v>2.5299999999999998</v>
      </c>
      <c r="R96" s="157">
        <v>0</v>
      </c>
    </row>
    <row r="97" spans="1:20" ht="15.75" x14ac:dyDescent="0.25">
      <c r="A97" s="153" t="s">
        <v>177</v>
      </c>
      <c r="B97" s="237"/>
      <c r="C97" s="226"/>
      <c r="D97" s="154">
        <v>0</v>
      </c>
      <c r="E97" s="154">
        <v>0</v>
      </c>
      <c r="F97" s="154">
        <v>0</v>
      </c>
      <c r="G97" s="154">
        <v>0</v>
      </c>
      <c r="H97" s="154">
        <v>0</v>
      </c>
      <c r="I97" s="154">
        <v>0</v>
      </c>
      <c r="J97" s="154">
        <v>0</v>
      </c>
      <c r="K97" s="154">
        <v>0</v>
      </c>
      <c r="L97" s="154">
        <v>0</v>
      </c>
      <c r="M97" s="154">
        <v>0</v>
      </c>
      <c r="N97" s="154">
        <v>0</v>
      </c>
      <c r="O97" s="154">
        <v>0</v>
      </c>
      <c r="P97" s="155">
        <f t="shared" si="9"/>
        <v>0</v>
      </c>
      <c r="Q97" s="154">
        <v>1.518</v>
      </c>
      <c r="R97" s="154">
        <v>0</v>
      </c>
    </row>
    <row r="98" spans="1:20" ht="15.75" x14ac:dyDescent="0.25">
      <c r="A98" s="156" t="s">
        <v>99</v>
      </c>
      <c r="B98" s="238"/>
      <c r="C98" s="226"/>
      <c r="D98" s="157">
        <v>0</v>
      </c>
      <c r="E98" s="157">
        <v>0</v>
      </c>
      <c r="F98" s="157">
        <v>0</v>
      </c>
      <c r="G98" s="157">
        <v>0</v>
      </c>
      <c r="H98" s="157">
        <v>0</v>
      </c>
      <c r="I98" s="157">
        <v>0</v>
      </c>
      <c r="J98" s="157">
        <v>0</v>
      </c>
      <c r="K98" s="157">
        <v>0</v>
      </c>
      <c r="L98" s="157">
        <v>0</v>
      </c>
      <c r="M98" s="157">
        <v>1.4674</v>
      </c>
      <c r="N98" s="157">
        <v>0</v>
      </c>
      <c r="O98" s="157">
        <v>0</v>
      </c>
      <c r="P98" s="158">
        <f t="shared" si="9"/>
        <v>1.4674</v>
      </c>
      <c r="Q98" s="157">
        <v>2.048</v>
      </c>
      <c r="R98" s="157">
        <v>1.484</v>
      </c>
    </row>
    <row r="99" spans="1:20" ht="15.75" x14ac:dyDescent="0.25">
      <c r="A99" s="153" t="s">
        <v>155</v>
      </c>
      <c r="B99" s="237"/>
      <c r="C99" s="226"/>
      <c r="D99" s="154">
        <v>0</v>
      </c>
      <c r="E99" s="154">
        <v>0</v>
      </c>
      <c r="F99" s="154">
        <v>0</v>
      </c>
      <c r="G99" s="154">
        <v>0</v>
      </c>
      <c r="H99" s="154">
        <v>0</v>
      </c>
      <c r="I99" s="154">
        <v>0</v>
      </c>
      <c r="J99" s="154">
        <v>0</v>
      </c>
      <c r="K99" s="154">
        <v>0</v>
      </c>
      <c r="L99" s="154">
        <v>0</v>
      </c>
      <c r="M99" s="154">
        <v>8.9985199999999992</v>
      </c>
      <c r="N99" s="154">
        <v>0</v>
      </c>
      <c r="O99" s="154">
        <v>0</v>
      </c>
      <c r="P99" s="155">
        <f t="shared" si="9"/>
        <v>8.9985199999999992</v>
      </c>
      <c r="Q99" s="154">
        <v>2.16046</v>
      </c>
      <c r="R99" s="154">
        <v>9.6531000000000002</v>
      </c>
    </row>
    <row r="100" spans="1:20" ht="15.75" x14ac:dyDescent="0.25">
      <c r="A100" s="156" t="s">
        <v>101</v>
      </c>
      <c r="B100" s="238"/>
      <c r="C100" s="226"/>
      <c r="D100" s="157">
        <v>0</v>
      </c>
      <c r="E100" s="157">
        <v>0</v>
      </c>
      <c r="F100" s="157">
        <v>0</v>
      </c>
      <c r="G100" s="157">
        <v>0</v>
      </c>
      <c r="H100" s="157">
        <v>0</v>
      </c>
      <c r="I100" s="157">
        <v>0</v>
      </c>
      <c r="J100" s="157">
        <v>0</v>
      </c>
      <c r="K100" s="157">
        <v>0</v>
      </c>
      <c r="L100" s="157">
        <v>0</v>
      </c>
      <c r="M100" s="157">
        <v>0</v>
      </c>
      <c r="N100" s="157">
        <v>0</v>
      </c>
      <c r="O100" s="157">
        <v>0</v>
      </c>
      <c r="P100" s="158">
        <f t="shared" si="9"/>
        <v>0</v>
      </c>
      <c r="Q100" s="157">
        <v>3.6190000000000002</v>
      </c>
      <c r="R100" s="157">
        <v>7.8131000000000004</v>
      </c>
    </row>
    <row r="101" spans="1:20" ht="15.75" x14ac:dyDescent="0.25">
      <c r="A101" s="153" t="s">
        <v>24</v>
      </c>
      <c r="B101" s="237"/>
      <c r="C101" s="226"/>
      <c r="D101" s="154">
        <v>0</v>
      </c>
      <c r="E101" s="154">
        <v>0</v>
      </c>
      <c r="F101" s="154">
        <v>1.2</v>
      </c>
      <c r="G101" s="154">
        <v>0</v>
      </c>
      <c r="H101" s="154">
        <v>16.698</v>
      </c>
      <c r="I101" s="154">
        <v>0</v>
      </c>
      <c r="J101" s="154">
        <v>0</v>
      </c>
      <c r="K101" s="154">
        <v>0</v>
      </c>
      <c r="L101" s="154">
        <v>0</v>
      </c>
      <c r="M101" s="154">
        <v>0</v>
      </c>
      <c r="N101" s="154">
        <v>0</v>
      </c>
      <c r="O101" s="154">
        <v>0</v>
      </c>
      <c r="P101" s="155">
        <f t="shared" si="9"/>
        <v>17.898</v>
      </c>
      <c r="Q101" s="154">
        <v>25.393180000000001</v>
      </c>
      <c r="R101" s="154">
        <v>7.5039800000000003</v>
      </c>
    </row>
    <row r="102" spans="1:20" ht="15.75" x14ac:dyDescent="0.25">
      <c r="A102" s="156" t="s">
        <v>156</v>
      </c>
      <c r="B102" s="238"/>
      <c r="C102" s="226"/>
      <c r="D102" s="157">
        <v>0</v>
      </c>
      <c r="E102" s="157">
        <v>0</v>
      </c>
      <c r="F102" s="157">
        <v>0</v>
      </c>
      <c r="G102" s="157">
        <v>0</v>
      </c>
      <c r="H102" s="157">
        <v>6.9000000000000006E-2</v>
      </c>
      <c r="I102" s="157">
        <v>0</v>
      </c>
      <c r="J102" s="157">
        <v>0</v>
      </c>
      <c r="K102" s="157">
        <v>0</v>
      </c>
      <c r="L102" s="157">
        <v>0</v>
      </c>
      <c r="M102" s="157">
        <v>0</v>
      </c>
      <c r="N102" s="157">
        <v>0</v>
      </c>
      <c r="O102" s="157">
        <v>0</v>
      </c>
      <c r="P102" s="158">
        <f t="shared" si="9"/>
        <v>6.9000000000000006E-2</v>
      </c>
      <c r="Q102" s="157">
        <v>0</v>
      </c>
      <c r="R102" s="157">
        <v>0</v>
      </c>
    </row>
    <row r="103" spans="1:20" ht="15.75" x14ac:dyDescent="0.25">
      <c r="A103" s="153" t="s">
        <v>25</v>
      </c>
      <c r="B103" s="237"/>
      <c r="C103" s="226"/>
      <c r="D103" s="154">
        <v>0</v>
      </c>
      <c r="E103" s="154">
        <v>0</v>
      </c>
      <c r="F103" s="154">
        <v>0</v>
      </c>
      <c r="G103" s="154">
        <v>0</v>
      </c>
      <c r="H103" s="154">
        <v>0</v>
      </c>
      <c r="I103" s="154">
        <v>0</v>
      </c>
      <c r="J103" s="154">
        <v>0</v>
      </c>
      <c r="K103" s="154">
        <v>2.5299999999999998</v>
      </c>
      <c r="L103" s="154">
        <v>0</v>
      </c>
      <c r="M103" s="154">
        <v>0</v>
      </c>
      <c r="N103" s="154">
        <v>0</v>
      </c>
      <c r="O103" s="154">
        <v>0</v>
      </c>
      <c r="P103" s="155">
        <f t="shared" si="9"/>
        <v>2.5299999999999998</v>
      </c>
      <c r="Q103" s="154">
        <v>1.84276</v>
      </c>
      <c r="R103" s="154">
        <v>29.855080000000001</v>
      </c>
    </row>
    <row r="104" spans="1:20" ht="15.75" x14ac:dyDescent="0.25">
      <c r="A104" s="156" t="s">
        <v>102</v>
      </c>
      <c r="B104" s="238"/>
      <c r="C104" s="226"/>
      <c r="D104" s="157">
        <v>0</v>
      </c>
      <c r="E104" s="157">
        <v>0</v>
      </c>
      <c r="F104" s="157">
        <v>0</v>
      </c>
      <c r="G104" s="157">
        <v>0</v>
      </c>
      <c r="H104" s="157">
        <v>23.135999999999999</v>
      </c>
      <c r="I104" s="157">
        <v>0</v>
      </c>
      <c r="J104" s="157">
        <v>0.52900000000000003</v>
      </c>
      <c r="K104" s="157">
        <v>0</v>
      </c>
      <c r="L104" s="157">
        <v>0</v>
      </c>
      <c r="M104" s="157">
        <v>0.50600000000000001</v>
      </c>
      <c r="N104" s="157">
        <v>0</v>
      </c>
      <c r="O104" s="157">
        <v>0</v>
      </c>
      <c r="P104" s="158">
        <f t="shared" si="9"/>
        <v>24.170999999999999</v>
      </c>
      <c r="Q104" s="157">
        <v>1.4259999999999999</v>
      </c>
      <c r="R104" s="157">
        <v>24.15</v>
      </c>
    </row>
    <row r="105" spans="1:20" ht="15.75" x14ac:dyDescent="0.25">
      <c r="A105" s="153" t="s">
        <v>103</v>
      </c>
      <c r="B105" s="237"/>
      <c r="C105" s="226"/>
      <c r="D105" s="154">
        <v>0</v>
      </c>
      <c r="E105" s="154">
        <v>0</v>
      </c>
      <c r="F105" s="154">
        <v>0</v>
      </c>
      <c r="G105" s="154">
        <v>0</v>
      </c>
      <c r="H105" s="154">
        <v>0</v>
      </c>
      <c r="I105" s="154">
        <v>0</v>
      </c>
      <c r="J105" s="154">
        <v>0</v>
      </c>
      <c r="K105" s="154">
        <v>11.5</v>
      </c>
      <c r="L105" s="154">
        <v>0</v>
      </c>
      <c r="M105" s="154">
        <v>2.7462</v>
      </c>
      <c r="N105" s="154">
        <v>0</v>
      </c>
      <c r="O105" s="154">
        <v>0</v>
      </c>
      <c r="P105" s="155">
        <f t="shared" si="9"/>
        <v>14.2462</v>
      </c>
      <c r="Q105" s="154">
        <v>14.2293</v>
      </c>
      <c r="R105" s="154">
        <v>4.50786</v>
      </c>
    </row>
    <row r="106" spans="1:20" ht="15.75" x14ac:dyDescent="0.25">
      <c r="A106" s="156" t="s">
        <v>157</v>
      </c>
      <c r="B106" s="238"/>
      <c r="C106" s="226"/>
      <c r="D106" s="157">
        <v>0</v>
      </c>
      <c r="E106" s="157">
        <v>0</v>
      </c>
      <c r="F106" s="157">
        <v>0</v>
      </c>
      <c r="G106" s="157">
        <v>0</v>
      </c>
      <c r="H106" s="157">
        <v>6.21</v>
      </c>
      <c r="I106" s="157">
        <v>0</v>
      </c>
      <c r="J106" s="157">
        <v>0</v>
      </c>
      <c r="K106" s="157">
        <v>0</v>
      </c>
      <c r="L106" s="157">
        <v>0</v>
      </c>
      <c r="M106" s="157">
        <v>0</v>
      </c>
      <c r="N106" s="157">
        <v>0</v>
      </c>
      <c r="O106" s="157">
        <v>0</v>
      </c>
      <c r="P106" s="158">
        <f t="shared" si="9"/>
        <v>6.21</v>
      </c>
      <c r="Q106" s="157">
        <v>0.37</v>
      </c>
      <c r="R106" s="157">
        <v>2.9992000000000001</v>
      </c>
    </row>
    <row r="107" spans="1:20" ht="15.75" x14ac:dyDescent="0.25">
      <c r="A107" s="153" t="s">
        <v>159</v>
      </c>
      <c r="B107" s="237"/>
      <c r="C107" s="226"/>
      <c r="D107" s="154">
        <v>0</v>
      </c>
      <c r="E107" s="154">
        <v>0</v>
      </c>
      <c r="F107" s="154">
        <v>0</v>
      </c>
      <c r="G107" s="154">
        <v>0</v>
      </c>
      <c r="H107" s="154">
        <v>0</v>
      </c>
      <c r="I107" s="154">
        <v>0</v>
      </c>
      <c r="J107" s="154">
        <v>0</v>
      </c>
      <c r="K107" s="154">
        <v>0</v>
      </c>
      <c r="L107" s="154">
        <v>0</v>
      </c>
      <c r="M107" s="154">
        <v>0</v>
      </c>
      <c r="N107" s="154">
        <v>0</v>
      </c>
      <c r="O107" s="154">
        <v>0</v>
      </c>
      <c r="P107" s="155">
        <f t="shared" si="9"/>
        <v>0</v>
      </c>
      <c r="Q107" s="154">
        <v>0.79500000000000004</v>
      </c>
      <c r="R107" s="154">
        <v>0</v>
      </c>
    </row>
    <row r="108" spans="1:20" ht="15.75" x14ac:dyDescent="0.25">
      <c r="A108" s="156" t="s">
        <v>160</v>
      </c>
      <c r="B108" s="238"/>
      <c r="C108" s="226"/>
      <c r="D108" s="157">
        <v>0</v>
      </c>
      <c r="E108" s="157">
        <v>0</v>
      </c>
      <c r="F108" s="157">
        <v>0</v>
      </c>
      <c r="G108" s="157">
        <v>0</v>
      </c>
      <c r="H108" s="157">
        <v>0</v>
      </c>
      <c r="I108" s="157">
        <v>0</v>
      </c>
      <c r="J108" s="157">
        <v>0</v>
      </c>
      <c r="K108" s="157">
        <v>0</v>
      </c>
      <c r="L108" s="157">
        <v>0</v>
      </c>
      <c r="M108" s="157">
        <v>0</v>
      </c>
      <c r="N108" s="157">
        <v>0</v>
      </c>
      <c r="O108" s="157">
        <v>0</v>
      </c>
      <c r="P108" s="158">
        <f t="shared" si="9"/>
        <v>0</v>
      </c>
      <c r="Q108" s="157">
        <v>1.274</v>
      </c>
      <c r="R108" s="157">
        <v>0</v>
      </c>
    </row>
    <row r="109" spans="1:20" ht="15.75" x14ac:dyDescent="0.25">
      <c r="A109" s="159" t="s">
        <v>12</v>
      </c>
      <c r="B109" s="239"/>
      <c r="C109" s="226"/>
      <c r="D109" s="160">
        <f t="shared" ref="D109:R109" si="10">SUM(D83,D84,D85,D86,D87,D88,D89,D90,D91,D92,D93,D94,D95,D96,D97,D98,D99,D100,D101,D102,D103,D104,D105,D106,D107,D108)</f>
        <v>0</v>
      </c>
      <c r="E109" s="160">
        <f t="shared" si="10"/>
        <v>0</v>
      </c>
      <c r="F109" s="160">
        <f t="shared" si="10"/>
        <v>6.8030600000000003</v>
      </c>
      <c r="G109" s="160">
        <f t="shared" si="10"/>
        <v>7.59</v>
      </c>
      <c r="H109" s="160">
        <f t="shared" si="10"/>
        <v>50.850999999999999</v>
      </c>
      <c r="I109" s="160">
        <f t="shared" si="10"/>
        <v>13.914999999999999</v>
      </c>
      <c r="J109" s="160">
        <f t="shared" si="10"/>
        <v>66.492999999999995</v>
      </c>
      <c r="K109" s="160">
        <f t="shared" si="10"/>
        <v>62.105000000000004</v>
      </c>
      <c r="L109" s="160">
        <f t="shared" si="10"/>
        <v>0</v>
      </c>
      <c r="M109" s="160">
        <f t="shared" si="10"/>
        <v>23.713920000000002</v>
      </c>
      <c r="N109" s="160">
        <f t="shared" si="10"/>
        <v>0</v>
      </c>
      <c r="O109" s="160">
        <f t="shared" si="10"/>
        <v>0</v>
      </c>
      <c r="P109" s="161">
        <f t="shared" si="10"/>
        <v>231.47098</v>
      </c>
      <c r="Q109" s="157">
        <f t="shared" si="10"/>
        <v>251.64345999999995</v>
      </c>
      <c r="R109" s="157">
        <f t="shared" si="10"/>
        <v>353.63011999999992</v>
      </c>
    </row>
    <row r="111" spans="1:20" ht="15.75" x14ac:dyDescent="0.25">
      <c r="A111" s="149" t="s">
        <v>27</v>
      </c>
      <c r="B111" s="236"/>
      <c r="C111" s="226"/>
      <c r="D111" s="150"/>
      <c r="E111" s="150"/>
      <c r="F111" s="150"/>
      <c r="G111" s="150"/>
      <c r="H111" s="150"/>
      <c r="I111" s="150"/>
      <c r="J111" s="150"/>
      <c r="K111" s="150"/>
      <c r="L111" s="150"/>
      <c r="M111" s="150"/>
      <c r="N111" s="150"/>
      <c r="O111" s="150"/>
      <c r="P111" s="151"/>
      <c r="Q111" s="152"/>
      <c r="R111" s="152"/>
    </row>
    <row r="112" spans="1:20" ht="15.75" x14ac:dyDescent="0.25">
      <c r="A112" s="153" t="s">
        <v>104</v>
      </c>
      <c r="B112" s="237"/>
      <c r="C112" s="226"/>
      <c r="D112" s="154">
        <v>0</v>
      </c>
      <c r="E112" s="154">
        <v>0</v>
      </c>
      <c r="F112" s="154">
        <v>0</v>
      </c>
      <c r="G112" s="154">
        <v>0</v>
      </c>
      <c r="H112" s="154">
        <v>0</v>
      </c>
      <c r="I112" s="154">
        <v>0</v>
      </c>
      <c r="J112" s="154">
        <v>0</v>
      </c>
      <c r="K112" s="154">
        <v>0</v>
      </c>
      <c r="L112" s="154">
        <v>0</v>
      </c>
      <c r="M112" s="154">
        <v>0.96599999999999997</v>
      </c>
      <c r="N112" s="154">
        <v>0</v>
      </c>
      <c r="O112" s="154">
        <v>0</v>
      </c>
      <c r="P112" s="155">
        <f t="shared" ref="P112:P123" si="11">SUM(D112,E112,F112,G112,H112,I112,J112,K112,L112,M112,N112,O112)</f>
        <v>0.96599999999999997</v>
      </c>
      <c r="Q112" s="154">
        <v>32.091940000000001</v>
      </c>
      <c r="R112" s="154">
        <v>0</v>
      </c>
      <c r="S112" s="237"/>
      <c r="T112" s="226"/>
    </row>
    <row r="113" spans="1:20" ht="15.75" x14ac:dyDescent="0.25">
      <c r="A113" s="156" t="s">
        <v>178</v>
      </c>
      <c r="B113" s="238"/>
      <c r="C113" s="226"/>
      <c r="D113" s="157">
        <v>0</v>
      </c>
      <c r="E113" s="157">
        <v>0</v>
      </c>
      <c r="F113" s="157">
        <v>0</v>
      </c>
      <c r="G113" s="157">
        <v>0</v>
      </c>
      <c r="H113" s="157">
        <v>0</v>
      </c>
      <c r="I113" s="157">
        <v>0</v>
      </c>
      <c r="J113" s="157">
        <v>0</v>
      </c>
      <c r="K113" s="157">
        <v>0</v>
      </c>
      <c r="L113" s="157">
        <v>0</v>
      </c>
      <c r="M113" s="157">
        <v>0.23</v>
      </c>
      <c r="N113" s="157">
        <v>0</v>
      </c>
      <c r="O113" s="157">
        <v>0</v>
      </c>
      <c r="P113" s="158">
        <f t="shared" si="11"/>
        <v>0.23</v>
      </c>
      <c r="Q113" s="157">
        <v>0</v>
      </c>
      <c r="R113" s="157">
        <v>0</v>
      </c>
    </row>
    <row r="114" spans="1:20" ht="15.75" x14ac:dyDescent="0.25">
      <c r="A114" s="153" t="s">
        <v>105</v>
      </c>
      <c r="B114" s="237"/>
      <c r="C114" s="226"/>
      <c r="D114" s="154">
        <v>0</v>
      </c>
      <c r="E114" s="154">
        <v>0</v>
      </c>
      <c r="F114" s="154">
        <v>0</v>
      </c>
      <c r="G114" s="154">
        <v>0</v>
      </c>
      <c r="H114" s="154">
        <v>0</v>
      </c>
      <c r="I114" s="154">
        <v>0</v>
      </c>
      <c r="J114" s="154">
        <v>0</v>
      </c>
      <c r="K114" s="154">
        <v>0</v>
      </c>
      <c r="L114" s="154">
        <v>0</v>
      </c>
      <c r="M114" s="154">
        <v>0</v>
      </c>
      <c r="N114" s="154">
        <v>0</v>
      </c>
      <c r="O114" s="154">
        <v>0</v>
      </c>
      <c r="P114" s="155">
        <f t="shared" si="11"/>
        <v>0</v>
      </c>
      <c r="Q114" s="154">
        <v>0</v>
      </c>
      <c r="R114" s="154">
        <v>2.3E-2</v>
      </c>
    </row>
    <row r="115" spans="1:20" ht="15.75" x14ac:dyDescent="0.25">
      <c r="A115" s="156" t="s">
        <v>106</v>
      </c>
      <c r="B115" s="238"/>
      <c r="C115" s="226"/>
      <c r="D115" s="157">
        <v>0</v>
      </c>
      <c r="E115" s="157">
        <v>0</v>
      </c>
      <c r="F115" s="157">
        <v>0</v>
      </c>
      <c r="G115" s="157">
        <v>0</v>
      </c>
      <c r="H115" s="157">
        <v>0</v>
      </c>
      <c r="I115" s="157">
        <v>0</v>
      </c>
      <c r="J115" s="157">
        <v>0</v>
      </c>
      <c r="K115" s="157">
        <v>0</v>
      </c>
      <c r="L115" s="157">
        <v>0</v>
      </c>
      <c r="M115" s="157">
        <v>0.874</v>
      </c>
      <c r="N115" s="157">
        <v>0</v>
      </c>
      <c r="O115" s="157">
        <v>0</v>
      </c>
      <c r="P115" s="158">
        <f t="shared" si="11"/>
        <v>0.874</v>
      </c>
      <c r="Q115" s="157">
        <v>0</v>
      </c>
      <c r="R115" s="157">
        <v>0</v>
      </c>
    </row>
    <row r="116" spans="1:20" ht="15.75" x14ac:dyDescent="0.25">
      <c r="A116" s="153" t="s">
        <v>107</v>
      </c>
      <c r="B116" s="237"/>
      <c r="C116" s="226"/>
      <c r="D116" s="154">
        <v>0</v>
      </c>
      <c r="E116" s="154">
        <v>0</v>
      </c>
      <c r="F116" s="154">
        <v>0</v>
      </c>
      <c r="G116" s="154">
        <v>0</v>
      </c>
      <c r="H116" s="154">
        <v>0</v>
      </c>
      <c r="I116" s="154">
        <v>0</v>
      </c>
      <c r="J116" s="154">
        <v>23.192979999999999</v>
      </c>
      <c r="K116" s="154">
        <v>0.46</v>
      </c>
      <c r="L116" s="154">
        <v>0</v>
      </c>
      <c r="M116" s="154">
        <v>0</v>
      </c>
      <c r="N116" s="154">
        <v>0</v>
      </c>
      <c r="O116" s="154">
        <v>0</v>
      </c>
      <c r="P116" s="155">
        <f t="shared" si="11"/>
        <v>23.652979999999999</v>
      </c>
      <c r="Q116" s="154">
        <v>26.449280000000002</v>
      </c>
      <c r="R116" s="154">
        <v>15.6004</v>
      </c>
    </row>
    <row r="117" spans="1:20" ht="15.75" x14ac:dyDescent="0.25">
      <c r="A117" s="156" t="s">
        <v>29</v>
      </c>
      <c r="B117" s="238"/>
      <c r="C117" s="226"/>
      <c r="D117" s="157">
        <v>0</v>
      </c>
      <c r="E117" s="157">
        <v>0</v>
      </c>
      <c r="F117" s="157">
        <v>0</v>
      </c>
      <c r="G117" s="157">
        <v>0</v>
      </c>
      <c r="H117" s="157">
        <v>0.34599999999999997</v>
      </c>
      <c r="I117" s="157">
        <v>0</v>
      </c>
      <c r="J117" s="157">
        <v>0</v>
      </c>
      <c r="K117" s="157">
        <v>0</v>
      </c>
      <c r="L117" s="157">
        <v>0</v>
      </c>
      <c r="M117" s="157">
        <v>0</v>
      </c>
      <c r="N117" s="157">
        <v>0</v>
      </c>
      <c r="O117" s="157">
        <v>0</v>
      </c>
      <c r="P117" s="158">
        <f t="shared" si="11"/>
        <v>0.34599999999999997</v>
      </c>
      <c r="Q117" s="157">
        <v>0</v>
      </c>
      <c r="R117" s="157">
        <v>0</v>
      </c>
    </row>
    <row r="118" spans="1:20" ht="15.75" x14ac:dyDescent="0.25">
      <c r="A118" s="153" t="s">
        <v>109</v>
      </c>
      <c r="B118" s="237"/>
      <c r="C118" s="226"/>
      <c r="D118" s="154">
        <v>0</v>
      </c>
      <c r="E118" s="154">
        <v>0</v>
      </c>
      <c r="F118" s="154">
        <v>1</v>
      </c>
      <c r="G118" s="154">
        <v>0</v>
      </c>
      <c r="H118" s="154">
        <v>9.1999999999999998E-2</v>
      </c>
      <c r="I118" s="154">
        <v>0</v>
      </c>
      <c r="J118" s="154">
        <v>0</v>
      </c>
      <c r="K118" s="154">
        <v>0</v>
      </c>
      <c r="L118" s="154">
        <v>0</v>
      </c>
      <c r="M118" s="154">
        <v>0</v>
      </c>
      <c r="N118" s="154">
        <v>0</v>
      </c>
      <c r="O118" s="154">
        <v>0</v>
      </c>
      <c r="P118" s="155">
        <f t="shared" si="11"/>
        <v>1.0920000000000001</v>
      </c>
      <c r="Q118" s="154">
        <v>0.26500000000000001</v>
      </c>
      <c r="R118" s="154">
        <v>2.9359999999999999</v>
      </c>
    </row>
    <row r="119" spans="1:20" ht="15.75" x14ac:dyDescent="0.25">
      <c r="A119" s="156" t="s">
        <v>110</v>
      </c>
      <c r="B119" s="238"/>
      <c r="C119" s="226"/>
      <c r="D119" s="157">
        <v>0</v>
      </c>
      <c r="E119" s="157">
        <v>0</v>
      </c>
      <c r="F119" s="157">
        <v>0</v>
      </c>
      <c r="G119" s="157">
        <v>0</v>
      </c>
      <c r="H119" s="157">
        <v>0</v>
      </c>
      <c r="I119" s="157">
        <v>0</v>
      </c>
      <c r="J119" s="157">
        <v>0</v>
      </c>
      <c r="K119" s="157">
        <v>0</v>
      </c>
      <c r="L119" s="157">
        <v>0</v>
      </c>
      <c r="M119" s="157">
        <v>0</v>
      </c>
      <c r="N119" s="157">
        <v>0</v>
      </c>
      <c r="O119" s="157">
        <v>0</v>
      </c>
      <c r="P119" s="158">
        <f t="shared" si="11"/>
        <v>0</v>
      </c>
      <c r="Q119" s="157">
        <v>0</v>
      </c>
      <c r="R119" s="157">
        <v>2.5000000000000001E-2</v>
      </c>
    </row>
    <row r="120" spans="1:20" ht="15.75" x14ac:dyDescent="0.25">
      <c r="A120" s="153" t="s">
        <v>179</v>
      </c>
      <c r="B120" s="237"/>
      <c r="C120" s="226"/>
      <c r="D120" s="154">
        <v>0</v>
      </c>
      <c r="E120" s="154">
        <v>0</v>
      </c>
      <c r="F120" s="154">
        <v>0</v>
      </c>
      <c r="G120" s="154">
        <v>0</v>
      </c>
      <c r="H120" s="154">
        <v>0</v>
      </c>
      <c r="I120" s="154">
        <v>0</v>
      </c>
      <c r="J120" s="154">
        <v>0</v>
      </c>
      <c r="K120" s="154">
        <v>0</v>
      </c>
      <c r="L120" s="154">
        <v>0</v>
      </c>
      <c r="M120" s="154">
        <v>0</v>
      </c>
      <c r="N120" s="154">
        <v>0</v>
      </c>
      <c r="O120" s="154">
        <v>0</v>
      </c>
      <c r="P120" s="155">
        <f t="shared" si="11"/>
        <v>0</v>
      </c>
      <c r="Q120" s="154">
        <v>4.5999999999999999E-2</v>
      </c>
      <c r="R120" s="154">
        <v>0</v>
      </c>
    </row>
    <row r="121" spans="1:20" ht="15.75" x14ac:dyDescent="0.25">
      <c r="A121" s="156" t="s">
        <v>30</v>
      </c>
      <c r="B121" s="238"/>
      <c r="C121" s="226"/>
      <c r="D121" s="157">
        <v>0</v>
      </c>
      <c r="E121" s="157">
        <v>0</v>
      </c>
      <c r="F121" s="157">
        <v>0</v>
      </c>
      <c r="G121" s="157">
        <v>0</v>
      </c>
      <c r="H121" s="157">
        <v>0</v>
      </c>
      <c r="I121" s="157">
        <v>0</v>
      </c>
      <c r="J121" s="157">
        <v>0</v>
      </c>
      <c r="K121" s="157">
        <v>0</v>
      </c>
      <c r="L121" s="157">
        <v>0</v>
      </c>
      <c r="M121" s="157">
        <v>4.5999999999999999E-2</v>
      </c>
      <c r="N121" s="157">
        <v>0</v>
      </c>
      <c r="O121" s="157">
        <v>0</v>
      </c>
      <c r="P121" s="158">
        <f t="shared" si="11"/>
        <v>4.5999999999999999E-2</v>
      </c>
      <c r="Q121" s="157">
        <v>0.23599999999999999</v>
      </c>
      <c r="R121" s="157">
        <v>0</v>
      </c>
    </row>
    <row r="122" spans="1:20" ht="15.75" x14ac:dyDescent="0.25">
      <c r="A122" s="153" t="s">
        <v>31</v>
      </c>
      <c r="B122" s="237"/>
      <c r="C122" s="226"/>
      <c r="D122" s="154">
        <v>0</v>
      </c>
      <c r="E122" s="154">
        <v>17.709540000000001</v>
      </c>
      <c r="F122" s="154">
        <v>14.1</v>
      </c>
      <c r="G122" s="154">
        <v>0</v>
      </c>
      <c r="H122" s="154">
        <v>0</v>
      </c>
      <c r="I122" s="154">
        <v>42.292859999999997</v>
      </c>
      <c r="J122" s="154">
        <v>61.134</v>
      </c>
      <c r="K122" s="154">
        <v>27.646000000000001</v>
      </c>
      <c r="L122" s="154">
        <v>0</v>
      </c>
      <c r="M122" s="154">
        <v>0</v>
      </c>
      <c r="N122" s="154">
        <v>0</v>
      </c>
      <c r="O122" s="154">
        <v>0</v>
      </c>
      <c r="P122" s="155">
        <f t="shared" si="11"/>
        <v>162.88240000000002</v>
      </c>
      <c r="Q122" s="154">
        <v>152.81932</v>
      </c>
      <c r="R122" s="154">
        <v>174.8597</v>
      </c>
    </row>
    <row r="123" spans="1:20" ht="15.75" x14ac:dyDescent="0.25">
      <c r="A123" s="156" t="s">
        <v>161</v>
      </c>
      <c r="B123" s="238"/>
      <c r="C123" s="226"/>
      <c r="D123" s="157">
        <v>0</v>
      </c>
      <c r="E123" s="157">
        <v>0</v>
      </c>
      <c r="F123" s="157">
        <v>0</v>
      </c>
      <c r="G123" s="157">
        <v>0</v>
      </c>
      <c r="H123" s="157">
        <v>0</v>
      </c>
      <c r="I123" s="157">
        <v>0</v>
      </c>
      <c r="J123" s="157">
        <v>0</v>
      </c>
      <c r="K123" s="157">
        <v>0</v>
      </c>
      <c r="L123" s="157">
        <v>0</v>
      </c>
      <c r="M123" s="157">
        <v>0</v>
      </c>
      <c r="N123" s="157">
        <v>0</v>
      </c>
      <c r="O123" s="157">
        <v>0</v>
      </c>
      <c r="P123" s="158">
        <f t="shared" si="11"/>
        <v>0</v>
      </c>
      <c r="Q123" s="157">
        <v>0</v>
      </c>
      <c r="R123" s="157">
        <v>1</v>
      </c>
    </row>
    <row r="124" spans="1:20" ht="15.75" x14ac:dyDescent="0.25">
      <c r="A124" s="159" t="s">
        <v>12</v>
      </c>
      <c r="B124" s="239"/>
      <c r="C124" s="226"/>
      <c r="D124" s="160">
        <f t="shared" ref="D124:R124" si="12">SUM(D112,D113,D114,D115,D116,D117,D118,D119,D120,D121,D122,D123)</f>
        <v>0</v>
      </c>
      <c r="E124" s="160">
        <f t="shared" si="12"/>
        <v>17.709540000000001</v>
      </c>
      <c r="F124" s="160">
        <f t="shared" si="12"/>
        <v>15.1</v>
      </c>
      <c r="G124" s="160">
        <f t="shared" si="12"/>
        <v>0</v>
      </c>
      <c r="H124" s="160">
        <f t="shared" si="12"/>
        <v>0.43799999999999994</v>
      </c>
      <c r="I124" s="160">
        <f t="shared" si="12"/>
        <v>42.292859999999997</v>
      </c>
      <c r="J124" s="160">
        <f t="shared" si="12"/>
        <v>84.326979999999992</v>
      </c>
      <c r="K124" s="160">
        <f t="shared" si="12"/>
        <v>28.106000000000002</v>
      </c>
      <c r="L124" s="160">
        <f t="shared" si="12"/>
        <v>0</v>
      </c>
      <c r="M124" s="160">
        <f t="shared" si="12"/>
        <v>2.1159999999999997</v>
      </c>
      <c r="N124" s="160">
        <f t="shared" si="12"/>
        <v>0</v>
      </c>
      <c r="O124" s="160">
        <f t="shared" si="12"/>
        <v>0</v>
      </c>
      <c r="P124" s="161">
        <f t="shared" si="12"/>
        <v>190.08938000000001</v>
      </c>
      <c r="Q124" s="157">
        <f t="shared" si="12"/>
        <v>211.90754000000001</v>
      </c>
      <c r="R124" s="157">
        <f t="shared" si="12"/>
        <v>194.44409999999999</v>
      </c>
    </row>
    <row r="126" spans="1:20" ht="15.75" x14ac:dyDescent="0.25">
      <c r="A126" s="149" t="s">
        <v>112</v>
      </c>
      <c r="B126" s="236"/>
      <c r="C126" s="226"/>
      <c r="D126" s="150"/>
      <c r="E126" s="150"/>
      <c r="F126" s="150"/>
      <c r="G126" s="150"/>
      <c r="H126" s="150"/>
      <c r="I126" s="150"/>
      <c r="J126" s="150"/>
      <c r="K126" s="150"/>
      <c r="L126" s="150"/>
      <c r="M126" s="150"/>
      <c r="N126" s="150"/>
      <c r="O126" s="150"/>
      <c r="P126" s="151"/>
      <c r="Q126" s="152"/>
      <c r="R126" s="152"/>
    </row>
    <row r="127" spans="1:20" ht="15.75" x14ac:dyDescent="0.25">
      <c r="A127" s="153" t="s">
        <v>113</v>
      </c>
      <c r="B127" s="237"/>
      <c r="C127" s="226"/>
      <c r="D127" s="154">
        <v>0</v>
      </c>
      <c r="E127" s="154">
        <v>0</v>
      </c>
      <c r="F127" s="154">
        <v>0</v>
      </c>
      <c r="G127" s="154">
        <v>0</v>
      </c>
      <c r="H127" s="154">
        <v>47.38</v>
      </c>
      <c r="I127" s="154">
        <v>29.67</v>
      </c>
      <c r="J127" s="154">
        <v>0</v>
      </c>
      <c r="K127" s="154">
        <v>0</v>
      </c>
      <c r="L127" s="154">
        <v>0</v>
      </c>
      <c r="M127" s="154">
        <v>26.574200000000001</v>
      </c>
      <c r="N127" s="154">
        <v>62.68</v>
      </c>
      <c r="O127" s="154">
        <v>0</v>
      </c>
      <c r="P127" s="155">
        <f>SUM(D127,E127,F127,G127,H127,I127,J127,K127,L127,M127,N127,O127)</f>
        <v>166.30420000000001</v>
      </c>
      <c r="Q127" s="154">
        <v>154.70048</v>
      </c>
      <c r="R127" s="154">
        <v>135.11696000000001</v>
      </c>
      <c r="S127" s="237"/>
      <c r="T127" s="226"/>
    </row>
    <row r="128" spans="1:20" ht="15.75" x14ac:dyDescent="0.25">
      <c r="A128" s="156" t="s">
        <v>114</v>
      </c>
      <c r="B128" s="238"/>
      <c r="C128" s="226"/>
      <c r="D128" s="157">
        <v>0</v>
      </c>
      <c r="E128" s="157">
        <v>0</v>
      </c>
      <c r="F128" s="157">
        <v>0</v>
      </c>
      <c r="G128" s="157">
        <v>183.93600000000001</v>
      </c>
      <c r="H128" s="157">
        <v>0</v>
      </c>
      <c r="I128" s="157">
        <v>0</v>
      </c>
      <c r="J128" s="157">
        <v>67.896000000000001</v>
      </c>
      <c r="K128" s="157">
        <v>384.036</v>
      </c>
      <c r="L128" s="157">
        <v>0</v>
      </c>
      <c r="M128" s="157">
        <v>348.02634</v>
      </c>
      <c r="N128" s="157">
        <v>0</v>
      </c>
      <c r="O128" s="157">
        <v>0</v>
      </c>
      <c r="P128" s="158">
        <f>SUM(D128,E128,F128,G128,H128,I128,J128,K128,L128,M128,N128,O128)</f>
        <v>983.89433999999994</v>
      </c>
      <c r="Q128" s="157">
        <v>1276.5916999999999</v>
      </c>
      <c r="R128" s="157">
        <v>2072.8556400000002</v>
      </c>
    </row>
    <row r="129" spans="1:20" ht="15.75" x14ac:dyDescent="0.25">
      <c r="A129" s="153" t="s">
        <v>180</v>
      </c>
      <c r="B129" s="237"/>
      <c r="C129" s="226"/>
      <c r="D129" s="154">
        <v>0</v>
      </c>
      <c r="E129" s="154">
        <v>0</v>
      </c>
      <c r="F129" s="154">
        <v>0</v>
      </c>
      <c r="G129" s="154">
        <v>0</v>
      </c>
      <c r="H129" s="154">
        <v>0</v>
      </c>
      <c r="I129" s="154">
        <v>0</v>
      </c>
      <c r="J129" s="154">
        <v>0</v>
      </c>
      <c r="K129" s="154">
        <v>0</v>
      </c>
      <c r="L129" s="154">
        <v>0</v>
      </c>
      <c r="M129" s="154">
        <v>0</v>
      </c>
      <c r="N129" s="154">
        <v>0</v>
      </c>
      <c r="O129" s="154">
        <v>0</v>
      </c>
      <c r="P129" s="155">
        <f>SUM(D129,E129,F129,G129,H129,I129,J129,K129,L129,M129,N129,O129)</f>
        <v>0</v>
      </c>
      <c r="Q129" s="154">
        <v>0</v>
      </c>
      <c r="R129" s="154">
        <v>3.32</v>
      </c>
    </row>
    <row r="130" spans="1:20" ht="15.75" x14ac:dyDescent="0.25">
      <c r="A130" s="156" t="s">
        <v>115</v>
      </c>
      <c r="B130" s="238"/>
      <c r="C130" s="226"/>
      <c r="D130" s="157">
        <v>0</v>
      </c>
      <c r="E130" s="157">
        <v>0</v>
      </c>
      <c r="F130" s="157">
        <v>0</v>
      </c>
      <c r="G130" s="157">
        <v>0</v>
      </c>
      <c r="H130" s="157">
        <v>0</v>
      </c>
      <c r="I130" s="157">
        <v>0</v>
      </c>
      <c r="J130" s="157">
        <v>0</v>
      </c>
      <c r="K130" s="157">
        <v>107.17</v>
      </c>
      <c r="L130" s="157">
        <v>0</v>
      </c>
      <c r="M130" s="157">
        <v>179.19391999999999</v>
      </c>
      <c r="N130" s="157">
        <v>20.47</v>
      </c>
      <c r="O130" s="157">
        <v>0</v>
      </c>
      <c r="P130" s="158">
        <f>SUM(D130,E130,F130,G130,H130,I130,J130,K130,L130,M130,N130,O130)</f>
        <v>306.83392000000003</v>
      </c>
      <c r="Q130" s="157">
        <v>152.19236000000001</v>
      </c>
      <c r="R130" s="157">
        <v>121.54012</v>
      </c>
    </row>
    <row r="131" spans="1:20" ht="15.75" x14ac:dyDescent="0.25">
      <c r="A131" s="153" t="s">
        <v>116</v>
      </c>
      <c r="B131" s="237"/>
      <c r="C131" s="226"/>
      <c r="D131" s="154">
        <v>0</v>
      </c>
      <c r="E131" s="154">
        <v>0</v>
      </c>
      <c r="F131" s="154">
        <v>0</v>
      </c>
      <c r="G131" s="154">
        <v>0</v>
      </c>
      <c r="H131" s="154">
        <v>0</v>
      </c>
      <c r="I131" s="154">
        <v>0</v>
      </c>
      <c r="J131" s="154">
        <v>0</v>
      </c>
      <c r="K131" s="154">
        <v>0</v>
      </c>
      <c r="L131" s="154">
        <v>0</v>
      </c>
      <c r="M131" s="154">
        <v>0.6532</v>
      </c>
      <c r="N131" s="154">
        <v>0</v>
      </c>
      <c r="O131" s="154">
        <v>0</v>
      </c>
      <c r="P131" s="155">
        <f>SUM(D131,E131,F131,G131,H131,I131,J131,K131,L131,M131,N131,O131)</f>
        <v>0.6532</v>
      </c>
      <c r="Q131" s="154">
        <v>1.6659999999999999</v>
      </c>
      <c r="R131" s="154">
        <v>0.84</v>
      </c>
    </row>
    <row r="132" spans="1:20" ht="15.75" x14ac:dyDescent="0.25">
      <c r="A132" s="159" t="s">
        <v>12</v>
      </c>
      <c r="B132" s="239"/>
      <c r="C132" s="226"/>
      <c r="D132" s="160">
        <f t="shared" ref="D132:R132" si="13">SUM(D127,D128,D129,D130,D131)</f>
        <v>0</v>
      </c>
      <c r="E132" s="160">
        <f t="shared" si="13"/>
        <v>0</v>
      </c>
      <c r="F132" s="160">
        <f t="shared" si="13"/>
        <v>0</v>
      </c>
      <c r="G132" s="160">
        <f t="shared" si="13"/>
        <v>183.93600000000001</v>
      </c>
      <c r="H132" s="160">
        <f t="shared" si="13"/>
        <v>47.38</v>
      </c>
      <c r="I132" s="160">
        <f t="shared" si="13"/>
        <v>29.67</v>
      </c>
      <c r="J132" s="160">
        <f t="shared" si="13"/>
        <v>67.896000000000001</v>
      </c>
      <c r="K132" s="160">
        <f t="shared" si="13"/>
        <v>491.20600000000002</v>
      </c>
      <c r="L132" s="160">
        <f t="shared" si="13"/>
        <v>0</v>
      </c>
      <c r="M132" s="160">
        <f t="shared" si="13"/>
        <v>554.44766000000004</v>
      </c>
      <c r="N132" s="160">
        <f t="shared" si="13"/>
        <v>83.15</v>
      </c>
      <c r="O132" s="160">
        <f t="shared" si="13"/>
        <v>0</v>
      </c>
      <c r="P132" s="161">
        <f t="shared" si="13"/>
        <v>1457.6856599999999</v>
      </c>
      <c r="Q132" s="157">
        <f t="shared" si="13"/>
        <v>1585.1505399999999</v>
      </c>
      <c r="R132" s="157">
        <f t="shared" si="13"/>
        <v>2333.6727200000005</v>
      </c>
    </row>
    <row r="134" spans="1:20" ht="15.75" x14ac:dyDescent="0.25">
      <c r="A134" s="149" t="s">
        <v>32</v>
      </c>
      <c r="B134" s="236"/>
      <c r="C134" s="226"/>
      <c r="D134" s="150"/>
      <c r="E134" s="150"/>
      <c r="F134" s="150"/>
      <c r="G134" s="150"/>
      <c r="H134" s="150"/>
      <c r="I134" s="150"/>
      <c r="J134" s="150"/>
      <c r="K134" s="150"/>
      <c r="L134" s="150"/>
      <c r="M134" s="150"/>
      <c r="N134" s="150"/>
      <c r="O134" s="150"/>
      <c r="P134" s="151"/>
      <c r="Q134" s="152"/>
      <c r="R134" s="152"/>
    </row>
    <row r="135" spans="1:20" ht="15.75" x14ac:dyDescent="0.25">
      <c r="A135" s="153" t="s">
        <v>33</v>
      </c>
      <c r="B135" s="237"/>
      <c r="C135" s="226"/>
      <c r="D135" s="154">
        <v>0</v>
      </c>
      <c r="E135" s="154">
        <v>0</v>
      </c>
      <c r="F135" s="154">
        <v>0</v>
      </c>
      <c r="G135" s="154">
        <v>26.759</v>
      </c>
      <c r="H135" s="154">
        <v>1.5269999999999999</v>
      </c>
      <c r="I135" s="154">
        <v>12.5212</v>
      </c>
      <c r="J135" s="154">
        <v>0</v>
      </c>
      <c r="K135" s="154">
        <v>0</v>
      </c>
      <c r="L135" s="154">
        <v>0</v>
      </c>
      <c r="M135" s="154">
        <v>0</v>
      </c>
      <c r="N135" s="154">
        <v>0</v>
      </c>
      <c r="O135" s="154">
        <v>0</v>
      </c>
      <c r="P135" s="155">
        <f t="shared" ref="P135:P149" si="14">SUM(D135,E135,F135,G135,H135,I135,J135,K135,L135,M135,N135,O135)</f>
        <v>40.807200000000002</v>
      </c>
      <c r="Q135" s="154">
        <v>35.262999999999998</v>
      </c>
      <c r="R135" s="154">
        <v>60.533380000000001</v>
      </c>
      <c r="S135" s="237"/>
      <c r="T135" s="226"/>
    </row>
    <row r="136" spans="1:20" ht="15.75" x14ac:dyDescent="0.25">
      <c r="A136" s="156" t="s">
        <v>117</v>
      </c>
      <c r="B136" s="238"/>
      <c r="C136" s="226"/>
      <c r="D136" s="157">
        <v>0</v>
      </c>
      <c r="E136" s="157">
        <v>0</v>
      </c>
      <c r="F136" s="157">
        <v>0</v>
      </c>
      <c r="G136" s="157">
        <v>0</v>
      </c>
      <c r="H136" s="157">
        <v>0</v>
      </c>
      <c r="I136" s="157">
        <v>0</v>
      </c>
      <c r="J136" s="157">
        <v>0</v>
      </c>
      <c r="K136" s="157">
        <v>0</v>
      </c>
      <c r="L136" s="157">
        <v>0</v>
      </c>
      <c r="M136" s="157">
        <v>0</v>
      </c>
      <c r="N136" s="157">
        <v>0</v>
      </c>
      <c r="O136" s="157">
        <v>0</v>
      </c>
      <c r="P136" s="158">
        <f t="shared" si="14"/>
        <v>0</v>
      </c>
      <c r="Q136" s="157">
        <v>0.114</v>
      </c>
      <c r="R136" s="157">
        <v>0</v>
      </c>
    </row>
    <row r="137" spans="1:20" ht="15.75" x14ac:dyDescent="0.25">
      <c r="A137" s="153" t="s">
        <v>118</v>
      </c>
      <c r="B137" s="237"/>
      <c r="C137" s="226"/>
      <c r="D137" s="154">
        <v>0</v>
      </c>
      <c r="E137" s="154">
        <v>0</v>
      </c>
      <c r="F137" s="154">
        <v>0.1</v>
      </c>
      <c r="G137" s="154">
        <v>0</v>
      </c>
      <c r="H137" s="154">
        <v>0</v>
      </c>
      <c r="I137" s="154">
        <v>0</v>
      </c>
      <c r="J137" s="154">
        <v>0</v>
      </c>
      <c r="K137" s="154">
        <v>0</v>
      </c>
      <c r="L137" s="154">
        <v>0</v>
      </c>
      <c r="M137" s="154">
        <v>46.510599999999997</v>
      </c>
      <c r="N137" s="154">
        <v>0</v>
      </c>
      <c r="O137" s="154">
        <v>0</v>
      </c>
      <c r="P137" s="155">
        <f t="shared" si="14"/>
        <v>46.610599999999998</v>
      </c>
      <c r="Q137" s="154">
        <v>39.514980000000001</v>
      </c>
      <c r="R137" s="154">
        <v>39.078139999999998</v>
      </c>
    </row>
    <row r="138" spans="1:20" ht="15.75" x14ac:dyDescent="0.25">
      <c r="A138" s="156" t="s">
        <v>119</v>
      </c>
      <c r="B138" s="238"/>
      <c r="C138" s="226"/>
      <c r="D138" s="157">
        <v>0</v>
      </c>
      <c r="E138" s="157">
        <v>0</v>
      </c>
      <c r="F138" s="157">
        <v>0</v>
      </c>
      <c r="G138" s="157">
        <v>62.923999999999999</v>
      </c>
      <c r="H138" s="157">
        <v>2.5299999999999998</v>
      </c>
      <c r="I138" s="157">
        <v>0</v>
      </c>
      <c r="J138" s="157">
        <v>2.2999999999999998</v>
      </c>
      <c r="K138" s="157">
        <v>3.68</v>
      </c>
      <c r="L138" s="157">
        <v>0</v>
      </c>
      <c r="M138" s="157">
        <v>56.500419999999998</v>
      </c>
      <c r="N138" s="157">
        <v>0</v>
      </c>
      <c r="O138" s="157">
        <v>0</v>
      </c>
      <c r="P138" s="158">
        <f t="shared" si="14"/>
        <v>127.93441999999999</v>
      </c>
      <c r="Q138" s="157">
        <v>131.15755999999999</v>
      </c>
      <c r="R138" s="157">
        <v>107.58694</v>
      </c>
    </row>
    <row r="139" spans="1:20" ht="15.75" x14ac:dyDescent="0.25">
      <c r="A139" s="153" t="s">
        <v>181</v>
      </c>
      <c r="B139" s="237"/>
      <c r="C139" s="226"/>
      <c r="D139" s="154">
        <v>0</v>
      </c>
      <c r="E139" s="154">
        <v>0</v>
      </c>
      <c r="F139" s="154">
        <v>0</v>
      </c>
      <c r="G139" s="154">
        <v>0</v>
      </c>
      <c r="H139" s="154">
        <v>0</v>
      </c>
      <c r="I139" s="154">
        <v>0</v>
      </c>
      <c r="J139" s="154">
        <v>0</v>
      </c>
      <c r="K139" s="154">
        <v>0</v>
      </c>
      <c r="L139" s="154">
        <v>0</v>
      </c>
      <c r="M139" s="154">
        <v>0.60260000000000002</v>
      </c>
      <c r="N139" s="154">
        <v>0</v>
      </c>
      <c r="O139" s="154">
        <v>0</v>
      </c>
      <c r="P139" s="155">
        <f t="shared" si="14"/>
        <v>0.60260000000000002</v>
      </c>
      <c r="Q139" s="154">
        <v>0</v>
      </c>
      <c r="R139" s="154">
        <v>0</v>
      </c>
    </row>
    <row r="140" spans="1:20" ht="15.75" x14ac:dyDescent="0.25">
      <c r="A140" s="156" t="s">
        <v>182</v>
      </c>
      <c r="B140" s="238"/>
      <c r="C140" s="226"/>
      <c r="D140" s="157">
        <v>0</v>
      </c>
      <c r="E140" s="157">
        <v>0</v>
      </c>
      <c r="F140" s="157">
        <v>0</v>
      </c>
      <c r="G140" s="157">
        <v>0</v>
      </c>
      <c r="H140" s="157">
        <v>0</v>
      </c>
      <c r="I140" s="157">
        <v>0</v>
      </c>
      <c r="J140" s="157">
        <v>0</v>
      </c>
      <c r="K140" s="157">
        <v>0</v>
      </c>
      <c r="L140" s="157">
        <v>0</v>
      </c>
      <c r="M140" s="157">
        <v>2.37222</v>
      </c>
      <c r="N140" s="157">
        <v>0</v>
      </c>
      <c r="O140" s="157">
        <v>0</v>
      </c>
      <c r="P140" s="158">
        <f t="shared" si="14"/>
        <v>2.37222</v>
      </c>
      <c r="Q140" s="157">
        <v>2.8465799999999999</v>
      </c>
      <c r="R140" s="157">
        <v>0</v>
      </c>
    </row>
    <row r="141" spans="1:20" ht="15.75" x14ac:dyDescent="0.25">
      <c r="A141" s="153" t="s">
        <v>35</v>
      </c>
      <c r="B141" s="237"/>
      <c r="C141" s="226"/>
      <c r="D141" s="154">
        <v>0</v>
      </c>
      <c r="E141" s="154">
        <v>0</v>
      </c>
      <c r="F141" s="154">
        <v>0</v>
      </c>
      <c r="G141" s="154">
        <v>0</v>
      </c>
      <c r="H141" s="154">
        <v>0</v>
      </c>
      <c r="I141" s="154">
        <v>0</v>
      </c>
      <c r="J141" s="154">
        <v>0</v>
      </c>
      <c r="K141" s="154">
        <v>0</v>
      </c>
      <c r="L141" s="154">
        <v>0</v>
      </c>
      <c r="M141" s="154">
        <v>12.025320000000001</v>
      </c>
      <c r="N141" s="154">
        <v>0</v>
      </c>
      <c r="O141" s="154">
        <v>0</v>
      </c>
      <c r="P141" s="155">
        <f t="shared" si="14"/>
        <v>12.025320000000001</v>
      </c>
      <c r="Q141" s="154">
        <v>2.6219999999999999</v>
      </c>
      <c r="R141" s="154">
        <v>3.5999999999999997E-2</v>
      </c>
    </row>
    <row r="142" spans="1:20" ht="15.75" x14ac:dyDescent="0.25">
      <c r="A142" s="156" t="s">
        <v>183</v>
      </c>
      <c r="B142" s="238"/>
      <c r="C142" s="226"/>
      <c r="D142" s="157">
        <v>0</v>
      </c>
      <c r="E142" s="157">
        <v>0</v>
      </c>
      <c r="F142" s="157">
        <v>0</v>
      </c>
      <c r="G142" s="157">
        <v>0</v>
      </c>
      <c r="H142" s="157">
        <v>0</v>
      </c>
      <c r="I142" s="157">
        <v>0</v>
      </c>
      <c r="J142" s="157">
        <v>0</v>
      </c>
      <c r="K142" s="157">
        <v>0</v>
      </c>
      <c r="L142" s="157">
        <v>0</v>
      </c>
      <c r="M142" s="157">
        <v>9.1999999999999998E-3</v>
      </c>
      <c r="N142" s="157">
        <v>0</v>
      </c>
      <c r="O142" s="157">
        <v>0</v>
      </c>
      <c r="P142" s="158">
        <f t="shared" si="14"/>
        <v>9.1999999999999998E-3</v>
      </c>
      <c r="Q142" s="157">
        <v>0</v>
      </c>
      <c r="R142" s="157">
        <v>0</v>
      </c>
    </row>
    <row r="143" spans="1:20" ht="15.75" x14ac:dyDescent="0.25">
      <c r="A143" s="153" t="s">
        <v>120</v>
      </c>
      <c r="B143" s="237"/>
      <c r="C143" s="226"/>
      <c r="D143" s="154">
        <v>0</v>
      </c>
      <c r="E143" s="154">
        <v>0</v>
      </c>
      <c r="F143" s="154">
        <v>0</v>
      </c>
      <c r="G143" s="154">
        <v>0</v>
      </c>
      <c r="H143" s="154">
        <v>0</v>
      </c>
      <c r="I143" s="154">
        <v>0</v>
      </c>
      <c r="J143" s="154">
        <v>0</v>
      </c>
      <c r="K143" s="154">
        <v>0</v>
      </c>
      <c r="L143" s="154">
        <v>0</v>
      </c>
      <c r="M143" s="154">
        <v>26.42332</v>
      </c>
      <c r="N143" s="154">
        <v>0</v>
      </c>
      <c r="O143" s="154">
        <v>0</v>
      </c>
      <c r="P143" s="155">
        <f t="shared" si="14"/>
        <v>26.42332</v>
      </c>
      <c r="Q143" s="154">
        <v>14.83794</v>
      </c>
      <c r="R143" s="154">
        <v>12.349500000000001</v>
      </c>
    </row>
    <row r="144" spans="1:20" ht="15.75" x14ac:dyDescent="0.25">
      <c r="A144" s="156" t="s">
        <v>121</v>
      </c>
      <c r="B144" s="238"/>
      <c r="C144" s="226"/>
      <c r="D144" s="157">
        <v>0</v>
      </c>
      <c r="E144" s="157">
        <v>0</v>
      </c>
      <c r="F144" s="157">
        <v>0</v>
      </c>
      <c r="G144" s="157">
        <v>0</v>
      </c>
      <c r="H144" s="157">
        <v>0</v>
      </c>
      <c r="I144" s="157">
        <v>0</v>
      </c>
      <c r="J144" s="157">
        <v>0</v>
      </c>
      <c r="K144" s="157">
        <v>0</v>
      </c>
      <c r="L144" s="157">
        <v>0</v>
      </c>
      <c r="M144" s="157">
        <v>0.93840000000000001</v>
      </c>
      <c r="N144" s="157">
        <v>0</v>
      </c>
      <c r="O144" s="157">
        <v>0</v>
      </c>
      <c r="P144" s="158">
        <f t="shared" si="14"/>
        <v>0.93840000000000001</v>
      </c>
      <c r="Q144" s="157">
        <v>0</v>
      </c>
      <c r="R144" s="157">
        <v>0</v>
      </c>
    </row>
    <row r="145" spans="1:20" ht="15.75" x14ac:dyDescent="0.25">
      <c r="A145" s="153" t="s">
        <v>36</v>
      </c>
      <c r="B145" s="237"/>
      <c r="C145" s="226"/>
      <c r="D145" s="154">
        <v>0</v>
      </c>
      <c r="E145" s="154">
        <v>0</v>
      </c>
      <c r="F145" s="154">
        <v>0</v>
      </c>
      <c r="G145" s="154">
        <v>0</v>
      </c>
      <c r="H145" s="154">
        <v>0</v>
      </c>
      <c r="I145" s="154">
        <v>0</v>
      </c>
      <c r="J145" s="154">
        <v>0</v>
      </c>
      <c r="K145" s="154">
        <v>0</v>
      </c>
      <c r="L145" s="154">
        <v>0</v>
      </c>
      <c r="M145" s="154">
        <v>58.592959999999998</v>
      </c>
      <c r="N145" s="154">
        <v>0</v>
      </c>
      <c r="O145" s="154">
        <v>0</v>
      </c>
      <c r="P145" s="155">
        <f t="shared" si="14"/>
        <v>58.592959999999998</v>
      </c>
      <c r="Q145" s="154">
        <v>19.899840000000001</v>
      </c>
      <c r="R145" s="154">
        <v>22.685680000000001</v>
      </c>
    </row>
    <row r="146" spans="1:20" ht="15.75" x14ac:dyDescent="0.25">
      <c r="A146" s="156" t="s">
        <v>123</v>
      </c>
      <c r="B146" s="238"/>
      <c r="C146" s="226"/>
      <c r="D146" s="157">
        <v>0</v>
      </c>
      <c r="E146" s="157">
        <v>0</v>
      </c>
      <c r="F146" s="157">
        <v>0</v>
      </c>
      <c r="G146" s="157">
        <v>0</v>
      </c>
      <c r="H146" s="157">
        <v>0</v>
      </c>
      <c r="I146" s="157">
        <v>0</v>
      </c>
      <c r="J146" s="157">
        <v>0</v>
      </c>
      <c r="K146" s="157">
        <v>0</v>
      </c>
      <c r="L146" s="157">
        <v>0</v>
      </c>
      <c r="M146" s="157">
        <v>0.61639999999999995</v>
      </c>
      <c r="N146" s="157">
        <v>0</v>
      </c>
      <c r="O146" s="157">
        <v>0</v>
      </c>
      <c r="P146" s="158">
        <f t="shared" si="14"/>
        <v>0.61639999999999995</v>
      </c>
      <c r="Q146" s="157">
        <v>0</v>
      </c>
      <c r="R146" s="157">
        <v>0.221</v>
      </c>
    </row>
    <row r="147" spans="1:20" ht="15.75" x14ac:dyDescent="0.25">
      <c r="A147" s="153" t="s">
        <v>124</v>
      </c>
      <c r="B147" s="237"/>
      <c r="C147" s="226"/>
      <c r="D147" s="154">
        <v>0</v>
      </c>
      <c r="E147" s="154">
        <v>0</v>
      </c>
      <c r="F147" s="154">
        <v>16.3</v>
      </c>
      <c r="G147" s="154">
        <v>0</v>
      </c>
      <c r="H147" s="154">
        <v>16.23</v>
      </c>
      <c r="I147" s="154">
        <v>0</v>
      </c>
      <c r="J147" s="154">
        <v>0</v>
      </c>
      <c r="K147" s="154">
        <v>58.88</v>
      </c>
      <c r="L147" s="154">
        <v>0</v>
      </c>
      <c r="M147" s="154">
        <v>80.468720000000005</v>
      </c>
      <c r="N147" s="154">
        <v>0</v>
      </c>
      <c r="O147" s="154">
        <v>0</v>
      </c>
      <c r="P147" s="155">
        <f t="shared" si="14"/>
        <v>171.87871999999999</v>
      </c>
      <c r="Q147" s="154">
        <v>199.82758000000001</v>
      </c>
      <c r="R147" s="154">
        <v>200.54048</v>
      </c>
    </row>
    <row r="148" spans="1:20" ht="15.75" x14ac:dyDescent="0.25">
      <c r="A148" s="156" t="s">
        <v>125</v>
      </c>
      <c r="B148" s="238"/>
      <c r="C148" s="226"/>
      <c r="D148" s="157">
        <v>0</v>
      </c>
      <c r="E148" s="157">
        <v>0</v>
      </c>
      <c r="F148" s="157">
        <v>7.5</v>
      </c>
      <c r="G148" s="157">
        <v>0</v>
      </c>
      <c r="H148" s="157">
        <v>3.6120000000000001</v>
      </c>
      <c r="I148" s="157">
        <v>0</v>
      </c>
      <c r="J148" s="157">
        <v>0</v>
      </c>
      <c r="K148" s="157">
        <v>0</v>
      </c>
      <c r="L148" s="157">
        <v>0</v>
      </c>
      <c r="M148" s="157">
        <v>245.97672</v>
      </c>
      <c r="N148" s="157">
        <v>0</v>
      </c>
      <c r="O148" s="157">
        <v>3.3330000000000002</v>
      </c>
      <c r="P148" s="158">
        <f t="shared" si="14"/>
        <v>260.42172000000005</v>
      </c>
      <c r="Q148" s="157">
        <v>173.06525999999999</v>
      </c>
      <c r="R148" s="157">
        <v>127.25</v>
      </c>
    </row>
    <row r="149" spans="1:20" ht="15.75" x14ac:dyDescent="0.25">
      <c r="A149" s="153" t="s">
        <v>43</v>
      </c>
      <c r="B149" s="237"/>
      <c r="C149" s="226"/>
      <c r="D149" s="154">
        <v>0</v>
      </c>
      <c r="E149" s="154">
        <v>0</v>
      </c>
      <c r="F149" s="154">
        <v>0</v>
      </c>
      <c r="G149" s="154">
        <v>0</v>
      </c>
      <c r="H149" s="154">
        <v>0</v>
      </c>
      <c r="I149" s="154">
        <v>0</v>
      </c>
      <c r="J149" s="154">
        <v>0</v>
      </c>
      <c r="K149" s="154">
        <v>0</v>
      </c>
      <c r="L149" s="154">
        <v>0</v>
      </c>
      <c r="M149" s="154">
        <v>0</v>
      </c>
      <c r="N149" s="154">
        <v>0</v>
      </c>
      <c r="O149" s="154">
        <v>0</v>
      </c>
      <c r="P149" s="155">
        <f t="shared" si="14"/>
        <v>0</v>
      </c>
      <c r="Q149" s="154">
        <v>0.02</v>
      </c>
      <c r="R149" s="154">
        <v>0.04</v>
      </c>
    </row>
    <row r="150" spans="1:20" ht="15.75" x14ac:dyDescent="0.25">
      <c r="A150" s="159" t="s">
        <v>12</v>
      </c>
      <c r="B150" s="239"/>
      <c r="C150" s="226"/>
      <c r="D150" s="160">
        <f t="shared" ref="D150:R150" si="15">SUM(D135,D136,D137,D138,D139,D140,D141,D142,D143,D144,D145,D146,D147,D148,D149)</f>
        <v>0</v>
      </c>
      <c r="E150" s="160">
        <f t="shared" si="15"/>
        <v>0</v>
      </c>
      <c r="F150" s="160">
        <f t="shared" si="15"/>
        <v>23.900000000000002</v>
      </c>
      <c r="G150" s="160">
        <f t="shared" si="15"/>
        <v>89.682999999999993</v>
      </c>
      <c r="H150" s="160">
        <f t="shared" si="15"/>
        <v>23.899000000000001</v>
      </c>
      <c r="I150" s="160">
        <f t="shared" si="15"/>
        <v>12.5212</v>
      </c>
      <c r="J150" s="160">
        <f t="shared" si="15"/>
        <v>2.2999999999999998</v>
      </c>
      <c r="K150" s="160">
        <f t="shared" si="15"/>
        <v>62.56</v>
      </c>
      <c r="L150" s="160">
        <f t="shared" si="15"/>
        <v>0</v>
      </c>
      <c r="M150" s="160">
        <f t="shared" si="15"/>
        <v>531.03688</v>
      </c>
      <c r="N150" s="160">
        <f t="shared" si="15"/>
        <v>0</v>
      </c>
      <c r="O150" s="160">
        <f t="shared" si="15"/>
        <v>3.3330000000000002</v>
      </c>
      <c r="P150" s="161">
        <f t="shared" si="15"/>
        <v>749.23307999999997</v>
      </c>
      <c r="Q150" s="157">
        <f t="shared" si="15"/>
        <v>619.16873999999996</v>
      </c>
      <c r="R150" s="157">
        <f t="shared" si="15"/>
        <v>570.32111999999995</v>
      </c>
    </row>
    <row r="152" spans="1:20" ht="15.75" x14ac:dyDescent="0.25">
      <c r="A152" s="149" t="s">
        <v>37</v>
      </c>
      <c r="B152" s="236"/>
      <c r="C152" s="226"/>
      <c r="D152" s="150"/>
      <c r="E152" s="150"/>
      <c r="F152" s="150"/>
      <c r="G152" s="150"/>
      <c r="H152" s="150"/>
      <c r="I152" s="150"/>
      <c r="J152" s="150"/>
      <c r="K152" s="150"/>
      <c r="L152" s="150"/>
      <c r="M152" s="150"/>
      <c r="N152" s="150"/>
      <c r="O152" s="150"/>
      <c r="P152" s="151"/>
      <c r="Q152" s="152"/>
      <c r="R152" s="152"/>
    </row>
    <row r="153" spans="1:20" ht="15.75" x14ac:dyDescent="0.25">
      <c r="A153" s="153" t="s">
        <v>38</v>
      </c>
      <c r="B153" s="237"/>
      <c r="C153" s="226"/>
      <c r="D153" s="154">
        <v>0</v>
      </c>
      <c r="E153" s="154">
        <v>0</v>
      </c>
      <c r="F153" s="154">
        <v>0</v>
      </c>
      <c r="G153" s="154">
        <v>33.840000000000003</v>
      </c>
      <c r="H153" s="154">
        <v>10.615</v>
      </c>
      <c r="I153" s="154">
        <v>0</v>
      </c>
      <c r="J153" s="154">
        <v>0</v>
      </c>
      <c r="K153" s="154">
        <v>10</v>
      </c>
      <c r="L153" s="154">
        <v>0</v>
      </c>
      <c r="M153" s="154">
        <v>35.149059999999999</v>
      </c>
      <c r="N153" s="154">
        <v>0</v>
      </c>
      <c r="O153" s="154">
        <v>0</v>
      </c>
      <c r="P153" s="155">
        <f>SUM(D153,E153,F153,G153,H153,I153,J153,K153,L153,M153,N153,O153)</f>
        <v>89.604060000000004</v>
      </c>
      <c r="Q153" s="154">
        <v>44.238999999999997</v>
      </c>
      <c r="R153" s="154">
        <v>57.896999999999998</v>
      </c>
      <c r="S153" s="237"/>
      <c r="T153" s="226"/>
    </row>
    <row r="154" spans="1:20" ht="15.75" x14ac:dyDescent="0.25">
      <c r="A154" s="156" t="s">
        <v>126</v>
      </c>
      <c r="B154" s="238"/>
      <c r="C154" s="226"/>
      <c r="D154" s="157">
        <v>0</v>
      </c>
      <c r="E154" s="157">
        <v>0</v>
      </c>
      <c r="F154" s="157">
        <v>0</v>
      </c>
      <c r="G154" s="157">
        <v>0</v>
      </c>
      <c r="H154" s="157">
        <v>0</v>
      </c>
      <c r="I154" s="157">
        <v>0</v>
      </c>
      <c r="J154" s="157">
        <v>0</v>
      </c>
      <c r="K154" s="157">
        <v>0</v>
      </c>
      <c r="L154" s="157">
        <v>0</v>
      </c>
      <c r="M154" s="157">
        <v>1.0258</v>
      </c>
      <c r="N154" s="157">
        <v>0</v>
      </c>
      <c r="O154" s="157">
        <v>0</v>
      </c>
      <c r="P154" s="158">
        <f>SUM(D154,E154,F154,G154,H154,I154,J154,K154,L154,M154,N154,O154)</f>
        <v>1.0258</v>
      </c>
      <c r="Q154" s="157">
        <v>0</v>
      </c>
      <c r="R154" s="157">
        <v>0</v>
      </c>
    </row>
    <row r="155" spans="1:20" ht="15.75" x14ac:dyDescent="0.25">
      <c r="A155" s="153" t="s">
        <v>127</v>
      </c>
      <c r="B155" s="237"/>
      <c r="C155" s="226"/>
      <c r="D155" s="154">
        <v>0</v>
      </c>
      <c r="E155" s="154">
        <v>0</v>
      </c>
      <c r="F155" s="154">
        <v>0</v>
      </c>
      <c r="G155" s="154">
        <v>0</v>
      </c>
      <c r="H155" s="154">
        <v>3.6840000000000002</v>
      </c>
      <c r="I155" s="154">
        <v>0</v>
      </c>
      <c r="J155" s="154">
        <v>0</v>
      </c>
      <c r="K155" s="154">
        <v>0</v>
      </c>
      <c r="L155" s="154">
        <v>0</v>
      </c>
      <c r="M155" s="154">
        <v>64.540300000000002</v>
      </c>
      <c r="N155" s="154">
        <v>0</v>
      </c>
      <c r="O155" s="154">
        <v>0</v>
      </c>
      <c r="P155" s="155">
        <f>SUM(D155,E155,F155,G155,H155,I155,J155,K155,L155,M155,N155,O155)</f>
        <v>68.224299999999999</v>
      </c>
      <c r="Q155" s="154">
        <v>27.754000000000001</v>
      </c>
      <c r="R155" s="154">
        <v>28.039000000000001</v>
      </c>
    </row>
    <row r="156" spans="1:20" ht="15.75" x14ac:dyDescent="0.25">
      <c r="A156" s="156" t="s">
        <v>43</v>
      </c>
      <c r="B156" s="238"/>
      <c r="C156" s="226"/>
      <c r="D156" s="157">
        <v>0</v>
      </c>
      <c r="E156" s="157">
        <v>0</v>
      </c>
      <c r="F156" s="157">
        <v>0</v>
      </c>
      <c r="G156" s="157">
        <v>0</v>
      </c>
      <c r="H156" s="157">
        <v>0</v>
      </c>
      <c r="I156" s="157">
        <v>0</v>
      </c>
      <c r="J156" s="157">
        <v>0</v>
      </c>
      <c r="K156" s="157">
        <v>0</v>
      </c>
      <c r="L156" s="157">
        <v>0</v>
      </c>
      <c r="M156" s="157">
        <v>0</v>
      </c>
      <c r="N156" s="157">
        <v>0</v>
      </c>
      <c r="O156" s="157">
        <v>0</v>
      </c>
      <c r="P156" s="158">
        <f>SUM(D156,E156,F156,G156,H156,I156,J156,K156,L156,M156,N156,O156)</f>
        <v>0</v>
      </c>
      <c r="Q156" s="157">
        <v>1.5169999999999999</v>
      </c>
      <c r="R156" s="157">
        <v>0.01</v>
      </c>
    </row>
    <row r="157" spans="1:20" ht="15.75" x14ac:dyDescent="0.25">
      <c r="A157" s="159" t="s">
        <v>12</v>
      </c>
      <c r="B157" s="239"/>
      <c r="C157" s="226"/>
      <c r="D157" s="160">
        <f t="shared" ref="D157:R157" si="16">SUM(D153,D154,D155,D156)</f>
        <v>0</v>
      </c>
      <c r="E157" s="160">
        <f t="shared" si="16"/>
        <v>0</v>
      </c>
      <c r="F157" s="160">
        <f t="shared" si="16"/>
        <v>0</v>
      </c>
      <c r="G157" s="160">
        <f t="shared" si="16"/>
        <v>33.840000000000003</v>
      </c>
      <c r="H157" s="160">
        <f t="shared" si="16"/>
        <v>14.298999999999999</v>
      </c>
      <c r="I157" s="160">
        <f t="shared" si="16"/>
        <v>0</v>
      </c>
      <c r="J157" s="160">
        <f t="shared" si="16"/>
        <v>0</v>
      </c>
      <c r="K157" s="160">
        <f t="shared" si="16"/>
        <v>10</v>
      </c>
      <c r="L157" s="160">
        <f t="shared" si="16"/>
        <v>0</v>
      </c>
      <c r="M157" s="160">
        <f t="shared" si="16"/>
        <v>100.71516</v>
      </c>
      <c r="N157" s="160">
        <f t="shared" si="16"/>
        <v>0</v>
      </c>
      <c r="O157" s="160">
        <f t="shared" si="16"/>
        <v>0</v>
      </c>
      <c r="P157" s="161">
        <f t="shared" si="16"/>
        <v>158.85416000000001</v>
      </c>
      <c r="Q157" s="157">
        <f t="shared" si="16"/>
        <v>73.509999999999991</v>
      </c>
      <c r="R157" s="157">
        <f t="shared" si="16"/>
        <v>85.946000000000012</v>
      </c>
    </row>
    <row r="159" spans="1:20" ht="15.75" x14ac:dyDescent="0.25">
      <c r="A159" s="149" t="s">
        <v>43</v>
      </c>
      <c r="B159" s="236"/>
      <c r="C159" s="226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  <c r="N159" s="150"/>
      <c r="O159" s="150"/>
      <c r="P159" s="151"/>
      <c r="Q159" s="152"/>
      <c r="R159" s="152"/>
    </row>
    <row r="160" spans="1:20" ht="15.75" x14ac:dyDescent="0.25">
      <c r="A160" s="153" t="s">
        <v>128</v>
      </c>
      <c r="B160" s="237"/>
      <c r="C160" s="226"/>
      <c r="D160" s="154">
        <v>0</v>
      </c>
      <c r="E160" s="154">
        <v>0</v>
      </c>
      <c r="F160" s="154">
        <v>0</v>
      </c>
      <c r="G160" s="154">
        <v>0</v>
      </c>
      <c r="H160" s="154">
        <v>0</v>
      </c>
      <c r="I160" s="154">
        <v>0</v>
      </c>
      <c r="J160" s="154">
        <v>0</v>
      </c>
      <c r="K160" s="154">
        <v>0</v>
      </c>
      <c r="L160" s="154">
        <v>0</v>
      </c>
      <c r="M160" s="154">
        <v>0</v>
      </c>
      <c r="N160" s="154">
        <v>0</v>
      </c>
      <c r="O160" s="154">
        <v>0</v>
      </c>
      <c r="P160" s="155">
        <f>SUM(D160,E160,F160,G160,H160,I160,J160,K160,L160,M160,N160,O160)</f>
        <v>0</v>
      </c>
      <c r="Q160" s="154">
        <v>2.6070000000000002</v>
      </c>
      <c r="R160" s="154">
        <v>0.72</v>
      </c>
      <c r="S160" s="237"/>
      <c r="T160" s="226"/>
    </row>
    <row r="161" spans="1:18" ht="15.75" x14ac:dyDescent="0.25">
      <c r="A161" s="159" t="s">
        <v>12</v>
      </c>
      <c r="B161" s="239"/>
      <c r="C161" s="226"/>
      <c r="D161" s="160">
        <f t="shared" ref="D161:R161" si="17">D160</f>
        <v>0</v>
      </c>
      <c r="E161" s="160">
        <f t="shared" si="17"/>
        <v>0</v>
      </c>
      <c r="F161" s="160">
        <f t="shared" si="17"/>
        <v>0</v>
      </c>
      <c r="G161" s="160">
        <f t="shared" si="17"/>
        <v>0</v>
      </c>
      <c r="H161" s="160">
        <f t="shared" si="17"/>
        <v>0</v>
      </c>
      <c r="I161" s="160">
        <f t="shared" si="17"/>
        <v>0</v>
      </c>
      <c r="J161" s="160">
        <f t="shared" si="17"/>
        <v>0</v>
      </c>
      <c r="K161" s="160">
        <f t="shared" si="17"/>
        <v>0</v>
      </c>
      <c r="L161" s="160">
        <f t="shared" si="17"/>
        <v>0</v>
      </c>
      <c r="M161" s="160">
        <f t="shared" si="17"/>
        <v>0</v>
      </c>
      <c r="N161" s="160">
        <f t="shared" si="17"/>
        <v>0</v>
      </c>
      <c r="O161" s="160">
        <f t="shared" si="17"/>
        <v>0</v>
      </c>
      <c r="P161" s="161">
        <f t="shared" si="17"/>
        <v>0</v>
      </c>
      <c r="Q161" s="157">
        <f t="shared" si="17"/>
        <v>2.6070000000000002</v>
      </c>
      <c r="R161" s="157">
        <f t="shared" si="17"/>
        <v>0.72</v>
      </c>
    </row>
    <row r="163" spans="1:18" ht="33.950000000000003" customHeight="1" x14ac:dyDescent="0.25">
      <c r="A163" s="162" t="s">
        <v>129</v>
      </c>
      <c r="B163" s="240"/>
      <c r="C163" s="226"/>
      <c r="D163" s="163">
        <f t="shared" ref="D163:R163" si="18">SUM(D24,D37,D46,D51,D80,D109,D124,D132,D150,D157,D161)</f>
        <v>0</v>
      </c>
      <c r="E163" s="163">
        <f t="shared" si="18"/>
        <v>247.38892000000001</v>
      </c>
      <c r="F163" s="163">
        <f t="shared" si="18"/>
        <v>165.28569999999999</v>
      </c>
      <c r="G163" s="163">
        <f t="shared" si="18"/>
        <v>800.11800000000005</v>
      </c>
      <c r="H163" s="163">
        <f t="shared" si="18"/>
        <v>556.28899999999999</v>
      </c>
      <c r="I163" s="163">
        <f t="shared" si="18"/>
        <v>170.67425999999998</v>
      </c>
      <c r="J163" s="163">
        <f t="shared" si="18"/>
        <v>261.47298000000001</v>
      </c>
      <c r="K163" s="163">
        <f t="shared" si="18"/>
        <v>660.97700000000009</v>
      </c>
      <c r="L163" s="163">
        <f t="shared" si="18"/>
        <v>48.952849999999998</v>
      </c>
      <c r="M163" s="163">
        <f t="shared" si="18"/>
        <v>1351.8480000000002</v>
      </c>
      <c r="N163" s="163">
        <f t="shared" si="18"/>
        <v>83.15</v>
      </c>
      <c r="O163" s="163">
        <f t="shared" si="18"/>
        <v>3.3330000000000002</v>
      </c>
      <c r="P163" s="163">
        <f t="shared" si="18"/>
        <v>4349.4897099999998</v>
      </c>
      <c r="Q163" s="163">
        <f t="shared" si="18"/>
        <v>4229.2141000000001</v>
      </c>
      <c r="R163" s="164">
        <f t="shared" si="18"/>
        <v>4870.6403399999999</v>
      </c>
    </row>
    <row r="165" spans="1:18" x14ac:dyDescent="0.25">
      <c r="A165" s="165" t="s">
        <v>130</v>
      </c>
      <c r="B165" s="241"/>
      <c r="C165" s="226"/>
      <c r="D165" s="166">
        <v>7.3025000000000002</v>
      </c>
      <c r="E165" s="166">
        <v>240.06388000000001</v>
      </c>
      <c r="F165" s="166">
        <v>291.76179999999999</v>
      </c>
      <c r="G165" s="166">
        <v>1035.3620000000001</v>
      </c>
      <c r="H165" s="166">
        <v>431.10199999999998</v>
      </c>
      <c r="I165" s="166">
        <v>199.88149999999999</v>
      </c>
      <c r="J165" s="166">
        <v>146.12628000000001</v>
      </c>
      <c r="K165" s="166">
        <v>642.89462000000003</v>
      </c>
      <c r="L165" s="166">
        <v>24.821999999999999</v>
      </c>
      <c r="M165" s="166">
        <v>1055.6905200000001</v>
      </c>
      <c r="N165" s="166">
        <v>138.45400000000001</v>
      </c>
      <c r="O165" s="166">
        <v>15.753</v>
      </c>
      <c r="Q165" s="167" t="s">
        <v>131</v>
      </c>
      <c r="R165" s="167" t="s">
        <v>131</v>
      </c>
    </row>
    <row r="166" spans="1:18" s="247" customFormat="1" x14ac:dyDescent="0.25">
      <c r="A166" s="243" t="s">
        <v>132</v>
      </c>
      <c r="B166" s="244"/>
      <c r="C166" s="245"/>
      <c r="D166" s="246">
        <f t="shared" ref="D166:O166" si="19">IF(OR(D165=0,D165="-"),"-",IF(D163="-",(0-D165)/D165,(D163-D165)/D165))</f>
        <v>-1</v>
      </c>
      <c r="E166" s="246">
        <f t="shared" si="19"/>
        <v>3.0512878488842224E-2</v>
      </c>
      <c r="F166" s="246">
        <f t="shared" si="19"/>
        <v>-0.43349095049454728</v>
      </c>
      <c r="G166" s="246">
        <f t="shared" si="19"/>
        <v>-0.22720942047322579</v>
      </c>
      <c r="H166" s="246">
        <f t="shared" si="19"/>
        <v>0.29038835356829712</v>
      </c>
      <c r="I166" s="246">
        <f t="shared" si="19"/>
        <v>-0.14612277774581447</v>
      </c>
      <c r="J166" s="246">
        <f t="shared" si="19"/>
        <v>0.78936314535619456</v>
      </c>
      <c r="K166" s="246">
        <f t="shared" si="19"/>
        <v>2.8126506953814696E-2</v>
      </c>
      <c r="L166" s="246">
        <f t="shared" si="19"/>
        <v>0.97215574893239864</v>
      </c>
      <c r="M166" s="246">
        <f t="shared" si="19"/>
        <v>0.28053437479006638</v>
      </c>
      <c r="N166" s="246">
        <f t="shared" si="19"/>
        <v>-0.39943952504080776</v>
      </c>
      <c r="O166" s="246">
        <f t="shared" si="19"/>
        <v>-0.78842125309464861</v>
      </c>
      <c r="Q166" s="248" t="s">
        <v>133</v>
      </c>
      <c r="R166" s="248" t="s">
        <v>134</v>
      </c>
    </row>
    <row r="167" spans="1:18" x14ac:dyDescent="0.25">
      <c r="A167" s="165" t="s">
        <v>135</v>
      </c>
      <c r="B167" s="241"/>
      <c r="C167" s="226"/>
      <c r="D167" s="166">
        <v>16.611979999999999</v>
      </c>
      <c r="E167" s="166">
        <v>272.82968</v>
      </c>
      <c r="F167" s="166">
        <v>386.31601999999998</v>
      </c>
      <c r="G167" s="166">
        <v>1148.229</v>
      </c>
      <c r="H167" s="166">
        <v>705.20162000000005</v>
      </c>
      <c r="I167" s="166">
        <v>206.41856000000001</v>
      </c>
      <c r="J167" s="166">
        <v>208.53440000000001</v>
      </c>
      <c r="K167" s="166">
        <v>448.40278000000001</v>
      </c>
      <c r="L167" s="166">
        <v>32.834299999999999</v>
      </c>
      <c r="M167" s="166">
        <v>1241.9949999999999</v>
      </c>
      <c r="N167" s="166">
        <v>185.58</v>
      </c>
      <c r="O167" s="166">
        <v>17.687000000000001</v>
      </c>
      <c r="Q167" s="168">
        <f>IF(OR(Q163=0,Q163="-"),"-",IF(P163="-",(0-Q163)/Q163,(P163-Q163)/Q163))</f>
        <v>2.8439234135722684E-2</v>
      </c>
      <c r="R167" s="168">
        <f>IF(OR(R163=0,R163="-"),"-",IF(Q163="-",(0-R163)/R163,(Q163-R163)/R163))</f>
        <v>-0.13169238441448949</v>
      </c>
    </row>
    <row r="168" spans="1:18" s="247" customFormat="1" x14ac:dyDescent="0.25">
      <c r="A168" s="246" t="s">
        <v>136</v>
      </c>
      <c r="B168" s="244"/>
      <c r="C168" s="245"/>
      <c r="D168" s="246">
        <f t="shared" ref="D168:O168" si="20">IF(OR(D167=0,D167="-"),"-",IF(D165="-",(0-D167)/D167,(D165-D167)/D167))</f>
        <v>-0.56040760944812118</v>
      </c>
      <c r="E168" s="246">
        <f t="shared" si="20"/>
        <v>-0.12009617135496396</v>
      </c>
      <c r="F168" s="246">
        <f t="shared" si="20"/>
        <v>-0.24475873405405241</v>
      </c>
      <c r="G168" s="246">
        <f t="shared" si="20"/>
        <v>-9.8296594146289593E-2</v>
      </c>
      <c r="H168" s="246">
        <f t="shared" si="20"/>
        <v>-0.38868262951523008</v>
      </c>
      <c r="I168" s="246">
        <f t="shared" si="20"/>
        <v>-3.1668954574627518E-2</v>
      </c>
      <c r="J168" s="246">
        <f t="shared" si="20"/>
        <v>-0.29927014439823835</v>
      </c>
      <c r="K168" s="246">
        <f t="shared" si="20"/>
        <v>0.43374360881527102</v>
      </c>
      <c r="L168" s="246">
        <f t="shared" si="20"/>
        <v>-0.2440222572127318</v>
      </c>
      <c r="M168" s="246">
        <f t="shared" si="20"/>
        <v>-0.15000421096703273</v>
      </c>
      <c r="N168" s="246">
        <f t="shared" si="20"/>
        <v>-0.25393900204763448</v>
      </c>
      <c r="O168" s="246">
        <f t="shared" si="20"/>
        <v>-0.10934584723243065</v>
      </c>
    </row>
  </sheetData>
  <sheetProtection formatCells="0" formatColumns="0" formatRows="0" insertColumns="0" insertRows="0" insertHyperlinks="0" deleteColumns="0" deleteRows="0" sort="0" autoFilter="0" pivotTables="0"/>
  <mergeCells count="180">
    <mergeCell ref="B166:C166"/>
    <mergeCell ref="B167:C167"/>
    <mergeCell ref="B168:C168"/>
    <mergeCell ref="S160:T160"/>
    <mergeCell ref="B160:C160"/>
    <mergeCell ref="B161:C161"/>
    <mergeCell ref="B163:C163"/>
    <mergeCell ref="B165:C165"/>
    <mergeCell ref="B154:C154"/>
    <mergeCell ref="B155:C155"/>
    <mergeCell ref="B156:C156"/>
    <mergeCell ref="B157:C157"/>
    <mergeCell ref="B159:C159"/>
    <mergeCell ref="B149:C149"/>
    <mergeCell ref="B150:C150"/>
    <mergeCell ref="B152:C152"/>
    <mergeCell ref="S153:T153"/>
    <mergeCell ref="B153:C153"/>
    <mergeCell ref="B144:C144"/>
    <mergeCell ref="B145:C145"/>
    <mergeCell ref="B146:C146"/>
    <mergeCell ref="B147:C147"/>
    <mergeCell ref="B148:C148"/>
    <mergeCell ref="B139:C139"/>
    <mergeCell ref="B140:C140"/>
    <mergeCell ref="B141:C141"/>
    <mergeCell ref="B142:C142"/>
    <mergeCell ref="B143:C143"/>
    <mergeCell ref="S135:T135"/>
    <mergeCell ref="B135:C135"/>
    <mergeCell ref="B136:C136"/>
    <mergeCell ref="B137:C137"/>
    <mergeCell ref="B138:C138"/>
    <mergeCell ref="B129:C129"/>
    <mergeCell ref="B130:C130"/>
    <mergeCell ref="B131:C131"/>
    <mergeCell ref="B132:C132"/>
    <mergeCell ref="B134:C134"/>
    <mergeCell ref="B124:C124"/>
    <mergeCell ref="B126:C126"/>
    <mergeCell ref="S127:T127"/>
    <mergeCell ref="B127:C127"/>
    <mergeCell ref="B128:C128"/>
    <mergeCell ref="B119:C119"/>
    <mergeCell ref="B120:C120"/>
    <mergeCell ref="B121:C121"/>
    <mergeCell ref="B122:C122"/>
    <mergeCell ref="B123:C123"/>
    <mergeCell ref="B114:C114"/>
    <mergeCell ref="B115:C115"/>
    <mergeCell ref="B116:C116"/>
    <mergeCell ref="B117:C117"/>
    <mergeCell ref="B118:C118"/>
    <mergeCell ref="B109:C109"/>
    <mergeCell ref="B111:C111"/>
    <mergeCell ref="S112:T112"/>
    <mergeCell ref="B112:C112"/>
    <mergeCell ref="B113:C113"/>
    <mergeCell ref="B104:C104"/>
    <mergeCell ref="B105:C105"/>
    <mergeCell ref="B106:C106"/>
    <mergeCell ref="B107:C107"/>
    <mergeCell ref="B108:C108"/>
    <mergeCell ref="B99:C99"/>
    <mergeCell ref="B100:C100"/>
    <mergeCell ref="B101:C101"/>
    <mergeCell ref="B102:C102"/>
    <mergeCell ref="B103:C103"/>
    <mergeCell ref="B94:C94"/>
    <mergeCell ref="B95:C95"/>
    <mergeCell ref="B96:C96"/>
    <mergeCell ref="B97:C97"/>
    <mergeCell ref="B98:C98"/>
    <mergeCell ref="B89:C89"/>
    <mergeCell ref="B90:C90"/>
    <mergeCell ref="B91:C91"/>
    <mergeCell ref="B92:C92"/>
    <mergeCell ref="B93:C93"/>
    <mergeCell ref="B84:C84"/>
    <mergeCell ref="B85:C85"/>
    <mergeCell ref="B86:C86"/>
    <mergeCell ref="B87:C87"/>
    <mergeCell ref="B88:C88"/>
    <mergeCell ref="B78:C78"/>
    <mergeCell ref="B79:C79"/>
    <mergeCell ref="B80:C80"/>
    <mergeCell ref="B82:C82"/>
    <mergeCell ref="S83:T83"/>
    <mergeCell ref="B83:C83"/>
    <mergeCell ref="B73:C73"/>
    <mergeCell ref="B74:C74"/>
    <mergeCell ref="B75:C75"/>
    <mergeCell ref="B76:C76"/>
    <mergeCell ref="B77:C77"/>
    <mergeCell ref="B68:C68"/>
    <mergeCell ref="B69:C69"/>
    <mergeCell ref="B70:C70"/>
    <mergeCell ref="B71:C71"/>
    <mergeCell ref="B72:C72"/>
    <mergeCell ref="B63:C63"/>
    <mergeCell ref="B64:C64"/>
    <mergeCell ref="B65:C65"/>
    <mergeCell ref="B66:C66"/>
    <mergeCell ref="B67:C67"/>
    <mergeCell ref="B58:C58"/>
    <mergeCell ref="B59:C59"/>
    <mergeCell ref="B60:C60"/>
    <mergeCell ref="B61:C61"/>
    <mergeCell ref="B62:C62"/>
    <mergeCell ref="S54:T54"/>
    <mergeCell ref="B54:C54"/>
    <mergeCell ref="B55:C55"/>
    <mergeCell ref="B56:C56"/>
    <mergeCell ref="B57:C57"/>
    <mergeCell ref="S49:T49"/>
    <mergeCell ref="B49:C49"/>
    <mergeCell ref="B50:C50"/>
    <mergeCell ref="B51:C51"/>
    <mergeCell ref="B53:C53"/>
    <mergeCell ref="B43:C43"/>
    <mergeCell ref="B44:C44"/>
    <mergeCell ref="B45:C45"/>
    <mergeCell ref="B46:C46"/>
    <mergeCell ref="B48:C48"/>
    <mergeCell ref="B39:C39"/>
    <mergeCell ref="S40:T40"/>
    <mergeCell ref="B40:C40"/>
    <mergeCell ref="B41:C41"/>
    <mergeCell ref="B42:C42"/>
    <mergeCell ref="B33:C33"/>
    <mergeCell ref="B34:C34"/>
    <mergeCell ref="B35:C35"/>
    <mergeCell ref="B36:C36"/>
    <mergeCell ref="B37:C37"/>
    <mergeCell ref="B28:C28"/>
    <mergeCell ref="B29:C29"/>
    <mergeCell ref="B30:C30"/>
    <mergeCell ref="B31:C31"/>
    <mergeCell ref="B32:C32"/>
    <mergeCell ref="B23:C23"/>
    <mergeCell ref="B24:C24"/>
    <mergeCell ref="B26:C26"/>
    <mergeCell ref="S27:T27"/>
    <mergeCell ref="B27:C27"/>
    <mergeCell ref="B18:C18"/>
    <mergeCell ref="B19:C19"/>
    <mergeCell ref="B20:C20"/>
    <mergeCell ref="B21:C21"/>
    <mergeCell ref="B22:C22"/>
    <mergeCell ref="B13:C13"/>
    <mergeCell ref="B14:C14"/>
    <mergeCell ref="B15:C15"/>
    <mergeCell ref="B16:C16"/>
    <mergeCell ref="B17:C17"/>
    <mergeCell ref="S9:T9"/>
    <mergeCell ref="B9:C9"/>
    <mergeCell ref="B10:C10"/>
    <mergeCell ref="B11:C11"/>
    <mergeCell ref="B12:C12"/>
    <mergeCell ref="O5:O7"/>
    <mergeCell ref="P5:P6"/>
    <mergeCell ref="Q5:Q6"/>
    <mergeCell ref="R5:R6"/>
    <mergeCell ref="B8:C8"/>
    <mergeCell ref="A1:Q1"/>
    <mergeCell ref="A2:Q2"/>
    <mergeCell ref="A3:Q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</mergeCells>
  <pageMargins left="0.7" right="0.7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"/>
  <sheetViews>
    <sheetView topLeftCell="A22" workbookViewId="0">
      <selection sqref="A1:AF1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7.5703125" customWidth="1"/>
    <col min="4" max="4" width="2" customWidth="1"/>
    <col min="5" max="5" width="7.5703125" customWidth="1"/>
    <col min="6" max="6" width="2" customWidth="1"/>
    <col min="7" max="7" width="7.5703125" customWidth="1"/>
    <col min="8" max="8" width="2" customWidth="1"/>
    <col min="9" max="9" width="7.5703125" customWidth="1"/>
    <col min="10" max="10" width="0.42578125" customWidth="1"/>
    <col min="11" max="11" width="7.5703125" customWidth="1"/>
    <col min="12" max="12" width="2" customWidth="1"/>
    <col min="13" max="13" width="7.5703125" customWidth="1"/>
    <col min="14" max="14" width="2" customWidth="1"/>
    <col min="15" max="15" width="7.5703125" customWidth="1"/>
    <col min="16" max="16" width="2" customWidth="1"/>
    <col min="17" max="17" width="7.5703125" customWidth="1"/>
    <col min="18" max="18" width="0.42578125" customWidth="1"/>
    <col min="19" max="19" width="6.42578125" customWidth="1"/>
    <col min="20" max="20" width="2" customWidth="1"/>
    <col min="21" max="21" width="6.42578125" customWidth="1"/>
    <col min="22" max="22" width="2" customWidth="1"/>
    <col min="23" max="23" width="6.42578125" customWidth="1"/>
    <col min="24" max="24" width="2" customWidth="1"/>
    <col min="25" max="25" width="7.5703125" customWidth="1"/>
    <col min="26" max="26" width="0.42578125" customWidth="1"/>
    <col min="27" max="27" width="7.5703125" customWidth="1"/>
    <col min="28" max="28" width="2" customWidth="1"/>
    <col min="29" max="29" width="6.42578125" customWidth="1"/>
    <col min="30" max="30" width="2" customWidth="1"/>
    <col min="31" max="31" width="7.5703125" customWidth="1"/>
    <col min="32" max="32" width="2" customWidth="1"/>
    <col min="33" max="33" width="17.42578125" customWidth="1"/>
  </cols>
  <sheetData>
    <row r="1" spans="1:33" ht="23.25" x14ac:dyDescent="0.25">
      <c r="A1" s="225" t="s">
        <v>184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169" t="s">
        <v>1</v>
      </c>
    </row>
    <row r="2" spans="1:33" ht="18" x14ac:dyDescent="0.25">
      <c r="A2" s="227" t="s">
        <v>2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169"/>
    </row>
    <row r="3" spans="1:33" ht="18" x14ac:dyDescent="0.25">
      <c r="A3" s="227" t="s">
        <v>3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169"/>
    </row>
    <row r="5" spans="1:33" ht="18.75" x14ac:dyDescent="0.25">
      <c r="A5" s="170"/>
      <c r="B5" s="170"/>
      <c r="C5" s="228" t="s">
        <v>4</v>
      </c>
      <c r="D5" s="226"/>
      <c r="E5" s="226"/>
      <c r="F5" s="226"/>
      <c r="G5" s="226"/>
      <c r="H5" s="226"/>
      <c r="I5" s="226"/>
      <c r="J5" s="170"/>
      <c r="K5" s="228" t="s">
        <v>5</v>
      </c>
      <c r="L5" s="226"/>
      <c r="M5" s="226"/>
      <c r="N5" s="226"/>
      <c r="O5" s="226"/>
      <c r="P5" s="226"/>
      <c r="Q5" s="226"/>
      <c r="R5" s="170"/>
      <c r="S5" s="228" t="s">
        <v>6</v>
      </c>
      <c r="T5" s="226"/>
      <c r="U5" s="226"/>
      <c r="V5" s="226"/>
      <c r="W5" s="226"/>
      <c r="X5" s="226"/>
      <c r="Y5" s="226"/>
      <c r="Z5" s="170"/>
      <c r="AA5" s="228" t="s">
        <v>7</v>
      </c>
      <c r="AB5" s="226"/>
      <c r="AC5" s="226"/>
      <c r="AD5" s="226"/>
      <c r="AE5" s="226"/>
      <c r="AF5" s="226"/>
      <c r="AG5" s="226"/>
    </row>
    <row r="6" spans="1:33" ht="33.950000000000003" customHeight="1" x14ac:dyDescent="0.25">
      <c r="A6" s="171" t="s">
        <v>8</v>
      </c>
      <c r="C6" s="229">
        <v>2012</v>
      </c>
      <c r="D6" s="230"/>
      <c r="E6" s="230">
        <v>2013</v>
      </c>
      <c r="F6" s="230"/>
      <c r="G6" s="231">
        <v>2014</v>
      </c>
      <c r="H6" s="230"/>
      <c r="I6" s="172" t="s">
        <v>9</v>
      </c>
      <c r="K6" s="229">
        <v>2012</v>
      </c>
      <c r="L6" s="230"/>
      <c r="M6" s="230">
        <v>2013</v>
      </c>
      <c r="N6" s="230"/>
      <c r="O6" s="231">
        <v>2014</v>
      </c>
      <c r="P6" s="230"/>
      <c r="Q6" s="172" t="s">
        <v>9</v>
      </c>
      <c r="S6" s="229">
        <v>2012</v>
      </c>
      <c r="T6" s="230"/>
      <c r="U6" s="230">
        <v>2013</v>
      </c>
      <c r="V6" s="230"/>
      <c r="W6" s="231">
        <v>2014</v>
      </c>
      <c r="X6" s="230"/>
      <c r="Y6" s="172" t="s">
        <v>9</v>
      </c>
      <c r="AA6" s="229">
        <v>2012</v>
      </c>
      <c r="AB6" s="230"/>
      <c r="AC6" s="230">
        <v>2013</v>
      </c>
      <c r="AD6" s="230"/>
      <c r="AE6" s="231">
        <v>2014</v>
      </c>
      <c r="AF6" s="230"/>
      <c r="AG6" s="172" t="s">
        <v>9</v>
      </c>
    </row>
    <row r="7" spans="1:33" x14ac:dyDescent="0.25">
      <c r="A7" s="232" t="s">
        <v>10</v>
      </c>
      <c r="B7" s="226"/>
      <c r="C7" s="173"/>
      <c r="D7" s="174"/>
      <c r="E7" s="173"/>
      <c r="F7" s="174"/>
      <c r="G7" s="175"/>
      <c r="H7" s="174"/>
      <c r="I7" s="176"/>
      <c r="K7" s="173"/>
      <c r="L7" s="174"/>
      <c r="M7" s="173"/>
      <c r="N7" s="174"/>
      <c r="O7" s="175"/>
      <c r="P7" s="174"/>
      <c r="Q7" s="176"/>
      <c r="S7" s="173"/>
      <c r="T7" s="174"/>
      <c r="U7" s="173"/>
      <c r="V7" s="174"/>
      <c r="W7" s="175"/>
      <c r="X7" s="174"/>
      <c r="Y7" s="176"/>
      <c r="AA7" s="173"/>
      <c r="AB7" s="174"/>
      <c r="AC7" s="173"/>
      <c r="AD7" s="174"/>
      <c r="AE7" s="175"/>
      <c r="AF7" s="174"/>
      <c r="AG7" s="176"/>
    </row>
    <row r="8" spans="1:33" x14ac:dyDescent="0.25">
      <c r="A8" s="177" t="s">
        <v>11</v>
      </c>
      <c r="B8" s="178"/>
      <c r="C8" s="179">
        <v>0</v>
      </c>
      <c r="D8" s="180"/>
      <c r="E8" s="179">
        <v>0</v>
      </c>
      <c r="F8" s="180"/>
      <c r="G8" s="181">
        <v>0</v>
      </c>
      <c r="H8" s="180"/>
      <c r="I8" s="182" t="str">
        <f>IF(OR(E8=0,E8="-"),"-",IF(G8="-",(0-E8)/E8,(G8-E8)/E8))</f>
        <v>-</v>
      </c>
      <c r="K8" s="179">
        <v>0</v>
      </c>
      <c r="L8" s="180"/>
      <c r="M8" s="179">
        <v>0</v>
      </c>
      <c r="N8" s="180"/>
      <c r="O8" s="181">
        <v>0</v>
      </c>
      <c r="P8" s="180"/>
      <c r="Q8" s="182" t="str">
        <f>IF(OR(M8=0,M8="-"),"-",IF(O8="-",(0-M8)/M8,(O8-M8)/M8))</f>
        <v>-</v>
      </c>
      <c r="S8" s="179">
        <v>0</v>
      </c>
      <c r="T8" s="180"/>
      <c r="U8" s="179">
        <v>0</v>
      </c>
      <c r="V8" s="180"/>
      <c r="W8" s="181">
        <v>0</v>
      </c>
      <c r="X8" s="180"/>
      <c r="Y8" s="182" t="str">
        <f>IF(OR(U8=0,U8="-"),"-",IF(W8="-",(0-U8)/U8,(W8-U8)/U8))</f>
        <v>-</v>
      </c>
      <c r="AA8" s="179">
        <v>0</v>
      </c>
      <c r="AB8" s="180"/>
      <c r="AC8" s="179">
        <v>0</v>
      </c>
      <c r="AD8" s="180"/>
      <c r="AE8" s="181">
        <v>0</v>
      </c>
      <c r="AF8" s="180"/>
      <c r="AG8" s="182" t="str">
        <f>IF(OR(AC8=0,AC8="-"),"-",IF(AE8="-",(0-AC8)/AC8,(AE8-AC8)/AC8))</f>
        <v>-</v>
      </c>
    </row>
    <row r="9" spans="1:33" x14ac:dyDescent="0.25">
      <c r="A9" s="183" t="s">
        <v>56</v>
      </c>
      <c r="B9" s="184"/>
      <c r="C9" s="185">
        <v>0</v>
      </c>
      <c r="D9" s="186"/>
      <c r="E9" s="185">
        <v>0</v>
      </c>
      <c r="F9" s="186"/>
      <c r="G9" s="187">
        <v>0</v>
      </c>
      <c r="H9" s="186"/>
      <c r="I9" s="188" t="str">
        <f>IF(OR(E9=0,E9="-"),"-",IF(G9="-",(0-E9)/E9,(G9-E9)/E9))</f>
        <v>-</v>
      </c>
      <c r="K9" s="185">
        <v>0</v>
      </c>
      <c r="L9" s="186"/>
      <c r="M9" s="185">
        <v>0</v>
      </c>
      <c r="N9" s="186"/>
      <c r="O9" s="187">
        <v>0</v>
      </c>
      <c r="P9" s="186"/>
      <c r="Q9" s="188" t="str">
        <f>IF(OR(M9=0,M9="-"),"-",IF(O9="-",(0-M9)/M9,(O9-M9)/M9))</f>
        <v>-</v>
      </c>
      <c r="S9" s="185">
        <v>0</v>
      </c>
      <c r="T9" s="186"/>
      <c r="U9" s="185">
        <v>0</v>
      </c>
      <c r="V9" s="186"/>
      <c r="W9" s="187">
        <v>0</v>
      </c>
      <c r="X9" s="186"/>
      <c r="Y9" s="188" t="str">
        <f>IF(OR(U9=0,U9="-"),"-",IF(W9="-",(0-U9)/U9,(W9-U9)/U9))</f>
        <v>-</v>
      </c>
      <c r="AA9" s="185">
        <v>0</v>
      </c>
      <c r="AB9" s="186"/>
      <c r="AC9" s="185">
        <v>0</v>
      </c>
      <c r="AD9" s="186"/>
      <c r="AE9" s="187">
        <v>0</v>
      </c>
      <c r="AF9" s="186"/>
      <c r="AG9" s="188" t="str">
        <f>IF(OR(AC9=0,AC9="-"),"-",IF(AE9="-",(0-AC9)/AC9,(AE9-AC9)/AC9))</f>
        <v>-</v>
      </c>
    </row>
    <row r="10" spans="1:33" x14ac:dyDescent="0.25">
      <c r="A10" s="189" t="s">
        <v>12</v>
      </c>
      <c r="B10" s="190"/>
      <c r="C10" s="191">
        <f>C8+C9</f>
        <v>0</v>
      </c>
      <c r="D10" s="192"/>
      <c r="E10" s="191">
        <f>E8+E9</f>
        <v>0</v>
      </c>
      <c r="F10" s="192"/>
      <c r="G10" s="193">
        <f>G8+G9</f>
        <v>0</v>
      </c>
      <c r="H10" s="192"/>
      <c r="I10" s="194" t="str">
        <f>IF(E10*1=0,"-",(G10-E10)/E10)</f>
        <v>-</v>
      </c>
      <c r="K10" s="191">
        <f>K8+K9</f>
        <v>0</v>
      </c>
      <c r="L10" s="192"/>
      <c r="M10" s="191">
        <f>M8+M9</f>
        <v>0</v>
      </c>
      <c r="N10" s="192"/>
      <c r="O10" s="193">
        <f>O8+O9</f>
        <v>0</v>
      </c>
      <c r="P10" s="192"/>
      <c r="Q10" s="194" t="str">
        <f>IF(M10*1=0,"-",(O10-M10)/M10)</f>
        <v>-</v>
      </c>
      <c r="S10" s="191">
        <f>S8+S9</f>
        <v>0</v>
      </c>
      <c r="T10" s="192"/>
      <c r="U10" s="191">
        <f>U8+U9</f>
        <v>0</v>
      </c>
      <c r="V10" s="192"/>
      <c r="W10" s="193">
        <f>W8+W9</f>
        <v>0</v>
      </c>
      <c r="X10" s="192"/>
      <c r="Y10" s="194" t="str">
        <f>IF(U10*1=0,"-",(W10-U10)/U10)</f>
        <v>-</v>
      </c>
      <c r="AA10" s="191">
        <f>AA8+AA9</f>
        <v>0</v>
      </c>
      <c r="AB10" s="192"/>
      <c r="AC10" s="191">
        <f>AC8+AC9</f>
        <v>0</v>
      </c>
      <c r="AD10" s="192"/>
      <c r="AE10" s="193">
        <f>AE8+AE9</f>
        <v>0</v>
      </c>
      <c r="AF10" s="192"/>
      <c r="AG10" s="194" t="str">
        <f>IF(AC10*1=0,"-",(AE10-AC10)/AC10)</f>
        <v>-</v>
      </c>
    </row>
    <row r="12" spans="1:33" x14ac:dyDescent="0.25">
      <c r="A12" s="232" t="s">
        <v>13</v>
      </c>
      <c r="B12" s="226"/>
      <c r="C12" s="173"/>
      <c r="D12" s="174"/>
      <c r="E12" s="173"/>
      <c r="F12" s="174"/>
      <c r="G12" s="175"/>
      <c r="H12" s="174"/>
      <c r="I12" s="176"/>
      <c r="K12" s="173"/>
      <c r="L12" s="174"/>
      <c r="M12" s="173"/>
      <c r="N12" s="174"/>
      <c r="O12" s="175"/>
      <c r="P12" s="174"/>
      <c r="Q12" s="176"/>
      <c r="S12" s="173"/>
      <c r="T12" s="174"/>
      <c r="U12" s="173"/>
      <c r="V12" s="174"/>
      <c r="W12" s="175"/>
      <c r="X12" s="174"/>
      <c r="Y12" s="176"/>
      <c r="AA12" s="173"/>
      <c r="AB12" s="174"/>
      <c r="AC12" s="173"/>
      <c r="AD12" s="174"/>
      <c r="AE12" s="175"/>
      <c r="AF12" s="174"/>
      <c r="AG12" s="176"/>
    </row>
    <row r="13" spans="1:33" x14ac:dyDescent="0.25">
      <c r="A13" s="177" t="s">
        <v>14</v>
      </c>
      <c r="B13" s="178"/>
      <c r="C13" s="179">
        <v>84.656000000000006</v>
      </c>
      <c r="D13" s="180"/>
      <c r="E13" s="179">
        <v>62.651000000000003</v>
      </c>
      <c r="F13" s="180"/>
      <c r="G13" s="181">
        <v>101.94199999999999</v>
      </c>
      <c r="H13" s="180"/>
      <c r="I13" s="182">
        <f>IF(OR(E13=0,E13="-"),"-",IF(G13="-",(0-E13)/E13,(G13-E13)/E13))</f>
        <v>0.62714082776013136</v>
      </c>
      <c r="K13" s="179">
        <v>97.59</v>
      </c>
      <c r="L13" s="180"/>
      <c r="M13" s="179">
        <v>62.91</v>
      </c>
      <c r="N13" s="180"/>
      <c r="O13" s="181">
        <v>102.224</v>
      </c>
      <c r="P13" s="180"/>
      <c r="Q13" s="182">
        <f>IF(OR(M13=0,M13="-"),"-",IF(O13="-",(0-M13)/M13,(O13-M13)/M13))</f>
        <v>0.62492449531076155</v>
      </c>
      <c r="S13" s="179">
        <v>14.298999999999999</v>
      </c>
      <c r="T13" s="180"/>
      <c r="U13" s="179">
        <v>13.173999999999999</v>
      </c>
      <c r="V13" s="180"/>
      <c r="W13" s="181">
        <v>16.306000000000001</v>
      </c>
      <c r="X13" s="180"/>
      <c r="Y13" s="182">
        <f>IF(OR(U13=0,U13="-"),"-",IF(W13="-",(0-U13)/U13,(W13-U13)/U13))</f>
        <v>0.23774100500986803</v>
      </c>
      <c r="AA13" s="179">
        <v>83.290999999999997</v>
      </c>
      <c r="AB13" s="180"/>
      <c r="AC13" s="179">
        <v>49.735999999999997</v>
      </c>
      <c r="AD13" s="180"/>
      <c r="AE13" s="181">
        <v>85.918000000000006</v>
      </c>
      <c r="AF13" s="180"/>
      <c r="AG13" s="182">
        <f>IF(OR(AC13=0,AC13="-"),"-",IF(AE13="-",(0-AC13)/AC13,(AE13-AC13)/AC13))</f>
        <v>0.72748110020910428</v>
      </c>
    </row>
    <row r="14" spans="1:33" x14ac:dyDescent="0.25">
      <c r="A14" s="189" t="s">
        <v>12</v>
      </c>
      <c r="B14" s="190"/>
      <c r="C14" s="191">
        <f>C13</f>
        <v>84.656000000000006</v>
      </c>
      <c r="D14" s="192"/>
      <c r="E14" s="191">
        <f>E13</f>
        <v>62.651000000000003</v>
      </c>
      <c r="F14" s="192"/>
      <c r="G14" s="193">
        <f>G13</f>
        <v>101.94199999999999</v>
      </c>
      <c r="H14" s="192"/>
      <c r="I14" s="194">
        <f>IF(E14*1=0,"-",(G14-E14)/E14)</f>
        <v>0.62714082776013136</v>
      </c>
      <c r="K14" s="191">
        <f>K13</f>
        <v>97.59</v>
      </c>
      <c r="L14" s="192"/>
      <c r="M14" s="191">
        <f>M13</f>
        <v>62.91</v>
      </c>
      <c r="N14" s="192"/>
      <c r="O14" s="193">
        <f>O13</f>
        <v>102.224</v>
      </c>
      <c r="P14" s="192"/>
      <c r="Q14" s="194">
        <f>IF(M14*1=0,"-",(O14-M14)/M14)</f>
        <v>0.62492449531076155</v>
      </c>
      <c r="S14" s="191">
        <f>S13</f>
        <v>14.298999999999999</v>
      </c>
      <c r="T14" s="192"/>
      <c r="U14" s="191">
        <f>U13</f>
        <v>13.173999999999999</v>
      </c>
      <c r="V14" s="192"/>
      <c r="W14" s="193">
        <f>W13</f>
        <v>16.306000000000001</v>
      </c>
      <c r="X14" s="192"/>
      <c r="Y14" s="194">
        <f>IF(U14*1=0,"-",(W14-U14)/U14)</f>
        <v>0.23774100500986803</v>
      </c>
      <c r="AA14" s="191">
        <f>AA13</f>
        <v>83.290999999999997</v>
      </c>
      <c r="AB14" s="192"/>
      <c r="AC14" s="191">
        <f>AC13</f>
        <v>49.735999999999997</v>
      </c>
      <c r="AD14" s="192"/>
      <c r="AE14" s="193">
        <f>AE13</f>
        <v>85.918000000000006</v>
      </c>
      <c r="AF14" s="192"/>
      <c r="AG14" s="194">
        <f>IF(AC14*1=0,"-",(AE14-AC14)/AC14)</f>
        <v>0.72748110020910428</v>
      </c>
    </row>
    <row r="16" spans="1:33" x14ac:dyDescent="0.25">
      <c r="A16" s="232" t="s">
        <v>15</v>
      </c>
      <c r="B16" s="226"/>
      <c r="C16" s="173"/>
      <c r="D16" s="174"/>
      <c r="E16" s="173"/>
      <c r="F16" s="174"/>
      <c r="G16" s="175"/>
      <c r="H16" s="174"/>
      <c r="I16" s="176"/>
      <c r="K16" s="173"/>
      <c r="L16" s="174"/>
      <c r="M16" s="173"/>
      <c r="N16" s="174"/>
      <c r="O16" s="175"/>
      <c r="P16" s="174"/>
      <c r="Q16" s="176"/>
      <c r="S16" s="173"/>
      <c r="T16" s="174"/>
      <c r="U16" s="173"/>
      <c r="V16" s="174"/>
      <c r="W16" s="175"/>
      <c r="X16" s="174"/>
      <c r="Y16" s="176"/>
      <c r="AA16" s="173"/>
      <c r="AB16" s="174"/>
      <c r="AC16" s="173"/>
      <c r="AD16" s="174"/>
      <c r="AE16" s="175"/>
      <c r="AF16" s="174"/>
      <c r="AG16" s="176"/>
    </row>
    <row r="17" spans="1:33" x14ac:dyDescent="0.25">
      <c r="A17" s="177" t="s">
        <v>16</v>
      </c>
      <c r="B17" s="178"/>
      <c r="C17" s="179">
        <v>0</v>
      </c>
      <c r="D17" s="180"/>
      <c r="E17" s="179">
        <v>0</v>
      </c>
      <c r="F17" s="180"/>
      <c r="G17" s="181">
        <v>0</v>
      </c>
      <c r="H17" s="180"/>
      <c r="I17" s="182" t="str">
        <f>IF(OR(E17=0,E17="-"),"-",IF(G17="-",(0-E17)/E17,(G17-E17)/E17))</f>
        <v>-</v>
      </c>
      <c r="K17" s="179">
        <v>0</v>
      </c>
      <c r="L17" s="180"/>
      <c r="M17" s="179">
        <v>0</v>
      </c>
      <c r="N17" s="180"/>
      <c r="O17" s="181">
        <v>0</v>
      </c>
      <c r="P17" s="180"/>
      <c r="Q17" s="182" t="str">
        <f>IF(OR(M17=0,M17="-"),"-",IF(O17="-",(0-M17)/M17,(O17-M17)/M17))</f>
        <v>-</v>
      </c>
      <c r="S17" s="179">
        <v>0</v>
      </c>
      <c r="T17" s="180"/>
      <c r="U17" s="179">
        <v>0</v>
      </c>
      <c r="V17" s="180"/>
      <c r="W17" s="181">
        <v>0</v>
      </c>
      <c r="X17" s="180"/>
      <c r="Y17" s="182" t="str">
        <f>IF(OR(U17=0,U17="-"),"-",IF(W17="-",(0-U17)/U17,(W17-U17)/U17))</f>
        <v>-</v>
      </c>
      <c r="AA17" s="179">
        <v>0</v>
      </c>
      <c r="AB17" s="180"/>
      <c r="AC17" s="179">
        <v>0</v>
      </c>
      <c r="AD17" s="180"/>
      <c r="AE17" s="181">
        <v>0</v>
      </c>
      <c r="AF17" s="180"/>
      <c r="AG17" s="182" t="str">
        <f>IF(OR(AC17=0,AC17="-"),"-",IF(AE17="-",(0-AC17)/AC17,(AE17-AC17)/AC17))</f>
        <v>-</v>
      </c>
    </row>
    <row r="18" spans="1:33" x14ac:dyDescent="0.25">
      <c r="A18" s="183" t="s">
        <v>17</v>
      </c>
      <c r="B18" s="184"/>
      <c r="C18" s="185">
        <v>0</v>
      </c>
      <c r="D18" s="186"/>
      <c r="E18" s="185">
        <v>0</v>
      </c>
      <c r="F18" s="186"/>
      <c r="G18" s="187">
        <v>0</v>
      </c>
      <c r="H18" s="186"/>
      <c r="I18" s="188" t="str">
        <f>IF(OR(E18=0,E18="-"),"-",IF(G18="-",(0-E18)/E18,(G18-E18)/E18))</f>
        <v>-</v>
      </c>
      <c r="K18" s="185">
        <v>0</v>
      </c>
      <c r="L18" s="186"/>
      <c r="M18" s="185">
        <v>0</v>
      </c>
      <c r="N18" s="186"/>
      <c r="O18" s="187">
        <v>0</v>
      </c>
      <c r="P18" s="186"/>
      <c r="Q18" s="188" t="str">
        <f>IF(OR(M18=0,M18="-"),"-",IF(O18="-",(0-M18)/M18,(O18-M18)/M18))</f>
        <v>-</v>
      </c>
      <c r="S18" s="185">
        <v>0</v>
      </c>
      <c r="T18" s="186"/>
      <c r="U18" s="185">
        <v>0</v>
      </c>
      <c r="V18" s="186"/>
      <c r="W18" s="187">
        <v>0</v>
      </c>
      <c r="X18" s="186"/>
      <c r="Y18" s="188" t="str">
        <f>IF(OR(U18=0,U18="-"),"-",IF(W18="-",(0-U18)/U18,(W18-U18)/U18))</f>
        <v>-</v>
      </c>
      <c r="AA18" s="185">
        <v>0</v>
      </c>
      <c r="AB18" s="186"/>
      <c r="AC18" s="185">
        <v>0</v>
      </c>
      <c r="AD18" s="186"/>
      <c r="AE18" s="187">
        <v>0</v>
      </c>
      <c r="AF18" s="186"/>
      <c r="AG18" s="188" t="str">
        <f>IF(OR(AC18=0,AC18="-"),"-",IF(AE18="-",(0-AC18)/AC18,(AE18-AC18)/AC18))</f>
        <v>-</v>
      </c>
    </row>
    <row r="19" spans="1:33" x14ac:dyDescent="0.25">
      <c r="A19" s="189" t="s">
        <v>12</v>
      </c>
      <c r="B19" s="190"/>
      <c r="C19" s="191">
        <f>C17+C18</f>
        <v>0</v>
      </c>
      <c r="D19" s="192"/>
      <c r="E19" s="191">
        <f>E17+E18</f>
        <v>0</v>
      </c>
      <c r="F19" s="192"/>
      <c r="G19" s="193">
        <f>G17+G18</f>
        <v>0</v>
      </c>
      <c r="H19" s="192"/>
      <c r="I19" s="194" t="str">
        <f>IF(E19*1=0,"-",(G19-E19)/E19)</f>
        <v>-</v>
      </c>
      <c r="K19" s="191">
        <f>K17+K18</f>
        <v>0</v>
      </c>
      <c r="L19" s="192"/>
      <c r="M19" s="191">
        <f>M17+M18</f>
        <v>0</v>
      </c>
      <c r="N19" s="192"/>
      <c r="O19" s="193">
        <f>O17+O18</f>
        <v>0</v>
      </c>
      <c r="P19" s="192"/>
      <c r="Q19" s="194" t="str">
        <f>IF(M19*1=0,"-",(O19-M19)/M19)</f>
        <v>-</v>
      </c>
      <c r="S19" s="191">
        <f>S17+S18</f>
        <v>0</v>
      </c>
      <c r="T19" s="192"/>
      <c r="U19" s="191">
        <f>U17+U18</f>
        <v>0</v>
      </c>
      <c r="V19" s="192"/>
      <c r="W19" s="193">
        <f>W17+W18</f>
        <v>0</v>
      </c>
      <c r="X19" s="192"/>
      <c r="Y19" s="194" t="str">
        <f>IF(U19*1=0,"-",(W19-U19)/U19)</f>
        <v>-</v>
      </c>
      <c r="AA19" s="191">
        <f>AA17+AA18</f>
        <v>0</v>
      </c>
      <c r="AB19" s="192"/>
      <c r="AC19" s="191">
        <f>AC17+AC18</f>
        <v>0</v>
      </c>
      <c r="AD19" s="192"/>
      <c r="AE19" s="193">
        <f>AE17+AE18</f>
        <v>0</v>
      </c>
      <c r="AF19" s="192"/>
      <c r="AG19" s="194" t="str">
        <f>IF(AC19*1=0,"-",(AE19-AC19)/AC19)</f>
        <v>-</v>
      </c>
    </row>
    <row r="21" spans="1:33" x14ac:dyDescent="0.25">
      <c r="A21" s="232" t="s">
        <v>18</v>
      </c>
      <c r="B21" s="226"/>
      <c r="C21" s="173"/>
      <c r="D21" s="174"/>
      <c r="E21" s="173"/>
      <c r="F21" s="174"/>
      <c r="G21" s="175"/>
      <c r="H21" s="174"/>
      <c r="I21" s="176"/>
      <c r="K21" s="173"/>
      <c r="L21" s="174"/>
      <c r="M21" s="173"/>
      <c r="N21" s="174"/>
      <c r="O21" s="175"/>
      <c r="P21" s="174"/>
      <c r="Q21" s="176"/>
      <c r="S21" s="173"/>
      <c r="T21" s="174"/>
      <c r="U21" s="173"/>
      <c r="V21" s="174"/>
      <c r="W21" s="175"/>
      <c r="X21" s="174"/>
      <c r="Y21" s="176"/>
      <c r="AA21" s="173"/>
      <c r="AB21" s="174"/>
      <c r="AC21" s="173"/>
      <c r="AD21" s="174"/>
      <c r="AE21" s="175"/>
      <c r="AF21" s="174"/>
      <c r="AG21" s="176"/>
    </row>
    <row r="22" spans="1:33" x14ac:dyDescent="0.25">
      <c r="A22" s="177" t="s">
        <v>19</v>
      </c>
      <c r="B22" s="178"/>
      <c r="C22" s="179">
        <v>0</v>
      </c>
      <c r="D22" s="180" t="s">
        <v>185</v>
      </c>
      <c r="E22" s="179">
        <v>0</v>
      </c>
      <c r="F22" s="180" t="s">
        <v>185</v>
      </c>
      <c r="G22" s="181">
        <v>0</v>
      </c>
      <c r="H22" s="180" t="s">
        <v>185</v>
      </c>
      <c r="I22" s="182" t="str">
        <f>IF(OR(E22=0,E22="-"),"-",IF(G22="-",(0-E22)/E22,(G22-E22)/E22))</f>
        <v>-</v>
      </c>
      <c r="K22" s="179">
        <v>0</v>
      </c>
      <c r="L22" s="180" t="s">
        <v>185</v>
      </c>
      <c r="M22" s="179">
        <v>0</v>
      </c>
      <c r="N22" s="180" t="s">
        <v>185</v>
      </c>
      <c r="O22" s="181">
        <v>0</v>
      </c>
      <c r="P22" s="180" t="s">
        <v>185</v>
      </c>
      <c r="Q22" s="182" t="str">
        <f>IF(OR(M22=0,M22="-"),"-",IF(O22="-",(0-M22)/M22,(O22-M22)/M22))</f>
        <v>-</v>
      </c>
      <c r="S22" s="179">
        <v>0</v>
      </c>
      <c r="T22" s="180" t="s">
        <v>185</v>
      </c>
      <c r="U22" s="179">
        <v>0</v>
      </c>
      <c r="V22" s="180" t="s">
        <v>185</v>
      </c>
      <c r="W22" s="181">
        <v>0</v>
      </c>
      <c r="X22" s="180" t="s">
        <v>185</v>
      </c>
      <c r="Y22" s="182" t="str">
        <f>IF(OR(U22=0,U22="-"),"-",IF(W22="-",(0-U22)/U22,(W22-U22)/U22))</f>
        <v>-</v>
      </c>
      <c r="AA22" s="179">
        <v>0</v>
      </c>
      <c r="AB22" s="180" t="s">
        <v>185</v>
      </c>
      <c r="AC22" s="179">
        <v>0</v>
      </c>
      <c r="AD22" s="180" t="s">
        <v>185</v>
      </c>
      <c r="AE22" s="181">
        <v>0</v>
      </c>
      <c r="AF22" s="180" t="s">
        <v>185</v>
      </c>
      <c r="AG22" s="182" t="str">
        <f>IF(OR(AC22=0,AC22="-"),"-",IF(AE22="-",(0-AC22)/AC22,(AE22-AC22)/AC22))</f>
        <v>-</v>
      </c>
    </row>
    <row r="23" spans="1:33" x14ac:dyDescent="0.25">
      <c r="A23" s="189" t="s">
        <v>12</v>
      </c>
      <c r="B23" s="190"/>
      <c r="C23" s="191">
        <f>C22</f>
        <v>0</v>
      </c>
      <c r="D23" s="192"/>
      <c r="E23" s="191">
        <f>E22</f>
        <v>0</v>
      </c>
      <c r="F23" s="192"/>
      <c r="G23" s="193">
        <f>G22</f>
        <v>0</v>
      </c>
      <c r="H23" s="192"/>
      <c r="I23" s="194" t="str">
        <f>IF(E23*1=0,"-",(G23-E23)/E23)</f>
        <v>-</v>
      </c>
      <c r="K23" s="191">
        <f>K22</f>
        <v>0</v>
      </c>
      <c r="L23" s="192"/>
      <c r="M23" s="191">
        <f>M22</f>
        <v>0</v>
      </c>
      <c r="N23" s="192"/>
      <c r="O23" s="193">
        <f>O22</f>
        <v>0</v>
      </c>
      <c r="P23" s="192"/>
      <c r="Q23" s="194" t="str">
        <f>IF(M23*1=0,"-",(O23-M23)/M23)</f>
        <v>-</v>
      </c>
      <c r="S23" s="191">
        <f>S22</f>
        <v>0</v>
      </c>
      <c r="T23" s="192"/>
      <c r="U23" s="191">
        <f>U22</f>
        <v>0</v>
      </c>
      <c r="V23" s="192"/>
      <c r="W23" s="193">
        <f>W22</f>
        <v>0</v>
      </c>
      <c r="X23" s="192"/>
      <c r="Y23" s="194" t="str">
        <f>IF(U23*1=0,"-",(W23-U23)/U23)</f>
        <v>-</v>
      </c>
      <c r="AA23" s="191">
        <f>AA22</f>
        <v>0</v>
      </c>
      <c r="AB23" s="192"/>
      <c r="AC23" s="191">
        <f>AC22</f>
        <v>0</v>
      </c>
      <c r="AD23" s="192"/>
      <c r="AE23" s="193">
        <f>AE22</f>
        <v>0</v>
      </c>
      <c r="AF23" s="192"/>
      <c r="AG23" s="194" t="str">
        <f>IF(AC23*1=0,"-",(AE23-AC23)/AC23)</f>
        <v>-</v>
      </c>
    </row>
    <row r="25" spans="1:33" x14ac:dyDescent="0.25">
      <c r="A25" s="232" t="s">
        <v>20</v>
      </c>
      <c r="B25" s="226"/>
      <c r="C25" s="173"/>
      <c r="D25" s="174"/>
      <c r="E25" s="173"/>
      <c r="F25" s="174"/>
      <c r="G25" s="175"/>
      <c r="H25" s="174"/>
      <c r="I25" s="176"/>
      <c r="K25" s="173"/>
      <c r="L25" s="174"/>
      <c r="M25" s="173"/>
      <c r="N25" s="174"/>
      <c r="O25" s="175"/>
      <c r="P25" s="174"/>
      <c r="Q25" s="176"/>
      <c r="S25" s="173"/>
      <c r="T25" s="174"/>
      <c r="U25" s="173"/>
      <c r="V25" s="174"/>
      <c r="W25" s="175"/>
      <c r="X25" s="174"/>
      <c r="Y25" s="176"/>
      <c r="AA25" s="173"/>
      <c r="AB25" s="174"/>
      <c r="AC25" s="173"/>
      <c r="AD25" s="174"/>
      <c r="AE25" s="175"/>
      <c r="AF25" s="174"/>
      <c r="AG25" s="176"/>
    </row>
    <row r="26" spans="1:33" x14ac:dyDescent="0.25">
      <c r="A26" s="177" t="s">
        <v>21</v>
      </c>
      <c r="B26" s="178"/>
      <c r="C26" s="179">
        <v>330.8</v>
      </c>
      <c r="D26" s="180"/>
      <c r="E26" s="179">
        <v>321.8</v>
      </c>
      <c r="F26" s="180"/>
      <c r="G26" s="181">
        <v>310</v>
      </c>
      <c r="H26" s="180"/>
      <c r="I26" s="182">
        <f>IF(OR(E26=0,E26="-"),"-",IF(G26="-",(0-E26)/E26,(G26-E26)/E26))</f>
        <v>-3.666873834679929E-2</v>
      </c>
      <c r="K26" s="179">
        <v>330.8</v>
      </c>
      <c r="L26" s="180"/>
      <c r="M26" s="179">
        <v>321.8</v>
      </c>
      <c r="N26" s="180"/>
      <c r="O26" s="181">
        <v>310.3</v>
      </c>
      <c r="P26" s="180"/>
      <c r="Q26" s="182">
        <f>IF(OR(M26=0,M26="-"),"-",IF(O26="-",(0-M26)/M26,(O26-M26)/M26))</f>
        <v>-3.5736482287134864E-2</v>
      </c>
      <c r="S26" s="179">
        <v>329.7</v>
      </c>
      <c r="T26" s="180"/>
      <c r="U26" s="179">
        <v>321.8</v>
      </c>
      <c r="V26" s="180"/>
      <c r="W26" s="181">
        <v>310</v>
      </c>
      <c r="X26" s="180"/>
      <c r="Y26" s="182">
        <f>IF(OR(U26=0,U26="-"),"-",IF(W26="-",(0-U26)/U26,(W26-U26)/U26))</f>
        <v>-3.666873834679929E-2</v>
      </c>
      <c r="AA26" s="179">
        <v>1.1000000000000001</v>
      </c>
      <c r="AB26" s="180"/>
      <c r="AC26" s="179">
        <v>0</v>
      </c>
      <c r="AD26" s="180"/>
      <c r="AE26" s="181">
        <v>0.3</v>
      </c>
      <c r="AF26" s="180"/>
      <c r="AG26" s="182" t="str">
        <f>IF(OR(AC26=0,AC26="-"),"-",IF(AE26="-",(0-AC26)/AC26,(AE26-AC26)/AC26))</f>
        <v>-</v>
      </c>
    </row>
    <row r="27" spans="1:33" x14ac:dyDescent="0.25">
      <c r="A27" s="189" t="s">
        <v>12</v>
      </c>
      <c r="B27" s="190"/>
      <c r="C27" s="191">
        <f>C26</f>
        <v>330.8</v>
      </c>
      <c r="D27" s="192"/>
      <c r="E27" s="191">
        <f>E26</f>
        <v>321.8</v>
      </c>
      <c r="F27" s="192"/>
      <c r="G27" s="193">
        <f>G26</f>
        <v>310</v>
      </c>
      <c r="H27" s="192"/>
      <c r="I27" s="194">
        <f>IF(E27*1=0,"-",(G27-E27)/E27)</f>
        <v>-3.666873834679929E-2</v>
      </c>
      <c r="K27" s="191">
        <f>K26</f>
        <v>330.8</v>
      </c>
      <c r="L27" s="192"/>
      <c r="M27" s="191">
        <f>M26</f>
        <v>321.8</v>
      </c>
      <c r="N27" s="192"/>
      <c r="O27" s="193">
        <f>O26</f>
        <v>310.3</v>
      </c>
      <c r="P27" s="192"/>
      <c r="Q27" s="194">
        <f>IF(M27*1=0,"-",(O27-M27)/M27)</f>
        <v>-3.5736482287134864E-2</v>
      </c>
      <c r="S27" s="191">
        <f>S26</f>
        <v>329.7</v>
      </c>
      <c r="T27" s="192"/>
      <c r="U27" s="191">
        <f>U26</f>
        <v>321.8</v>
      </c>
      <c r="V27" s="192"/>
      <c r="W27" s="193">
        <f>W26</f>
        <v>310</v>
      </c>
      <c r="X27" s="192"/>
      <c r="Y27" s="194">
        <f>IF(U27*1=0,"-",(W27-U27)/U27)</f>
        <v>-3.666873834679929E-2</v>
      </c>
      <c r="AA27" s="191">
        <f>AA26</f>
        <v>1.1000000000000001</v>
      </c>
      <c r="AB27" s="192"/>
      <c r="AC27" s="191">
        <f>AC26</f>
        <v>0</v>
      </c>
      <c r="AD27" s="192"/>
      <c r="AE27" s="193">
        <f>AE26</f>
        <v>0.3</v>
      </c>
      <c r="AF27" s="192"/>
      <c r="AG27" s="194" t="str">
        <f>IF(AC27*1=0,"-",(AE27-AC27)/AC27)</f>
        <v>-</v>
      </c>
    </row>
    <row r="29" spans="1:33" x14ac:dyDescent="0.25">
      <c r="A29" s="232" t="s">
        <v>22</v>
      </c>
      <c r="B29" s="226"/>
      <c r="C29" s="173"/>
      <c r="D29" s="174"/>
      <c r="E29" s="173"/>
      <c r="F29" s="174"/>
      <c r="G29" s="175"/>
      <c r="H29" s="174"/>
      <c r="I29" s="176"/>
      <c r="K29" s="173"/>
      <c r="L29" s="174"/>
      <c r="M29" s="173"/>
      <c r="N29" s="174"/>
      <c r="O29" s="175"/>
      <c r="P29" s="174"/>
      <c r="Q29" s="176"/>
      <c r="S29" s="173"/>
      <c r="T29" s="174"/>
      <c r="U29" s="173"/>
      <c r="V29" s="174"/>
      <c r="W29" s="175"/>
      <c r="X29" s="174"/>
      <c r="Y29" s="176"/>
      <c r="AA29" s="173"/>
      <c r="AB29" s="174"/>
      <c r="AC29" s="173"/>
      <c r="AD29" s="174"/>
      <c r="AE29" s="175"/>
      <c r="AF29" s="174"/>
      <c r="AG29" s="176"/>
    </row>
    <row r="30" spans="1:33" x14ac:dyDescent="0.25">
      <c r="A30" s="177" t="s">
        <v>23</v>
      </c>
      <c r="B30" s="178"/>
      <c r="C30" s="179">
        <v>333.96</v>
      </c>
      <c r="D30" s="180"/>
      <c r="E30" s="179">
        <v>354</v>
      </c>
      <c r="F30" s="180"/>
      <c r="G30" s="181">
        <v>532.02</v>
      </c>
      <c r="H30" s="180"/>
      <c r="I30" s="182">
        <f>IF(OR(E30=0,E30="-"),"-",IF(G30="-",(0-E30)/E30,(G30-E30)/E30))</f>
        <v>0.50288135593220329</v>
      </c>
      <c r="K30" s="179">
        <v>339.20123999999998</v>
      </c>
      <c r="L30" s="180"/>
      <c r="M30" s="179">
        <v>383.46899999999999</v>
      </c>
      <c r="N30" s="180"/>
      <c r="O30" s="181">
        <v>407.14100000000002</v>
      </c>
      <c r="P30" s="180"/>
      <c r="Q30" s="182">
        <f>IF(OR(M30=0,M30="-"),"-",IF(O30="-",(0-M30)/M30,(O30-M30)/M30))</f>
        <v>6.1731196002806028E-2</v>
      </c>
      <c r="S30" s="179">
        <v>13.156000000000001</v>
      </c>
      <c r="T30" s="180"/>
      <c r="U30" s="179">
        <v>9.7089999999999996</v>
      </c>
      <c r="V30" s="180"/>
      <c r="W30" s="181">
        <v>5.29</v>
      </c>
      <c r="X30" s="180"/>
      <c r="Y30" s="182">
        <f>IF(OR(U30=0,U30="-"),"-",IF(W30="-",(0-U30)/U30,(W30-U30)/U30))</f>
        <v>-0.45514471109280047</v>
      </c>
      <c r="AA30" s="179">
        <v>326.04523999999998</v>
      </c>
      <c r="AB30" s="180"/>
      <c r="AC30" s="179">
        <v>373.76</v>
      </c>
      <c r="AD30" s="180"/>
      <c r="AE30" s="181">
        <v>401.851</v>
      </c>
      <c r="AF30" s="180"/>
      <c r="AG30" s="182">
        <f>IF(OR(AC30=0,AC30="-"),"-",IF(AE30="-",(0-AC30)/AC30,(AE30-AC30)/AC30))</f>
        <v>7.5157855308219196E-2</v>
      </c>
    </row>
    <row r="31" spans="1:33" x14ac:dyDescent="0.25">
      <c r="A31" s="183" t="s">
        <v>24</v>
      </c>
      <c r="B31" s="184"/>
      <c r="C31" s="185">
        <v>0</v>
      </c>
      <c r="D31" s="186"/>
      <c r="E31" s="185">
        <v>0</v>
      </c>
      <c r="F31" s="186"/>
      <c r="G31" s="187">
        <v>0</v>
      </c>
      <c r="H31" s="186"/>
      <c r="I31" s="188" t="str">
        <f>IF(OR(E31=0,E31="-"),"-",IF(G31="-",(0-E31)/E31,(G31-E31)/E31))</f>
        <v>-</v>
      </c>
      <c r="K31" s="185">
        <v>0</v>
      </c>
      <c r="L31" s="186"/>
      <c r="M31" s="185">
        <v>0</v>
      </c>
      <c r="N31" s="186"/>
      <c r="O31" s="187">
        <v>0</v>
      </c>
      <c r="P31" s="186"/>
      <c r="Q31" s="188" t="str">
        <f>IF(OR(M31=0,M31="-"),"-",IF(O31="-",(0-M31)/M31,(O31-M31)/M31))</f>
        <v>-</v>
      </c>
      <c r="S31" s="185">
        <v>0</v>
      </c>
      <c r="T31" s="186"/>
      <c r="U31" s="185">
        <v>0</v>
      </c>
      <c r="V31" s="186"/>
      <c r="W31" s="187">
        <v>0</v>
      </c>
      <c r="X31" s="186"/>
      <c r="Y31" s="188" t="str">
        <f>IF(OR(U31=0,U31="-"),"-",IF(W31="-",(0-U31)/U31,(W31-U31)/U31))</f>
        <v>-</v>
      </c>
      <c r="AA31" s="185">
        <v>0</v>
      </c>
      <c r="AB31" s="186"/>
      <c r="AC31" s="185">
        <v>0</v>
      </c>
      <c r="AD31" s="186"/>
      <c r="AE31" s="187">
        <v>0</v>
      </c>
      <c r="AF31" s="186"/>
      <c r="AG31" s="188" t="str">
        <f>IF(OR(AC31=0,AC31="-"),"-",IF(AE31="-",(0-AC31)/AC31,(AE31-AC31)/AC31))</f>
        <v>-</v>
      </c>
    </row>
    <row r="32" spans="1:33" x14ac:dyDescent="0.25">
      <c r="A32" s="177" t="s">
        <v>25</v>
      </c>
      <c r="B32" s="178"/>
      <c r="C32" s="179">
        <v>0</v>
      </c>
      <c r="D32" s="180"/>
      <c r="E32" s="179">
        <v>0</v>
      </c>
      <c r="F32" s="180"/>
      <c r="G32" s="181">
        <v>0</v>
      </c>
      <c r="H32" s="180"/>
      <c r="I32" s="182" t="str">
        <f>IF(OR(E32=0,E32="-"),"-",IF(G32="-",(0-E32)/E32,(G32-E32)/E32))</f>
        <v>-</v>
      </c>
      <c r="K32" s="179">
        <v>0</v>
      </c>
      <c r="L32" s="180"/>
      <c r="M32" s="179">
        <v>0</v>
      </c>
      <c r="N32" s="180"/>
      <c r="O32" s="181">
        <v>0</v>
      </c>
      <c r="P32" s="180"/>
      <c r="Q32" s="182" t="str">
        <f>IF(OR(M32=0,M32="-"),"-",IF(O32="-",(0-M32)/M32,(O32-M32)/M32))</f>
        <v>-</v>
      </c>
      <c r="S32" s="179">
        <v>0</v>
      </c>
      <c r="T32" s="180"/>
      <c r="U32" s="179">
        <v>0</v>
      </c>
      <c r="V32" s="180"/>
      <c r="W32" s="181">
        <v>0</v>
      </c>
      <c r="X32" s="180"/>
      <c r="Y32" s="182" t="str">
        <f>IF(OR(U32=0,U32="-"),"-",IF(W32="-",(0-U32)/U32,(W32-U32)/U32))</f>
        <v>-</v>
      </c>
      <c r="AA32" s="179">
        <v>0</v>
      </c>
      <c r="AB32" s="180"/>
      <c r="AC32" s="179">
        <v>0</v>
      </c>
      <c r="AD32" s="180"/>
      <c r="AE32" s="181">
        <v>0</v>
      </c>
      <c r="AF32" s="180"/>
      <c r="AG32" s="182" t="str">
        <f>IF(OR(AC32=0,AC32="-"),"-",IF(AE32="-",(0-AC32)/AC32,(AE32-AC32)/AC32))</f>
        <v>-</v>
      </c>
    </row>
    <row r="33" spans="1:33" x14ac:dyDescent="0.25">
      <c r="A33" s="183" t="s">
        <v>26</v>
      </c>
      <c r="B33" s="184"/>
      <c r="C33" s="185">
        <v>149.5</v>
      </c>
      <c r="D33" s="186"/>
      <c r="E33" s="185">
        <v>178.48</v>
      </c>
      <c r="F33" s="186"/>
      <c r="G33" s="187">
        <v>167.9</v>
      </c>
      <c r="H33" s="186"/>
      <c r="I33" s="188">
        <f>IF(OR(E33=0,E33="-"),"-",IF(G33="-",(0-E33)/E33,(G33-E33)/E33))</f>
        <v>-5.9278350515463832E-2</v>
      </c>
      <c r="K33" s="185">
        <v>175.82947999999999</v>
      </c>
      <c r="L33" s="186"/>
      <c r="M33" s="185">
        <v>177.29136</v>
      </c>
      <c r="N33" s="186"/>
      <c r="O33" s="187">
        <v>185.21072000000001</v>
      </c>
      <c r="P33" s="186"/>
      <c r="Q33" s="188">
        <f>IF(OR(M33=0,M33="-"),"-",IF(O33="-",(0-M33)/M33,(O33-M33)/M33))</f>
        <v>4.4668617805176808E-2</v>
      </c>
      <c r="S33" s="185">
        <v>7.7707800000000002</v>
      </c>
      <c r="T33" s="186"/>
      <c r="U33" s="185">
        <v>9.5753599999999999</v>
      </c>
      <c r="V33" s="186"/>
      <c r="W33" s="187">
        <v>5.9827599999999999</v>
      </c>
      <c r="X33" s="186"/>
      <c r="Y33" s="188">
        <f>IF(OR(U33=0,U33="-"),"-",IF(W33="-",(0-U33)/U33,(W33-U33)/U33))</f>
        <v>-0.37519215987701771</v>
      </c>
      <c r="AA33" s="185">
        <v>168.05869999999999</v>
      </c>
      <c r="AB33" s="186"/>
      <c r="AC33" s="185">
        <v>167.71600000000001</v>
      </c>
      <c r="AD33" s="186"/>
      <c r="AE33" s="187">
        <v>179.22796</v>
      </c>
      <c r="AF33" s="186"/>
      <c r="AG33" s="188">
        <f>IF(OR(AC33=0,AC33="-"),"-",IF(AE33="-",(0-AC33)/AC33,(AE33-AC33)/AC33))</f>
        <v>6.8639605046626362E-2</v>
      </c>
    </row>
    <row r="34" spans="1:33" x14ac:dyDescent="0.25">
      <c r="A34" s="189" t="s">
        <v>12</v>
      </c>
      <c r="B34" s="190"/>
      <c r="C34" s="191">
        <f>C30+C31+C32+C33</f>
        <v>483.46</v>
      </c>
      <c r="D34" s="192"/>
      <c r="E34" s="191">
        <f>E30+E31+E32+E33</f>
        <v>532.48</v>
      </c>
      <c r="F34" s="192"/>
      <c r="G34" s="193">
        <f>G30+G31+G32+G33</f>
        <v>699.92</v>
      </c>
      <c r="H34" s="192"/>
      <c r="I34" s="194">
        <f>IF(E34*1=0,"-",(G34-E34)/E34)</f>
        <v>0.31445312499999989</v>
      </c>
      <c r="K34" s="191">
        <f>K30+K31+K32+K33</f>
        <v>515.03071999999997</v>
      </c>
      <c r="L34" s="192"/>
      <c r="M34" s="191">
        <f>M30+M31+M32+M33</f>
        <v>560.76035999999999</v>
      </c>
      <c r="N34" s="192"/>
      <c r="O34" s="193">
        <f>O30+O31+O32+O33</f>
        <v>592.35172</v>
      </c>
      <c r="P34" s="192"/>
      <c r="Q34" s="194">
        <f>IF(M34*1=0,"-",(O34-M34)/M34)</f>
        <v>5.6336649758909507E-2</v>
      </c>
      <c r="S34" s="191">
        <f>S30+S31+S32+S33</f>
        <v>20.926780000000001</v>
      </c>
      <c r="T34" s="192"/>
      <c r="U34" s="191">
        <f>U30+U31+U32+U33</f>
        <v>19.28436</v>
      </c>
      <c r="V34" s="192"/>
      <c r="W34" s="193">
        <f>W30+W31+W32+W33</f>
        <v>11.27276</v>
      </c>
      <c r="X34" s="192"/>
      <c r="Y34" s="194">
        <f>IF(U34*1=0,"-",(W34-U34)/U34)</f>
        <v>-0.41544546980039782</v>
      </c>
      <c r="AA34" s="191">
        <f>AA30+AA31+AA32+AA33</f>
        <v>494.10393999999997</v>
      </c>
      <c r="AB34" s="192"/>
      <c r="AC34" s="191">
        <f>AC30+AC31+AC32+AC33</f>
        <v>541.476</v>
      </c>
      <c r="AD34" s="192"/>
      <c r="AE34" s="193">
        <f>AE30+AE31+AE32+AE33</f>
        <v>581.07896000000005</v>
      </c>
      <c r="AF34" s="192"/>
      <c r="AG34" s="194">
        <f>IF(AC34*1=0,"-",(AE34-AC34)/AC34)</f>
        <v>7.313890181651643E-2</v>
      </c>
    </row>
    <row r="36" spans="1:33" x14ac:dyDescent="0.25">
      <c r="A36" s="232" t="s">
        <v>27</v>
      </c>
      <c r="B36" s="226"/>
      <c r="C36" s="173"/>
      <c r="D36" s="174"/>
      <c r="E36" s="173"/>
      <c r="F36" s="174"/>
      <c r="G36" s="175"/>
      <c r="H36" s="174"/>
      <c r="I36" s="176"/>
      <c r="K36" s="173"/>
      <c r="L36" s="174"/>
      <c r="M36" s="173"/>
      <c r="N36" s="174"/>
      <c r="O36" s="175"/>
      <c r="P36" s="174"/>
      <c r="Q36" s="176"/>
      <c r="S36" s="173"/>
      <c r="T36" s="174"/>
      <c r="U36" s="173"/>
      <c r="V36" s="174"/>
      <c r="W36" s="175"/>
      <c r="X36" s="174"/>
      <c r="Y36" s="176"/>
      <c r="AA36" s="173"/>
      <c r="AB36" s="174"/>
      <c r="AC36" s="173"/>
      <c r="AD36" s="174"/>
      <c r="AE36" s="175"/>
      <c r="AF36" s="174"/>
      <c r="AG36" s="176"/>
    </row>
    <row r="37" spans="1:33" x14ac:dyDescent="0.25">
      <c r="A37" s="177" t="s">
        <v>28</v>
      </c>
      <c r="B37" s="178"/>
      <c r="C37" s="179">
        <v>158.28</v>
      </c>
      <c r="D37" s="180"/>
      <c r="E37" s="179">
        <v>189.92985999999999</v>
      </c>
      <c r="F37" s="180"/>
      <c r="G37" s="181">
        <v>146.92400000000001</v>
      </c>
      <c r="H37" s="180"/>
      <c r="I37" s="182">
        <f>IF(OR(E37=0,E37="-"),"-",IF(G37="-",(0-E37)/E37,(G37-E37)/E37))</f>
        <v>-0.22643022008229768</v>
      </c>
      <c r="K37" s="179">
        <v>172.65364</v>
      </c>
      <c r="L37" s="180"/>
      <c r="M37" s="179">
        <v>207.11212</v>
      </c>
      <c r="N37" s="180"/>
      <c r="O37" s="181">
        <v>168.95156</v>
      </c>
      <c r="P37" s="180"/>
      <c r="Q37" s="182">
        <f>IF(OR(M37=0,M37="-"),"-",IF(O37="-",(0-M37)/M37,(O37-M37)/M37))</f>
        <v>-0.1842507333708911</v>
      </c>
      <c r="S37" s="179">
        <v>1.5164</v>
      </c>
      <c r="T37" s="180"/>
      <c r="U37" s="179">
        <v>1.26972</v>
      </c>
      <c r="V37" s="180"/>
      <c r="W37" s="181">
        <v>1.2530399999999999</v>
      </c>
      <c r="X37" s="180"/>
      <c r="Y37" s="182">
        <f>IF(OR(U37=0,U37="-"),"-",IF(W37="-",(0-U37)/U37,(W37-U37)/U37))</f>
        <v>-1.3136754560060509E-2</v>
      </c>
      <c r="AA37" s="179">
        <v>171.13723999999999</v>
      </c>
      <c r="AB37" s="180"/>
      <c r="AC37" s="179">
        <v>205.8424</v>
      </c>
      <c r="AD37" s="180"/>
      <c r="AE37" s="181">
        <v>167.69852</v>
      </c>
      <c r="AF37" s="180"/>
      <c r="AG37" s="182">
        <f>IF(OR(AC37=0,AC37="-"),"-",IF(AE37="-",(0-AC37)/AC37,(AE37-AC37)/AC37))</f>
        <v>-0.18530623428409304</v>
      </c>
    </row>
    <row r="38" spans="1:33" x14ac:dyDescent="0.25">
      <c r="A38" s="183" t="s">
        <v>29</v>
      </c>
      <c r="B38" s="184"/>
      <c r="C38" s="185">
        <v>0</v>
      </c>
      <c r="D38" s="186"/>
      <c r="E38" s="185">
        <v>0</v>
      </c>
      <c r="F38" s="186"/>
      <c r="G38" s="187">
        <v>0</v>
      </c>
      <c r="H38" s="186"/>
      <c r="I38" s="188" t="str">
        <f>IF(OR(E38=0,E38="-"),"-",IF(G38="-",(0-E38)/E38,(G38-E38)/E38))</f>
        <v>-</v>
      </c>
      <c r="K38" s="185">
        <v>0</v>
      </c>
      <c r="L38" s="186"/>
      <c r="M38" s="185">
        <v>0</v>
      </c>
      <c r="N38" s="186"/>
      <c r="O38" s="187">
        <v>0</v>
      </c>
      <c r="P38" s="186"/>
      <c r="Q38" s="188" t="str">
        <f>IF(OR(M38=0,M38="-"),"-",IF(O38="-",(0-M38)/M38,(O38-M38)/M38))</f>
        <v>-</v>
      </c>
      <c r="S38" s="185">
        <v>0</v>
      </c>
      <c r="T38" s="186"/>
      <c r="U38" s="185">
        <v>0</v>
      </c>
      <c r="V38" s="186"/>
      <c r="W38" s="187">
        <v>0</v>
      </c>
      <c r="X38" s="186"/>
      <c r="Y38" s="188" t="str">
        <f>IF(OR(U38=0,U38="-"),"-",IF(W38="-",(0-U38)/U38,(W38-U38)/U38))</f>
        <v>-</v>
      </c>
      <c r="AA38" s="185">
        <v>0</v>
      </c>
      <c r="AB38" s="186"/>
      <c r="AC38" s="185">
        <v>0</v>
      </c>
      <c r="AD38" s="186"/>
      <c r="AE38" s="187">
        <v>0</v>
      </c>
      <c r="AF38" s="186"/>
      <c r="AG38" s="188" t="str">
        <f>IF(OR(AC38=0,AC38="-"),"-",IF(AE38="-",(0-AC38)/AC38,(AE38-AC38)/AC38))</f>
        <v>-</v>
      </c>
    </row>
    <row r="39" spans="1:33" x14ac:dyDescent="0.25">
      <c r="A39" s="177" t="s">
        <v>30</v>
      </c>
      <c r="B39" s="178"/>
      <c r="C39" s="179">
        <v>0</v>
      </c>
      <c r="D39" s="180"/>
      <c r="E39" s="179">
        <v>0</v>
      </c>
      <c r="F39" s="180"/>
      <c r="G39" s="181">
        <v>0</v>
      </c>
      <c r="H39" s="180"/>
      <c r="I39" s="182" t="str">
        <f>IF(OR(E39=0,E39="-"),"-",IF(G39="-",(0-E39)/E39,(G39-E39)/E39))</f>
        <v>-</v>
      </c>
      <c r="K39" s="179">
        <v>0</v>
      </c>
      <c r="L39" s="180"/>
      <c r="M39" s="179">
        <v>0</v>
      </c>
      <c r="N39" s="180"/>
      <c r="O39" s="181">
        <v>0</v>
      </c>
      <c r="P39" s="180"/>
      <c r="Q39" s="182" t="str">
        <f>IF(OR(M39=0,M39="-"),"-",IF(O39="-",(0-M39)/M39,(O39-M39)/M39))</f>
        <v>-</v>
      </c>
      <c r="S39" s="179">
        <v>0</v>
      </c>
      <c r="T39" s="180"/>
      <c r="U39" s="179">
        <v>0</v>
      </c>
      <c r="V39" s="180"/>
      <c r="W39" s="181">
        <v>0</v>
      </c>
      <c r="X39" s="180"/>
      <c r="Y39" s="182" t="str">
        <f>IF(OR(U39=0,U39="-"),"-",IF(W39="-",(0-U39)/U39,(W39-U39)/U39))</f>
        <v>-</v>
      </c>
      <c r="AA39" s="179">
        <v>0</v>
      </c>
      <c r="AB39" s="180"/>
      <c r="AC39" s="179">
        <v>0</v>
      </c>
      <c r="AD39" s="180"/>
      <c r="AE39" s="181">
        <v>0</v>
      </c>
      <c r="AF39" s="180"/>
      <c r="AG39" s="182" t="str">
        <f>IF(OR(AC39=0,AC39="-"),"-",IF(AE39="-",(0-AC39)/AC39,(AE39-AC39)/AC39))</f>
        <v>-</v>
      </c>
    </row>
    <row r="40" spans="1:33" x14ac:dyDescent="0.25">
      <c r="A40" s="183" t="s">
        <v>31</v>
      </c>
      <c r="B40" s="184"/>
      <c r="C40" s="185">
        <v>41.839399999999998</v>
      </c>
      <c r="D40" s="186"/>
      <c r="E40" s="185">
        <v>34.836399999999998</v>
      </c>
      <c r="F40" s="186"/>
      <c r="G40" s="187">
        <v>51.8262</v>
      </c>
      <c r="H40" s="186"/>
      <c r="I40" s="188">
        <f>IF(OR(E40=0,E40="-"),"-",IF(G40="-",(0-E40)/E40,(G40-E40)/E40))</f>
        <v>0.48770251805582676</v>
      </c>
      <c r="K40" s="185">
        <v>38.282910000000001</v>
      </c>
      <c r="L40" s="186"/>
      <c r="M40" s="185">
        <v>35.449750000000002</v>
      </c>
      <c r="N40" s="186"/>
      <c r="O40" s="187">
        <v>52.957230000000003</v>
      </c>
      <c r="P40" s="186"/>
      <c r="Q40" s="188">
        <f>IF(OR(M40=0,M40="-"),"-",IF(O40="-",(0-M40)/M40,(O40-M40)/M40))</f>
        <v>0.49386751669616852</v>
      </c>
      <c r="S40" s="185">
        <v>38.282910000000001</v>
      </c>
      <c r="T40" s="186"/>
      <c r="U40" s="185">
        <v>35.449750000000002</v>
      </c>
      <c r="V40" s="186"/>
      <c r="W40" s="187">
        <v>52.957230000000003</v>
      </c>
      <c r="X40" s="186"/>
      <c r="Y40" s="188">
        <f>IF(OR(U40=0,U40="-"),"-",IF(W40="-",(0-U40)/U40,(W40-U40)/U40))</f>
        <v>0.49386751669616852</v>
      </c>
      <c r="AA40" s="185">
        <v>0</v>
      </c>
      <c r="AB40" s="186"/>
      <c r="AC40" s="185">
        <v>0</v>
      </c>
      <c r="AD40" s="186"/>
      <c r="AE40" s="187">
        <v>0</v>
      </c>
      <c r="AF40" s="186"/>
      <c r="AG40" s="188" t="str">
        <f>IF(OR(AC40=0,AC40="-"),"-",IF(AE40="-",(0-AC40)/AC40,(AE40-AC40)/AC40))</f>
        <v>-</v>
      </c>
    </row>
    <row r="41" spans="1:33" x14ac:dyDescent="0.25">
      <c r="A41" s="189" t="s">
        <v>12</v>
      </c>
      <c r="B41" s="190"/>
      <c r="C41" s="191">
        <f>C37+C38+C39+C40</f>
        <v>200.11939999999998</v>
      </c>
      <c r="D41" s="192"/>
      <c r="E41" s="191">
        <f>E37+E38+E39+E40</f>
        <v>224.76625999999999</v>
      </c>
      <c r="F41" s="192"/>
      <c r="G41" s="193">
        <f>G37+G38+G39+G40</f>
        <v>198.75020000000001</v>
      </c>
      <c r="H41" s="192"/>
      <c r="I41" s="194">
        <f>IF(E41*1=0,"-",(G41-E41)/E41)</f>
        <v>-0.11574717664475079</v>
      </c>
      <c r="K41" s="191">
        <f>K37+K38+K39+K40</f>
        <v>210.93655000000001</v>
      </c>
      <c r="L41" s="192"/>
      <c r="M41" s="191">
        <f>M37+M38+M39+M40</f>
        <v>242.56187</v>
      </c>
      <c r="N41" s="192"/>
      <c r="O41" s="193">
        <f>O37+O38+O39+O40</f>
        <v>221.90879000000001</v>
      </c>
      <c r="P41" s="192"/>
      <c r="Q41" s="194">
        <f>IF(M41*1=0,"-",(O41-M41)/M41)</f>
        <v>-8.514561666266833E-2</v>
      </c>
      <c r="S41" s="191">
        <f>S37+S38+S39+S40</f>
        <v>39.799309999999998</v>
      </c>
      <c r="T41" s="192"/>
      <c r="U41" s="191">
        <f>U37+U38+U39+U40</f>
        <v>36.719470000000001</v>
      </c>
      <c r="V41" s="192"/>
      <c r="W41" s="193">
        <f>W37+W38+W39+W40</f>
        <v>54.210270000000001</v>
      </c>
      <c r="X41" s="192"/>
      <c r="Y41" s="194">
        <f>IF(U41*1=0,"-",(W41-U41)/U41)</f>
        <v>0.47633585125275502</v>
      </c>
      <c r="AA41" s="191">
        <f>AA37+AA38+AA39+AA40</f>
        <v>171.13723999999999</v>
      </c>
      <c r="AB41" s="192"/>
      <c r="AC41" s="191">
        <f>AC37+AC38+AC39+AC40</f>
        <v>205.8424</v>
      </c>
      <c r="AD41" s="192"/>
      <c r="AE41" s="193">
        <f>AE37+AE38+AE39+AE40</f>
        <v>167.69852</v>
      </c>
      <c r="AF41" s="192"/>
      <c r="AG41" s="194">
        <f>IF(AC41*1=0,"-",(AE41-AC41)/AC41)</f>
        <v>-0.18530623428409304</v>
      </c>
    </row>
    <row r="43" spans="1:33" x14ac:dyDescent="0.25">
      <c r="A43" s="232" t="s">
        <v>32</v>
      </c>
      <c r="B43" s="226"/>
      <c r="C43" s="173"/>
      <c r="D43" s="174"/>
      <c r="E43" s="173"/>
      <c r="F43" s="174"/>
      <c r="G43" s="175"/>
      <c r="H43" s="174"/>
      <c r="I43" s="176"/>
      <c r="K43" s="173"/>
      <c r="L43" s="174"/>
      <c r="M43" s="173"/>
      <c r="N43" s="174"/>
      <c r="O43" s="175"/>
      <c r="P43" s="174"/>
      <c r="Q43" s="176"/>
      <c r="S43" s="173"/>
      <c r="T43" s="174"/>
      <c r="U43" s="173"/>
      <c r="V43" s="174"/>
      <c r="W43" s="175"/>
      <c r="X43" s="174"/>
      <c r="Y43" s="176"/>
      <c r="AA43" s="173"/>
      <c r="AB43" s="174"/>
      <c r="AC43" s="173"/>
      <c r="AD43" s="174"/>
      <c r="AE43" s="175"/>
      <c r="AF43" s="174"/>
      <c r="AG43" s="176"/>
    </row>
    <row r="44" spans="1:33" x14ac:dyDescent="0.25">
      <c r="A44" s="177" t="s">
        <v>33</v>
      </c>
      <c r="B44" s="178"/>
      <c r="C44" s="179">
        <v>350</v>
      </c>
      <c r="D44" s="180"/>
      <c r="E44" s="179">
        <v>299.99986000000001</v>
      </c>
      <c r="F44" s="180"/>
      <c r="G44" s="181">
        <v>430.00018</v>
      </c>
      <c r="H44" s="180"/>
      <c r="I44" s="182">
        <f>IF(OR(E44=0,E44="-"),"-",IF(G44="-",(0-E44)/E44,(G44-E44)/E44))</f>
        <v>0.43333460222281434</v>
      </c>
      <c r="K44" s="179">
        <v>350.084</v>
      </c>
      <c r="L44" s="180"/>
      <c r="M44" s="179">
        <v>285.73086000000001</v>
      </c>
      <c r="N44" s="180"/>
      <c r="O44" s="181">
        <v>329.99986000000001</v>
      </c>
      <c r="P44" s="180"/>
      <c r="Q44" s="182">
        <f>IF(OR(M44=0,M44="-"),"-",IF(O44="-",(0-M44)/M44,(O44-M44)/M44))</f>
        <v>0.15493251236495773</v>
      </c>
      <c r="S44" s="179">
        <v>50.1</v>
      </c>
      <c r="T44" s="180"/>
      <c r="U44" s="179">
        <v>94.856819999999999</v>
      </c>
      <c r="V44" s="180"/>
      <c r="W44" s="181">
        <v>16.806560000000001</v>
      </c>
      <c r="X44" s="180"/>
      <c r="Y44" s="182">
        <f>IF(OR(U44=0,U44="-"),"-",IF(W44="-",(0-U44)/U44,(W44-U44)/U44))</f>
        <v>-0.82282180659229343</v>
      </c>
      <c r="AA44" s="179">
        <v>299.98399999999998</v>
      </c>
      <c r="AB44" s="180" t="s">
        <v>34</v>
      </c>
      <c r="AC44" s="179">
        <v>190.87404000000001</v>
      </c>
      <c r="AD44" s="180" t="s">
        <v>34</v>
      </c>
      <c r="AE44" s="181">
        <v>313.19330000000002</v>
      </c>
      <c r="AF44" s="180" t="s">
        <v>34</v>
      </c>
      <c r="AG44" s="182">
        <f>IF(OR(AC44=0,AC44="-"),"-",IF(AE44="-",(0-AC44)/AC44,(AE44-AC44)/AC44))</f>
        <v>0.64083759111506211</v>
      </c>
    </row>
    <row r="45" spans="1:33" x14ac:dyDescent="0.25">
      <c r="A45" s="183" t="s">
        <v>35</v>
      </c>
      <c r="B45" s="184"/>
      <c r="C45" s="185">
        <v>0</v>
      </c>
      <c r="D45" s="186"/>
      <c r="E45" s="185">
        <v>0</v>
      </c>
      <c r="F45" s="186"/>
      <c r="G45" s="187">
        <v>0</v>
      </c>
      <c r="H45" s="186"/>
      <c r="I45" s="188" t="str">
        <f>IF(OR(E45=0,E45="-"),"-",IF(G45="-",(0-E45)/E45,(G45-E45)/E45))</f>
        <v>-</v>
      </c>
      <c r="K45" s="185">
        <v>0</v>
      </c>
      <c r="L45" s="186"/>
      <c r="M45" s="185">
        <v>0</v>
      </c>
      <c r="N45" s="186"/>
      <c r="O45" s="187">
        <v>0</v>
      </c>
      <c r="P45" s="186"/>
      <c r="Q45" s="188" t="str">
        <f>IF(OR(M45=0,M45="-"),"-",IF(O45="-",(0-M45)/M45,(O45-M45)/M45))</f>
        <v>-</v>
      </c>
      <c r="S45" s="185">
        <v>0</v>
      </c>
      <c r="T45" s="186"/>
      <c r="U45" s="185">
        <v>0</v>
      </c>
      <c r="V45" s="186"/>
      <c r="W45" s="187">
        <v>0</v>
      </c>
      <c r="X45" s="186"/>
      <c r="Y45" s="188" t="str">
        <f>IF(OR(U45=0,U45="-"),"-",IF(W45="-",(0-U45)/U45,(W45-U45)/U45))</f>
        <v>-</v>
      </c>
      <c r="AA45" s="185">
        <v>0</v>
      </c>
      <c r="AB45" s="186"/>
      <c r="AC45" s="185">
        <v>0</v>
      </c>
      <c r="AD45" s="186"/>
      <c r="AE45" s="187">
        <v>0</v>
      </c>
      <c r="AF45" s="186"/>
      <c r="AG45" s="188" t="str">
        <f>IF(OR(AC45=0,AC45="-"),"-",IF(AE45="-",(0-AC45)/AC45,(AE45-AC45)/AC45))</f>
        <v>-</v>
      </c>
    </row>
    <row r="46" spans="1:33" x14ac:dyDescent="0.25">
      <c r="A46" s="177" t="s">
        <v>36</v>
      </c>
      <c r="B46" s="178"/>
      <c r="C46" s="179">
        <v>0</v>
      </c>
      <c r="D46" s="180"/>
      <c r="E46" s="179">
        <v>0</v>
      </c>
      <c r="F46" s="180"/>
      <c r="G46" s="181">
        <v>0</v>
      </c>
      <c r="H46" s="180"/>
      <c r="I46" s="182" t="str">
        <f>IF(OR(E46=0,E46="-"),"-",IF(G46="-",(0-E46)/E46,(G46-E46)/E46))</f>
        <v>-</v>
      </c>
      <c r="K46" s="179">
        <v>0</v>
      </c>
      <c r="L46" s="180"/>
      <c r="M46" s="179">
        <v>0</v>
      </c>
      <c r="N46" s="180"/>
      <c r="O46" s="181">
        <v>0</v>
      </c>
      <c r="P46" s="180"/>
      <c r="Q46" s="182" t="str">
        <f>IF(OR(M46=0,M46="-"),"-",IF(O46="-",(0-M46)/M46,(O46-M46)/M46))</f>
        <v>-</v>
      </c>
      <c r="S46" s="179">
        <v>0</v>
      </c>
      <c r="T46" s="180"/>
      <c r="U46" s="179">
        <v>0</v>
      </c>
      <c r="V46" s="180"/>
      <c r="W46" s="181">
        <v>0</v>
      </c>
      <c r="X46" s="180"/>
      <c r="Y46" s="182" t="str">
        <f>IF(OR(U46=0,U46="-"),"-",IF(W46="-",(0-U46)/U46,(W46-U46)/U46))</f>
        <v>-</v>
      </c>
      <c r="AA46" s="179">
        <v>0</v>
      </c>
      <c r="AB46" s="180"/>
      <c r="AC46" s="179">
        <v>0</v>
      </c>
      <c r="AD46" s="180"/>
      <c r="AE46" s="181">
        <v>0</v>
      </c>
      <c r="AF46" s="180"/>
      <c r="AG46" s="182" t="str">
        <f>IF(OR(AC46=0,AC46="-"),"-",IF(AE46="-",(0-AC46)/AC46,(AE46-AC46)/AC46))</f>
        <v>-</v>
      </c>
    </row>
    <row r="47" spans="1:33" x14ac:dyDescent="0.25">
      <c r="A47" s="189" t="s">
        <v>12</v>
      </c>
      <c r="B47" s="190"/>
      <c r="C47" s="191">
        <f>C44+C45+C46</f>
        <v>350</v>
      </c>
      <c r="D47" s="192"/>
      <c r="E47" s="191">
        <f>E44+E45+E46</f>
        <v>299.99986000000001</v>
      </c>
      <c r="F47" s="192"/>
      <c r="G47" s="193">
        <f>G44+G45+G46</f>
        <v>430.00018</v>
      </c>
      <c r="H47" s="192"/>
      <c r="I47" s="194">
        <f>IF(E47*1=0,"-",(G47-E47)/E47)</f>
        <v>0.43333460222281434</v>
      </c>
      <c r="K47" s="191">
        <f>K44+K45+K46</f>
        <v>350.084</v>
      </c>
      <c r="L47" s="192"/>
      <c r="M47" s="191">
        <f>M44+M45+M46</f>
        <v>285.73086000000001</v>
      </c>
      <c r="N47" s="192"/>
      <c r="O47" s="193">
        <f>O44+O45+O46</f>
        <v>329.99986000000001</v>
      </c>
      <c r="P47" s="192"/>
      <c r="Q47" s="194">
        <f>IF(M47*1=0,"-",(O47-M47)/M47)</f>
        <v>0.15493251236495773</v>
      </c>
      <c r="S47" s="191">
        <f>S44+S45+S46</f>
        <v>50.1</v>
      </c>
      <c r="T47" s="192"/>
      <c r="U47" s="191">
        <f>U44+U45+U46</f>
        <v>94.856819999999999</v>
      </c>
      <c r="V47" s="192"/>
      <c r="W47" s="193">
        <f>W44+W45+W46</f>
        <v>16.806560000000001</v>
      </c>
      <c r="X47" s="192"/>
      <c r="Y47" s="194">
        <f>IF(U47*1=0,"-",(W47-U47)/U47)</f>
        <v>-0.82282180659229343</v>
      </c>
      <c r="AA47" s="191">
        <f>AA44+AA45+AA46</f>
        <v>299.98399999999998</v>
      </c>
      <c r="AB47" s="192"/>
      <c r="AC47" s="191">
        <f>AC44+AC45+AC46</f>
        <v>190.87404000000001</v>
      </c>
      <c r="AD47" s="192"/>
      <c r="AE47" s="193">
        <f>AE44+AE45+AE46</f>
        <v>313.19330000000002</v>
      </c>
      <c r="AF47" s="192"/>
      <c r="AG47" s="194">
        <f>IF(AC47*1=0,"-",(AE47-AC47)/AC47)</f>
        <v>0.64083759111506211</v>
      </c>
    </row>
    <row r="49" spans="1:33" x14ac:dyDescent="0.25">
      <c r="A49" s="232" t="s">
        <v>37</v>
      </c>
      <c r="B49" s="226"/>
      <c r="C49" s="173"/>
      <c r="D49" s="174"/>
      <c r="E49" s="173"/>
      <c r="F49" s="174"/>
      <c r="G49" s="175"/>
      <c r="H49" s="174"/>
      <c r="I49" s="176"/>
      <c r="K49" s="173"/>
      <c r="L49" s="174"/>
      <c r="M49" s="173"/>
      <c r="N49" s="174"/>
      <c r="O49" s="175"/>
      <c r="P49" s="174"/>
      <c r="Q49" s="176"/>
      <c r="S49" s="173"/>
      <c r="T49" s="174"/>
      <c r="U49" s="173"/>
      <c r="V49" s="174"/>
      <c r="W49" s="175"/>
      <c r="X49" s="174"/>
      <c r="Y49" s="176"/>
      <c r="AA49" s="173"/>
      <c r="AB49" s="174"/>
      <c r="AC49" s="173"/>
      <c r="AD49" s="174"/>
      <c r="AE49" s="175"/>
      <c r="AF49" s="174"/>
      <c r="AG49" s="176"/>
    </row>
    <row r="50" spans="1:33" x14ac:dyDescent="0.25">
      <c r="A50" s="177" t="s">
        <v>38</v>
      </c>
      <c r="B50" s="178"/>
      <c r="C50" s="179">
        <v>0</v>
      </c>
      <c r="D50" s="180"/>
      <c r="E50" s="179">
        <v>0</v>
      </c>
      <c r="F50" s="180"/>
      <c r="G50" s="181">
        <v>0</v>
      </c>
      <c r="H50" s="180"/>
      <c r="I50" s="182" t="str">
        <f>IF(OR(E50=0,E50="-"),"-",IF(G50="-",(0-E50)/E50,(G50-E50)/E50))</f>
        <v>-</v>
      </c>
      <c r="K50" s="179">
        <v>0</v>
      </c>
      <c r="L50" s="180"/>
      <c r="M50" s="179">
        <v>0</v>
      </c>
      <c r="N50" s="180"/>
      <c r="O50" s="181">
        <v>0</v>
      </c>
      <c r="P50" s="180"/>
      <c r="Q50" s="182" t="str">
        <f>IF(OR(M50=0,M50="-"),"-",IF(O50="-",(0-M50)/M50,(O50-M50)/M50))</f>
        <v>-</v>
      </c>
      <c r="S50" s="179">
        <v>0</v>
      </c>
      <c r="T50" s="180"/>
      <c r="U50" s="179">
        <v>0</v>
      </c>
      <c r="V50" s="180"/>
      <c r="W50" s="181">
        <v>0</v>
      </c>
      <c r="X50" s="180"/>
      <c r="Y50" s="182" t="str">
        <f>IF(OR(U50=0,U50="-"),"-",IF(W50="-",(0-U50)/U50,(W50-U50)/U50))</f>
        <v>-</v>
      </c>
      <c r="AA50" s="179">
        <v>0</v>
      </c>
      <c r="AB50" s="180"/>
      <c r="AC50" s="179">
        <v>0</v>
      </c>
      <c r="AD50" s="180"/>
      <c r="AE50" s="181">
        <v>0</v>
      </c>
      <c r="AF50" s="180"/>
      <c r="AG50" s="182" t="str">
        <f>IF(OR(AC50=0,AC50="-"),"-",IF(AE50="-",(0-AC50)/AC50,(AE50-AC50)/AC50))</f>
        <v>-</v>
      </c>
    </row>
    <row r="51" spans="1:33" x14ac:dyDescent="0.25">
      <c r="A51" s="189" t="s">
        <v>12</v>
      </c>
      <c r="B51" s="190"/>
      <c r="C51" s="191">
        <f>C50</f>
        <v>0</v>
      </c>
      <c r="D51" s="192"/>
      <c r="E51" s="191">
        <f>E50</f>
        <v>0</v>
      </c>
      <c r="F51" s="192"/>
      <c r="G51" s="193">
        <f>G50</f>
        <v>0</v>
      </c>
      <c r="H51" s="192"/>
      <c r="I51" s="194" t="str">
        <f>IF(E51*1=0,"-",(G51-E51)/E51)</f>
        <v>-</v>
      </c>
      <c r="K51" s="191">
        <f>K50</f>
        <v>0</v>
      </c>
      <c r="L51" s="192"/>
      <c r="M51" s="191">
        <f>M50</f>
        <v>0</v>
      </c>
      <c r="N51" s="192"/>
      <c r="O51" s="193">
        <f>O50</f>
        <v>0</v>
      </c>
      <c r="P51" s="192"/>
      <c r="Q51" s="194" t="str">
        <f>IF(M51*1=0,"-",(O51-M51)/M51)</f>
        <v>-</v>
      </c>
      <c r="S51" s="191">
        <f>S50</f>
        <v>0</v>
      </c>
      <c r="T51" s="192"/>
      <c r="U51" s="191">
        <f>U50</f>
        <v>0</v>
      </c>
      <c r="V51" s="192"/>
      <c r="W51" s="193">
        <f>W50</f>
        <v>0</v>
      </c>
      <c r="X51" s="192"/>
      <c r="Y51" s="194" t="str">
        <f>IF(U51*1=0,"-",(W51-U51)/U51)</f>
        <v>-</v>
      </c>
      <c r="AA51" s="191">
        <f>AA50</f>
        <v>0</v>
      </c>
      <c r="AB51" s="192"/>
      <c r="AC51" s="191">
        <f>AC50</f>
        <v>0</v>
      </c>
      <c r="AD51" s="192"/>
      <c r="AE51" s="193">
        <f>AE50</f>
        <v>0</v>
      </c>
      <c r="AF51" s="192"/>
      <c r="AG51" s="194" t="str">
        <f>IF(AC51*1=0,"-",(AE51-AC51)/AC51)</f>
        <v>-</v>
      </c>
    </row>
    <row r="53" spans="1:33" ht="18" x14ac:dyDescent="0.25">
      <c r="A53" s="195" t="s">
        <v>39</v>
      </c>
      <c r="B53" s="196"/>
      <c r="C53" s="197">
        <f>C10+C14+C19+C23+C27+C34+C41+C47+C51</f>
        <v>1449.0354</v>
      </c>
      <c r="D53" s="198"/>
      <c r="E53" s="197">
        <f>E10+E14+E19+E23+E27+E34+E41+E47+E51</f>
        <v>1441.6971199999998</v>
      </c>
      <c r="F53" s="198"/>
      <c r="G53" s="199">
        <f>G10+G14+G19+G23+G27+G34+G41+G47+G51</f>
        <v>1740.61238</v>
      </c>
      <c r="H53" s="198"/>
      <c r="I53" s="200">
        <f>IF(E53*1=0,"-",(G53-E53)/E53)</f>
        <v>0.20733568504319427</v>
      </c>
      <c r="K53" s="197">
        <f>K10+K14+K19+K23+K27+K34+K41+K47+K51</f>
        <v>1504.44127</v>
      </c>
      <c r="L53" s="198"/>
      <c r="M53" s="197">
        <f>M10+M14+M19+M23+M27+M34+M41+M47+M51</f>
        <v>1473.7630899999999</v>
      </c>
      <c r="N53" s="198"/>
      <c r="O53" s="199">
        <f>O10+O14+O19+O23+O27+O34+O41+O47+O51</f>
        <v>1556.7843699999999</v>
      </c>
      <c r="P53" s="198"/>
      <c r="Q53" s="200">
        <f>IF(M53*1=0,"-",(O53-M53)/M53)</f>
        <v>5.633285333533488E-2</v>
      </c>
      <c r="S53" s="197">
        <f>S10+S14+S19+S23+S27+S34+S41+S47+S51</f>
        <v>454.82508999999999</v>
      </c>
      <c r="T53" s="198"/>
      <c r="U53" s="197">
        <f>U10+U14+U19+U23+U27+U34+U41+U47+U51</f>
        <v>485.83465000000001</v>
      </c>
      <c r="V53" s="198"/>
      <c r="W53" s="199">
        <f>W10+W14+W19+W23+W27+W34+W41+W47+W51</f>
        <v>408.59558999999996</v>
      </c>
      <c r="X53" s="198"/>
      <c r="Y53" s="200">
        <f>IF(U53*1=0,"-",(W53-U53)/U53)</f>
        <v>-0.1589821969264647</v>
      </c>
      <c r="AA53" s="197">
        <f>AA10+AA14+AA19+AA23+AA27+AA34+AA41+AA47+AA51</f>
        <v>1049.61618</v>
      </c>
      <c r="AB53" s="198"/>
      <c r="AC53" s="197">
        <f>AC10+AC14+AC19+AC23+AC27+AC34+AC41+AC47+AC51</f>
        <v>987.92844000000002</v>
      </c>
      <c r="AD53" s="198"/>
      <c r="AE53" s="199">
        <f>AE10+AE14+AE19+AE23+AE27+AE34+AE41+AE47+AE51</f>
        <v>1148.18878</v>
      </c>
      <c r="AF53" s="198"/>
      <c r="AG53" s="200">
        <f>IF(AC53*1=0,"-",(AE53-AC53)/AC53)</f>
        <v>0.16221857121554262</v>
      </c>
    </row>
  </sheetData>
  <sheetProtection formatCells="0" formatColumns="0" formatRows="0" insertColumns="0" insertRows="0" insertHyperlinks="0" deleteColumns="0" deleteRows="0" sort="0" autoFilter="0" pivotTables="0"/>
  <mergeCells count="28">
    <mergeCell ref="A49:B49"/>
    <mergeCell ref="A21:B21"/>
    <mergeCell ref="A25:B25"/>
    <mergeCell ref="A29:B29"/>
    <mergeCell ref="A36:B36"/>
    <mergeCell ref="A43:B43"/>
    <mergeCell ref="AC6:AD6"/>
    <mergeCell ref="AE6:AF6"/>
    <mergeCell ref="A7:B7"/>
    <mergeCell ref="A12:B12"/>
    <mergeCell ref="A16:B16"/>
    <mergeCell ref="O6:P6"/>
    <mergeCell ref="S6:T6"/>
    <mergeCell ref="U6:V6"/>
    <mergeCell ref="W6:X6"/>
    <mergeCell ref="AA6:AB6"/>
    <mergeCell ref="C6:D6"/>
    <mergeCell ref="E6:F6"/>
    <mergeCell ref="G6:H6"/>
    <mergeCell ref="K6:L6"/>
    <mergeCell ref="M6:N6"/>
    <mergeCell ref="A1:AF1"/>
    <mergeCell ref="A2:AF2"/>
    <mergeCell ref="A3:AF3"/>
    <mergeCell ref="C5:I5"/>
    <mergeCell ref="K5:Q5"/>
    <mergeCell ref="S5:Y5"/>
    <mergeCell ref="AA5:AG5"/>
  </mergeCells>
  <pageMargins left="0.7" right="0.7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opLeftCell="A91" workbookViewId="0">
      <selection activeCell="A126" sqref="A126:XFD126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5" width="8.140625" customWidth="1"/>
    <col min="16" max="17" width="9.140625" customWidth="1"/>
  </cols>
  <sheetData>
    <row r="1" spans="1:17" ht="23.25" x14ac:dyDescent="0.25">
      <c r="A1" s="225" t="s">
        <v>186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01" t="s">
        <v>1</v>
      </c>
    </row>
    <row r="2" spans="1:17" ht="18" x14ac:dyDescent="0.25">
      <c r="A2" s="227" t="s">
        <v>2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01"/>
    </row>
    <row r="3" spans="1:17" ht="18" x14ac:dyDescent="0.25">
      <c r="A3" s="227" t="s">
        <v>3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01"/>
    </row>
    <row r="5" spans="1:17" ht="51" customHeight="1" x14ac:dyDescent="0.25">
      <c r="A5" s="202" t="s">
        <v>8</v>
      </c>
      <c r="B5" s="233" t="s">
        <v>41</v>
      </c>
      <c r="C5" s="233" t="s">
        <v>42</v>
      </c>
      <c r="D5" s="234" t="s">
        <v>14</v>
      </c>
      <c r="E5" s="234" t="s">
        <v>19</v>
      </c>
      <c r="F5" s="234" t="s">
        <v>21</v>
      </c>
      <c r="G5" s="234" t="s">
        <v>23</v>
      </c>
      <c r="H5" s="234" t="s">
        <v>26</v>
      </c>
      <c r="I5" s="234" t="s">
        <v>28</v>
      </c>
      <c r="J5" s="234" t="s">
        <v>31</v>
      </c>
      <c r="K5" s="234" t="s">
        <v>33</v>
      </c>
      <c r="L5" s="234" t="s">
        <v>43</v>
      </c>
      <c r="M5" s="235" t="s">
        <v>44</v>
      </c>
      <c r="N5" s="235" t="s">
        <v>44</v>
      </c>
      <c r="O5" s="235" t="s">
        <v>44</v>
      </c>
    </row>
    <row r="6" spans="1:17" x14ac:dyDescent="0.25">
      <c r="A6" s="204" t="s">
        <v>45</v>
      </c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</row>
    <row r="7" spans="1:17" ht="15.75" x14ac:dyDescent="0.25">
      <c r="A7" s="204" t="s">
        <v>46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03">
        <v>2014</v>
      </c>
      <c r="N7" s="203">
        <v>2013</v>
      </c>
      <c r="O7" s="203">
        <v>2012</v>
      </c>
    </row>
    <row r="8" spans="1:17" ht="15.75" x14ac:dyDescent="0.25">
      <c r="A8" s="205" t="s">
        <v>10</v>
      </c>
      <c r="B8" s="236"/>
      <c r="C8" s="226"/>
      <c r="D8" s="206"/>
      <c r="E8" s="206"/>
      <c r="F8" s="206"/>
      <c r="G8" s="206"/>
      <c r="H8" s="206"/>
      <c r="I8" s="206"/>
      <c r="J8" s="206"/>
      <c r="K8" s="206"/>
      <c r="L8" s="206"/>
      <c r="M8" s="207"/>
      <c r="N8" s="208"/>
      <c r="O8" s="208"/>
    </row>
    <row r="9" spans="1:17" ht="15.75" x14ac:dyDescent="0.25">
      <c r="A9" s="209" t="s">
        <v>139</v>
      </c>
      <c r="B9" s="237"/>
      <c r="C9" s="226"/>
      <c r="D9" s="210">
        <v>1.4770000000000001</v>
      </c>
      <c r="E9" s="210">
        <v>0</v>
      </c>
      <c r="F9" s="210">
        <v>0</v>
      </c>
      <c r="G9" s="210">
        <v>0</v>
      </c>
      <c r="H9" s="210">
        <v>0</v>
      </c>
      <c r="I9" s="210">
        <v>0.47011999999999998</v>
      </c>
      <c r="J9" s="210">
        <v>0</v>
      </c>
      <c r="K9" s="210">
        <v>0</v>
      </c>
      <c r="L9" s="210">
        <v>0</v>
      </c>
      <c r="M9" s="211">
        <f t="shared" ref="M9:M22" si="0">SUM(D9,E9,F9,G9,H9,I9,J9,K9,L9)</f>
        <v>1.94712</v>
      </c>
      <c r="N9" s="210">
        <v>2.7461000000000002</v>
      </c>
      <c r="O9" s="210">
        <v>1.998</v>
      </c>
      <c r="P9" s="237"/>
      <c r="Q9" s="226"/>
    </row>
    <row r="10" spans="1:17" ht="15.75" x14ac:dyDescent="0.25">
      <c r="A10" s="212" t="s">
        <v>47</v>
      </c>
      <c r="B10" s="238"/>
      <c r="C10" s="226"/>
      <c r="D10" s="213">
        <v>10.111000000000001</v>
      </c>
      <c r="E10" s="213">
        <v>0</v>
      </c>
      <c r="F10" s="213">
        <v>0</v>
      </c>
      <c r="G10" s="213">
        <v>0</v>
      </c>
      <c r="H10" s="213">
        <v>3.3119999999999998</v>
      </c>
      <c r="I10" s="213">
        <v>0.26588000000000001</v>
      </c>
      <c r="J10" s="213">
        <v>0</v>
      </c>
      <c r="K10" s="213">
        <v>0</v>
      </c>
      <c r="L10" s="213">
        <v>0</v>
      </c>
      <c r="M10" s="214">
        <f t="shared" si="0"/>
        <v>13.688879999999999</v>
      </c>
      <c r="N10" s="213">
        <v>21.283840000000001</v>
      </c>
      <c r="O10" s="213">
        <v>15.812279999999999</v>
      </c>
    </row>
    <row r="11" spans="1:17" ht="15.75" x14ac:dyDescent="0.25">
      <c r="A11" s="209" t="s">
        <v>48</v>
      </c>
      <c r="B11" s="237"/>
      <c r="C11" s="226"/>
      <c r="D11" s="210">
        <v>0</v>
      </c>
      <c r="E11" s="210">
        <v>0</v>
      </c>
      <c r="F11" s="210">
        <v>0</v>
      </c>
      <c r="G11" s="210">
        <v>0</v>
      </c>
      <c r="H11" s="210">
        <v>0</v>
      </c>
      <c r="I11" s="210">
        <v>7.8200000000000006E-2</v>
      </c>
      <c r="J11" s="210">
        <v>0</v>
      </c>
      <c r="K11" s="210">
        <v>0</v>
      </c>
      <c r="L11" s="210">
        <v>0</v>
      </c>
      <c r="M11" s="211">
        <f t="shared" si="0"/>
        <v>7.8200000000000006E-2</v>
      </c>
      <c r="N11" s="210">
        <v>0</v>
      </c>
      <c r="O11" s="210">
        <v>0</v>
      </c>
    </row>
    <row r="12" spans="1:17" ht="15.75" x14ac:dyDescent="0.25">
      <c r="A12" s="212" t="s">
        <v>49</v>
      </c>
      <c r="B12" s="238"/>
      <c r="C12" s="226"/>
      <c r="D12" s="213">
        <v>4.7080000000000002</v>
      </c>
      <c r="E12" s="213">
        <v>0</v>
      </c>
      <c r="F12" s="213">
        <v>0</v>
      </c>
      <c r="G12" s="213">
        <v>1.9239999999999999</v>
      </c>
      <c r="H12" s="213">
        <v>6.9648599999999998</v>
      </c>
      <c r="I12" s="213">
        <v>14.415940000000001</v>
      </c>
      <c r="J12" s="213">
        <v>0</v>
      </c>
      <c r="K12" s="213">
        <v>0</v>
      </c>
      <c r="L12" s="213">
        <v>0</v>
      </c>
      <c r="M12" s="214">
        <f t="shared" si="0"/>
        <v>28.012799999999999</v>
      </c>
      <c r="N12" s="213">
        <v>40.15278</v>
      </c>
      <c r="O12" s="213">
        <v>36.675699999999999</v>
      </c>
    </row>
    <row r="13" spans="1:17" ht="15.75" x14ac:dyDescent="0.25">
      <c r="A13" s="209" t="s">
        <v>50</v>
      </c>
      <c r="B13" s="237"/>
      <c r="C13" s="226"/>
      <c r="D13" s="210">
        <v>0</v>
      </c>
      <c r="E13" s="210">
        <v>0</v>
      </c>
      <c r="F13" s="210">
        <v>0</v>
      </c>
      <c r="G13" s="210">
        <v>0</v>
      </c>
      <c r="H13" s="210">
        <v>0</v>
      </c>
      <c r="I13" s="210">
        <v>13.268700000000001</v>
      </c>
      <c r="J13" s="210">
        <v>0</v>
      </c>
      <c r="K13" s="210">
        <v>0</v>
      </c>
      <c r="L13" s="210">
        <v>0</v>
      </c>
      <c r="M13" s="211">
        <f t="shared" si="0"/>
        <v>13.268700000000001</v>
      </c>
      <c r="N13" s="210">
        <v>10.55944</v>
      </c>
      <c r="O13" s="210">
        <v>10.924020000000001</v>
      </c>
    </row>
    <row r="14" spans="1:17" ht="15.75" x14ac:dyDescent="0.25">
      <c r="A14" s="212" t="s">
        <v>51</v>
      </c>
      <c r="B14" s="238"/>
      <c r="C14" s="226"/>
      <c r="D14" s="213">
        <v>0</v>
      </c>
      <c r="E14" s="213">
        <v>0</v>
      </c>
      <c r="F14" s="213">
        <v>0</v>
      </c>
      <c r="G14" s="213">
        <v>0</v>
      </c>
      <c r="H14" s="213">
        <v>0.69</v>
      </c>
      <c r="I14" s="213">
        <v>0</v>
      </c>
      <c r="J14" s="213">
        <v>0</v>
      </c>
      <c r="K14" s="213">
        <v>0</v>
      </c>
      <c r="L14" s="213">
        <v>0</v>
      </c>
      <c r="M14" s="214">
        <f t="shared" si="0"/>
        <v>0.69</v>
      </c>
      <c r="N14" s="213">
        <v>0</v>
      </c>
      <c r="O14" s="213">
        <v>0.221</v>
      </c>
    </row>
    <row r="15" spans="1:17" ht="15.75" x14ac:dyDescent="0.25">
      <c r="A15" s="209" t="s">
        <v>165</v>
      </c>
      <c r="B15" s="237"/>
      <c r="C15" s="226"/>
      <c r="D15" s="210">
        <v>0</v>
      </c>
      <c r="E15" s="210">
        <v>0</v>
      </c>
      <c r="F15" s="210">
        <v>0</v>
      </c>
      <c r="G15" s="210">
        <v>0</v>
      </c>
      <c r="H15" s="210">
        <v>0.32200000000000001</v>
      </c>
      <c r="I15" s="210">
        <v>1.81884</v>
      </c>
      <c r="J15" s="210">
        <v>0</v>
      </c>
      <c r="K15" s="210">
        <v>0</v>
      </c>
      <c r="L15" s="210">
        <v>0</v>
      </c>
      <c r="M15" s="211">
        <f t="shared" si="0"/>
        <v>2.1408399999999999</v>
      </c>
      <c r="N15" s="210">
        <v>2.2080000000000002</v>
      </c>
      <c r="O15" s="210">
        <v>3.839</v>
      </c>
    </row>
    <row r="16" spans="1:17" ht="15.75" x14ac:dyDescent="0.25">
      <c r="A16" s="212" t="s">
        <v>52</v>
      </c>
      <c r="B16" s="238"/>
      <c r="C16" s="226"/>
      <c r="D16" s="213">
        <v>0</v>
      </c>
      <c r="E16" s="213">
        <v>0</v>
      </c>
      <c r="F16" s="213">
        <v>0</v>
      </c>
      <c r="G16" s="213">
        <v>0</v>
      </c>
      <c r="H16" s="213">
        <v>4.0548999999999999</v>
      </c>
      <c r="I16" s="213">
        <v>5.8879999999999999</v>
      </c>
      <c r="J16" s="213">
        <v>0</v>
      </c>
      <c r="K16" s="213">
        <v>0</v>
      </c>
      <c r="L16" s="213">
        <v>0</v>
      </c>
      <c r="M16" s="214">
        <f t="shared" si="0"/>
        <v>9.9428999999999998</v>
      </c>
      <c r="N16" s="213">
        <v>10.51022</v>
      </c>
      <c r="O16" s="213">
        <v>12.383800000000001</v>
      </c>
    </row>
    <row r="17" spans="1:17" ht="15.75" x14ac:dyDescent="0.25">
      <c r="A17" s="209" t="s">
        <v>166</v>
      </c>
      <c r="B17" s="237"/>
      <c r="C17" s="226"/>
      <c r="D17" s="210">
        <v>0</v>
      </c>
      <c r="E17" s="210">
        <v>0</v>
      </c>
      <c r="F17" s="210">
        <v>0</v>
      </c>
      <c r="G17" s="210">
        <v>0</v>
      </c>
      <c r="H17" s="210">
        <v>0</v>
      </c>
      <c r="I17" s="210">
        <v>1.8859999999999998E-2</v>
      </c>
      <c r="J17" s="210">
        <v>0</v>
      </c>
      <c r="K17" s="210">
        <v>0</v>
      </c>
      <c r="L17" s="210">
        <v>0</v>
      </c>
      <c r="M17" s="211">
        <f t="shared" si="0"/>
        <v>1.8859999999999998E-2</v>
      </c>
      <c r="N17" s="210">
        <v>6.2640000000000001E-2</v>
      </c>
      <c r="O17" s="210">
        <v>3.5999999999999997E-2</v>
      </c>
    </row>
    <row r="18" spans="1:17" ht="15.75" x14ac:dyDescent="0.25">
      <c r="A18" s="212" t="s">
        <v>53</v>
      </c>
      <c r="B18" s="238"/>
      <c r="C18" s="226"/>
      <c r="D18" s="213">
        <v>0</v>
      </c>
      <c r="E18" s="213">
        <v>0</v>
      </c>
      <c r="F18" s="213">
        <v>0</v>
      </c>
      <c r="G18" s="213">
        <v>1.518</v>
      </c>
      <c r="H18" s="213">
        <v>0</v>
      </c>
      <c r="I18" s="213">
        <v>1.4425600000000001</v>
      </c>
      <c r="J18" s="213">
        <v>0</v>
      </c>
      <c r="K18" s="213">
        <v>0</v>
      </c>
      <c r="L18" s="213">
        <v>0</v>
      </c>
      <c r="M18" s="214">
        <f t="shared" si="0"/>
        <v>2.9605600000000001</v>
      </c>
      <c r="N18" s="213">
        <v>16.268820000000002</v>
      </c>
      <c r="O18" s="213">
        <v>7.4604400000000002</v>
      </c>
    </row>
    <row r="19" spans="1:17" ht="15.75" x14ac:dyDescent="0.25">
      <c r="A19" s="209" t="s">
        <v>56</v>
      </c>
      <c r="B19" s="237"/>
      <c r="C19" s="226"/>
      <c r="D19" s="210">
        <v>0</v>
      </c>
      <c r="E19" s="210">
        <v>0</v>
      </c>
      <c r="F19" s="210">
        <v>0</v>
      </c>
      <c r="G19" s="210">
        <v>2.2749999999999999</v>
      </c>
      <c r="H19" s="210">
        <v>1.84</v>
      </c>
      <c r="I19" s="210">
        <v>0</v>
      </c>
      <c r="J19" s="210">
        <v>0</v>
      </c>
      <c r="K19" s="210">
        <v>0</v>
      </c>
      <c r="L19" s="210">
        <v>0</v>
      </c>
      <c r="M19" s="211">
        <f t="shared" si="0"/>
        <v>4.1150000000000002</v>
      </c>
      <c r="N19" s="210">
        <v>2.4740000000000002</v>
      </c>
      <c r="O19" s="210">
        <v>1.8616200000000001</v>
      </c>
    </row>
    <row r="20" spans="1:17" ht="15.75" x14ac:dyDescent="0.25">
      <c r="A20" s="212" t="s">
        <v>58</v>
      </c>
      <c r="B20" s="238"/>
      <c r="C20" s="226"/>
      <c r="D20" s="213">
        <v>0</v>
      </c>
      <c r="E20" s="213">
        <v>0</v>
      </c>
      <c r="F20" s="213">
        <v>0</v>
      </c>
      <c r="G20" s="213">
        <v>0</v>
      </c>
      <c r="H20" s="213">
        <v>0</v>
      </c>
      <c r="I20" s="213">
        <v>2.3E-2</v>
      </c>
      <c r="J20" s="213">
        <v>0</v>
      </c>
      <c r="K20" s="213">
        <v>0</v>
      </c>
      <c r="L20" s="213">
        <v>0</v>
      </c>
      <c r="M20" s="214">
        <f t="shared" si="0"/>
        <v>2.3E-2</v>
      </c>
      <c r="N20" s="213">
        <v>4.0000000000000001E-3</v>
      </c>
      <c r="O20" s="213">
        <v>2.392E-2</v>
      </c>
    </row>
    <row r="21" spans="1:17" ht="15.75" x14ac:dyDescent="0.25">
      <c r="A21" s="209" t="s">
        <v>59</v>
      </c>
      <c r="B21" s="237"/>
      <c r="C21" s="226"/>
      <c r="D21" s="210">
        <v>2.0369999999999999</v>
      </c>
      <c r="E21" s="210">
        <v>0</v>
      </c>
      <c r="F21" s="210">
        <v>0</v>
      </c>
      <c r="G21" s="210">
        <v>13.622999999999999</v>
      </c>
      <c r="H21" s="210">
        <v>8.9976000000000003</v>
      </c>
      <c r="I21" s="210">
        <v>23.598459999999999</v>
      </c>
      <c r="J21" s="210">
        <v>0</v>
      </c>
      <c r="K21" s="210">
        <v>0</v>
      </c>
      <c r="L21" s="210">
        <v>0</v>
      </c>
      <c r="M21" s="211">
        <f t="shared" si="0"/>
        <v>48.256060000000005</v>
      </c>
      <c r="N21" s="210">
        <v>35.99</v>
      </c>
      <c r="O21" s="210">
        <v>30.885680000000001</v>
      </c>
    </row>
    <row r="22" spans="1:17" ht="15.75" x14ac:dyDescent="0.25">
      <c r="A22" s="212" t="s">
        <v>43</v>
      </c>
      <c r="B22" s="238"/>
      <c r="C22" s="226"/>
      <c r="D22" s="213">
        <v>9.3930000000000007</v>
      </c>
      <c r="E22" s="213">
        <v>0</v>
      </c>
      <c r="F22" s="213">
        <v>0</v>
      </c>
      <c r="G22" s="213">
        <v>0</v>
      </c>
      <c r="H22" s="213">
        <v>0</v>
      </c>
      <c r="I22" s="213">
        <v>0</v>
      </c>
      <c r="J22" s="213">
        <v>0</v>
      </c>
      <c r="K22" s="213">
        <v>0</v>
      </c>
      <c r="L22" s="213">
        <v>0</v>
      </c>
      <c r="M22" s="214">
        <f t="shared" si="0"/>
        <v>9.3930000000000007</v>
      </c>
      <c r="N22" s="213">
        <v>2.9769999999999999</v>
      </c>
      <c r="O22" s="213">
        <v>0</v>
      </c>
    </row>
    <row r="23" spans="1:17" ht="15.75" x14ac:dyDescent="0.25">
      <c r="A23" s="215" t="s">
        <v>12</v>
      </c>
      <c r="B23" s="239"/>
      <c r="C23" s="226"/>
      <c r="D23" s="216">
        <f t="shared" ref="D23:O23" si="1">SUM(D9,D10,D11,D12,D13,D14,D15,D16,D17,D18,D19,D20,D21,D22)</f>
        <v>27.725999999999999</v>
      </c>
      <c r="E23" s="216">
        <f t="shared" si="1"/>
        <v>0</v>
      </c>
      <c r="F23" s="216">
        <f t="shared" si="1"/>
        <v>0</v>
      </c>
      <c r="G23" s="216">
        <f t="shared" si="1"/>
        <v>19.34</v>
      </c>
      <c r="H23" s="216">
        <f t="shared" si="1"/>
        <v>26.181359999999998</v>
      </c>
      <c r="I23" s="216">
        <f t="shared" si="1"/>
        <v>61.288560000000004</v>
      </c>
      <c r="J23" s="216">
        <f t="shared" si="1"/>
        <v>0</v>
      </c>
      <c r="K23" s="216">
        <f t="shared" si="1"/>
        <v>0</v>
      </c>
      <c r="L23" s="216">
        <f t="shared" si="1"/>
        <v>0</v>
      </c>
      <c r="M23" s="217">
        <f t="shared" si="1"/>
        <v>134.53591999999998</v>
      </c>
      <c r="N23" s="213">
        <f t="shared" si="1"/>
        <v>145.23684000000003</v>
      </c>
      <c r="O23" s="213">
        <f t="shared" si="1"/>
        <v>122.12146000000001</v>
      </c>
    </row>
    <row r="25" spans="1:17" ht="15.75" x14ac:dyDescent="0.25">
      <c r="A25" s="205" t="s">
        <v>13</v>
      </c>
      <c r="B25" s="236"/>
      <c r="C25" s="226"/>
      <c r="D25" s="206"/>
      <c r="E25" s="206"/>
      <c r="F25" s="206"/>
      <c r="G25" s="206"/>
      <c r="H25" s="206"/>
      <c r="I25" s="206"/>
      <c r="J25" s="206"/>
      <c r="K25" s="206"/>
      <c r="L25" s="206"/>
      <c r="M25" s="207"/>
      <c r="N25" s="208"/>
      <c r="O25" s="208"/>
    </row>
    <row r="26" spans="1:17" ht="15.75" x14ac:dyDescent="0.25">
      <c r="A26" s="209" t="s">
        <v>14</v>
      </c>
      <c r="B26" s="237"/>
      <c r="C26" s="226"/>
      <c r="D26" s="210">
        <v>0</v>
      </c>
      <c r="E26" s="210">
        <v>0</v>
      </c>
      <c r="F26" s="210">
        <v>0</v>
      </c>
      <c r="G26" s="210">
        <v>0</v>
      </c>
      <c r="H26" s="210">
        <v>1.518</v>
      </c>
      <c r="I26" s="210">
        <v>0</v>
      </c>
      <c r="J26" s="210">
        <v>0</v>
      </c>
      <c r="K26" s="210">
        <v>0</v>
      </c>
      <c r="L26" s="210">
        <v>0</v>
      </c>
      <c r="M26" s="211">
        <f t="shared" ref="M26:M32" si="2">SUM(D26,E26,F26,G26,H26,I26,J26,K26,L26)</f>
        <v>1.518</v>
      </c>
      <c r="N26" s="210">
        <v>0</v>
      </c>
      <c r="O26" s="210">
        <v>0</v>
      </c>
      <c r="P26" s="237"/>
      <c r="Q26" s="226"/>
    </row>
    <row r="27" spans="1:17" ht="15.75" x14ac:dyDescent="0.25">
      <c r="A27" s="212" t="s">
        <v>60</v>
      </c>
      <c r="B27" s="238"/>
      <c r="C27" s="226"/>
      <c r="D27" s="213">
        <v>0</v>
      </c>
      <c r="E27" s="213">
        <v>0</v>
      </c>
      <c r="F27" s="213">
        <v>0</v>
      </c>
      <c r="G27" s="213">
        <v>1.518</v>
      </c>
      <c r="H27" s="213">
        <v>0</v>
      </c>
      <c r="I27" s="213">
        <v>0</v>
      </c>
      <c r="J27" s="213">
        <v>0</v>
      </c>
      <c r="K27" s="213">
        <v>0</v>
      </c>
      <c r="L27" s="213">
        <v>0</v>
      </c>
      <c r="M27" s="214">
        <f t="shared" si="2"/>
        <v>1.518</v>
      </c>
      <c r="N27" s="213">
        <v>0.94099999999999995</v>
      </c>
      <c r="O27" s="213">
        <v>1.51</v>
      </c>
    </row>
    <row r="28" spans="1:17" ht="15.75" x14ac:dyDescent="0.25">
      <c r="A28" s="209" t="s">
        <v>141</v>
      </c>
      <c r="B28" s="237"/>
      <c r="C28" s="226"/>
      <c r="D28" s="210">
        <v>0</v>
      </c>
      <c r="E28" s="210">
        <v>0</v>
      </c>
      <c r="F28" s="210">
        <v>0</v>
      </c>
      <c r="G28" s="210">
        <v>0</v>
      </c>
      <c r="H28" s="210">
        <v>0</v>
      </c>
      <c r="I28" s="210">
        <v>0.93932000000000004</v>
      </c>
      <c r="J28" s="210">
        <v>0</v>
      </c>
      <c r="K28" s="210">
        <v>0</v>
      </c>
      <c r="L28" s="210">
        <v>0</v>
      </c>
      <c r="M28" s="211">
        <f t="shared" si="2"/>
        <v>0.93932000000000004</v>
      </c>
      <c r="N28" s="210">
        <v>0.58328000000000002</v>
      </c>
      <c r="O28" s="210">
        <v>0.20757999999999999</v>
      </c>
    </row>
    <row r="29" spans="1:17" ht="15.75" x14ac:dyDescent="0.25">
      <c r="A29" s="212" t="s">
        <v>142</v>
      </c>
      <c r="B29" s="238"/>
      <c r="C29" s="226"/>
      <c r="D29" s="213">
        <v>0.36899999999999999</v>
      </c>
      <c r="E29" s="213">
        <v>0</v>
      </c>
      <c r="F29" s="213">
        <v>0</v>
      </c>
      <c r="G29" s="213">
        <v>0</v>
      </c>
      <c r="H29" s="213">
        <v>0</v>
      </c>
      <c r="I29" s="213">
        <v>0</v>
      </c>
      <c r="J29" s="213">
        <v>0</v>
      </c>
      <c r="K29" s="213">
        <v>0</v>
      </c>
      <c r="L29" s="213">
        <v>0</v>
      </c>
      <c r="M29" s="214">
        <f t="shared" si="2"/>
        <v>0.36899999999999999</v>
      </c>
      <c r="N29" s="213">
        <v>0.21199999999999999</v>
      </c>
      <c r="O29" s="213">
        <v>0</v>
      </c>
    </row>
    <row r="30" spans="1:17" ht="15.75" x14ac:dyDescent="0.25">
      <c r="A30" s="209" t="s">
        <v>143</v>
      </c>
      <c r="B30" s="237"/>
      <c r="C30" s="226"/>
      <c r="D30" s="210">
        <v>0</v>
      </c>
      <c r="E30" s="210">
        <v>0</v>
      </c>
      <c r="F30" s="210">
        <v>0</v>
      </c>
      <c r="G30" s="210">
        <v>0</v>
      </c>
      <c r="H30" s="210">
        <v>0</v>
      </c>
      <c r="I30" s="210">
        <v>0</v>
      </c>
      <c r="J30" s="210">
        <v>0</v>
      </c>
      <c r="K30" s="210">
        <v>0</v>
      </c>
      <c r="L30" s="210">
        <v>0</v>
      </c>
      <c r="M30" s="211">
        <f t="shared" si="2"/>
        <v>0</v>
      </c>
      <c r="N30" s="210">
        <v>4.5999999999999999E-2</v>
      </c>
      <c r="O30" s="210">
        <v>0</v>
      </c>
    </row>
    <row r="31" spans="1:17" ht="15.75" x14ac:dyDescent="0.25">
      <c r="A31" s="212" t="s">
        <v>62</v>
      </c>
      <c r="B31" s="238"/>
      <c r="C31" s="226"/>
      <c r="D31" s="213">
        <v>0</v>
      </c>
      <c r="E31" s="213">
        <v>0</v>
      </c>
      <c r="F31" s="213">
        <v>0</v>
      </c>
      <c r="G31" s="213">
        <v>0</v>
      </c>
      <c r="H31" s="213">
        <v>0</v>
      </c>
      <c r="I31" s="213">
        <v>0</v>
      </c>
      <c r="J31" s="213">
        <v>0</v>
      </c>
      <c r="K31" s="213">
        <v>0</v>
      </c>
      <c r="L31" s="213">
        <v>0</v>
      </c>
      <c r="M31" s="214">
        <f t="shared" si="2"/>
        <v>0</v>
      </c>
      <c r="N31" s="213">
        <v>0</v>
      </c>
      <c r="O31" s="213">
        <v>0.92300000000000004</v>
      </c>
    </row>
    <row r="32" spans="1:17" ht="15.75" x14ac:dyDescent="0.25">
      <c r="A32" s="209" t="s">
        <v>63</v>
      </c>
      <c r="B32" s="237"/>
      <c r="C32" s="226"/>
      <c r="D32" s="210">
        <v>0</v>
      </c>
      <c r="E32" s="210">
        <v>0</v>
      </c>
      <c r="F32" s="210">
        <v>0</v>
      </c>
      <c r="G32" s="210">
        <v>0</v>
      </c>
      <c r="H32" s="210">
        <v>0</v>
      </c>
      <c r="I32" s="210">
        <v>0</v>
      </c>
      <c r="J32" s="210">
        <v>0</v>
      </c>
      <c r="K32" s="210">
        <v>0</v>
      </c>
      <c r="L32" s="210">
        <v>0</v>
      </c>
      <c r="M32" s="211">
        <f t="shared" si="2"/>
        <v>0</v>
      </c>
      <c r="N32" s="210">
        <v>0</v>
      </c>
      <c r="O32" s="210">
        <v>2.1000000000000001E-2</v>
      </c>
    </row>
    <row r="33" spans="1:17" ht="15.75" x14ac:dyDescent="0.25">
      <c r="A33" s="215" t="s">
        <v>12</v>
      </c>
      <c r="B33" s="239"/>
      <c r="C33" s="226"/>
      <c r="D33" s="216">
        <f t="shared" ref="D33:O33" si="3">SUM(D26,D27,D28,D29,D30,D31,D32)</f>
        <v>0.36899999999999999</v>
      </c>
      <c r="E33" s="216">
        <f t="shared" si="3"/>
        <v>0</v>
      </c>
      <c r="F33" s="216">
        <f t="shared" si="3"/>
        <v>0</v>
      </c>
      <c r="G33" s="216">
        <f t="shared" si="3"/>
        <v>1.518</v>
      </c>
      <c r="H33" s="216">
        <f t="shared" si="3"/>
        <v>1.518</v>
      </c>
      <c r="I33" s="216">
        <f t="shared" si="3"/>
        <v>0.93932000000000004</v>
      </c>
      <c r="J33" s="216">
        <f t="shared" si="3"/>
        <v>0</v>
      </c>
      <c r="K33" s="216">
        <f t="shared" si="3"/>
        <v>0</v>
      </c>
      <c r="L33" s="216">
        <f t="shared" si="3"/>
        <v>0</v>
      </c>
      <c r="M33" s="217">
        <f t="shared" si="3"/>
        <v>4.3443199999999997</v>
      </c>
      <c r="N33" s="213">
        <f t="shared" si="3"/>
        <v>1.7822800000000001</v>
      </c>
      <c r="O33" s="213">
        <f t="shared" si="3"/>
        <v>2.6615799999999998</v>
      </c>
    </row>
    <row r="35" spans="1:17" ht="15.75" x14ac:dyDescent="0.25">
      <c r="A35" s="205" t="s">
        <v>15</v>
      </c>
      <c r="B35" s="236"/>
      <c r="C35" s="226"/>
      <c r="D35" s="206"/>
      <c r="E35" s="206"/>
      <c r="F35" s="206"/>
      <c r="G35" s="206"/>
      <c r="H35" s="206"/>
      <c r="I35" s="206"/>
      <c r="J35" s="206"/>
      <c r="K35" s="206"/>
      <c r="L35" s="206"/>
      <c r="M35" s="207"/>
      <c r="N35" s="208"/>
      <c r="O35" s="208"/>
    </row>
    <row r="36" spans="1:17" ht="15.75" x14ac:dyDescent="0.25">
      <c r="A36" s="209" t="s">
        <v>147</v>
      </c>
      <c r="B36" s="237"/>
      <c r="C36" s="226"/>
      <c r="D36" s="210">
        <v>0</v>
      </c>
      <c r="E36" s="210">
        <v>0</v>
      </c>
      <c r="F36" s="210">
        <v>0</v>
      </c>
      <c r="G36" s="210">
        <v>0</v>
      </c>
      <c r="H36" s="210">
        <v>0</v>
      </c>
      <c r="I36" s="210">
        <v>0</v>
      </c>
      <c r="J36" s="210">
        <v>0</v>
      </c>
      <c r="K36" s="210">
        <v>1.196</v>
      </c>
      <c r="L36" s="210">
        <v>0</v>
      </c>
      <c r="M36" s="211">
        <f>SUM(D36,E36,F36,G36,H36,I36,J36,K36,L36)</f>
        <v>1.196</v>
      </c>
      <c r="N36" s="210">
        <v>0</v>
      </c>
      <c r="O36" s="210">
        <v>0</v>
      </c>
      <c r="P36" s="237"/>
      <c r="Q36" s="226"/>
    </row>
    <row r="37" spans="1:17" ht="15.75" x14ac:dyDescent="0.25">
      <c r="A37" s="215" t="s">
        <v>12</v>
      </c>
      <c r="B37" s="239"/>
      <c r="C37" s="226"/>
      <c r="D37" s="216">
        <f t="shared" ref="D37:O37" si="4">D36</f>
        <v>0</v>
      </c>
      <c r="E37" s="216">
        <f t="shared" si="4"/>
        <v>0</v>
      </c>
      <c r="F37" s="216">
        <f t="shared" si="4"/>
        <v>0</v>
      </c>
      <c r="G37" s="216">
        <f t="shared" si="4"/>
        <v>0</v>
      </c>
      <c r="H37" s="216">
        <f t="shared" si="4"/>
        <v>0</v>
      </c>
      <c r="I37" s="216">
        <f t="shared" si="4"/>
        <v>0</v>
      </c>
      <c r="J37" s="216">
        <f t="shared" si="4"/>
        <v>0</v>
      </c>
      <c r="K37" s="216">
        <f t="shared" si="4"/>
        <v>1.196</v>
      </c>
      <c r="L37" s="216">
        <f t="shared" si="4"/>
        <v>0</v>
      </c>
      <c r="M37" s="217">
        <f t="shared" si="4"/>
        <v>1.196</v>
      </c>
      <c r="N37" s="213">
        <f t="shared" si="4"/>
        <v>0</v>
      </c>
      <c r="O37" s="213">
        <f t="shared" si="4"/>
        <v>0</v>
      </c>
    </row>
    <row r="39" spans="1:17" ht="15.75" x14ac:dyDescent="0.25">
      <c r="A39" s="205" t="s">
        <v>18</v>
      </c>
      <c r="B39" s="236"/>
      <c r="C39" s="226"/>
      <c r="D39" s="206"/>
      <c r="E39" s="206"/>
      <c r="F39" s="206"/>
      <c r="G39" s="206"/>
      <c r="H39" s="206"/>
      <c r="I39" s="206"/>
      <c r="J39" s="206"/>
      <c r="K39" s="206"/>
      <c r="L39" s="206"/>
      <c r="M39" s="207"/>
      <c r="N39" s="208"/>
      <c r="O39" s="208"/>
    </row>
    <row r="40" spans="1:17" ht="15.75" x14ac:dyDescent="0.25">
      <c r="A40" s="209" t="s">
        <v>69</v>
      </c>
      <c r="B40" s="237"/>
      <c r="C40" s="226"/>
      <c r="D40" s="210">
        <v>0</v>
      </c>
      <c r="E40" s="210">
        <v>0</v>
      </c>
      <c r="F40" s="210">
        <v>0</v>
      </c>
      <c r="G40" s="210">
        <v>0</v>
      </c>
      <c r="H40" s="210">
        <v>0</v>
      </c>
      <c r="I40" s="210">
        <v>0</v>
      </c>
      <c r="J40" s="210">
        <v>0</v>
      </c>
      <c r="K40" s="210">
        <v>0</v>
      </c>
      <c r="L40" s="210">
        <v>0</v>
      </c>
      <c r="M40" s="211">
        <f>SUM(D40,E40,F40,G40,H40,I40,J40,K40,L40)</f>
        <v>0</v>
      </c>
      <c r="N40" s="210">
        <v>4.4999999999999998E-2</v>
      </c>
      <c r="O40" s="210">
        <v>0</v>
      </c>
      <c r="P40" s="237"/>
      <c r="Q40" s="226"/>
    </row>
    <row r="41" spans="1:17" ht="15.75" x14ac:dyDescent="0.25">
      <c r="A41" s="212" t="s">
        <v>19</v>
      </c>
      <c r="B41" s="238"/>
      <c r="C41" s="226"/>
      <c r="D41" s="213">
        <v>0</v>
      </c>
      <c r="E41" s="213">
        <v>0</v>
      </c>
      <c r="F41" s="213">
        <v>0</v>
      </c>
      <c r="G41" s="213">
        <v>65.12</v>
      </c>
      <c r="H41" s="213">
        <v>0</v>
      </c>
      <c r="I41" s="213">
        <v>29.847560000000001</v>
      </c>
      <c r="J41" s="213">
        <v>0</v>
      </c>
      <c r="K41" s="213">
        <v>0</v>
      </c>
      <c r="L41" s="213">
        <v>0</v>
      </c>
      <c r="M41" s="214">
        <f>SUM(D41,E41,F41,G41,H41,I41,J41,K41,L41)</f>
        <v>94.967560000000006</v>
      </c>
      <c r="N41" s="213">
        <v>50.811700000000002</v>
      </c>
      <c r="O41" s="213">
        <v>49.931919999999998</v>
      </c>
    </row>
    <row r="42" spans="1:17" ht="15.75" x14ac:dyDescent="0.25">
      <c r="A42" s="215" t="s">
        <v>12</v>
      </c>
      <c r="B42" s="239"/>
      <c r="C42" s="226"/>
      <c r="D42" s="216">
        <f t="shared" ref="D42:O42" si="5">SUM(D40,D41)</f>
        <v>0</v>
      </c>
      <c r="E42" s="216">
        <f t="shared" si="5"/>
        <v>0</v>
      </c>
      <c r="F42" s="216">
        <f t="shared" si="5"/>
        <v>0</v>
      </c>
      <c r="G42" s="216">
        <f t="shared" si="5"/>
        <v>65.12</v>
      </c>
      <c r="H42" s="216">
        <f t="shared" si="5"/>
        <v>0</v>
      </c>
      <c r="I42" s="216">
        <f t="shared" si="5"/>
        <v>29.847560000000001</v>
      </c>
      <c r="J42" s="216">
        <f t="shared" si="5"/>
        <v>0</v>
      </c>
      <c r="K42" s="216">
        <f t="shared" si="5"/>
        <v>0</v>
      </c>
      <c r="L42" s="216">
        <f t="shared" si="5"/>
        <v>0</v>
      </c>
      <c r="M42" s="217">
        <f t="shared" si="5"/>
        <v>94.967560000000006</v>
      </c>
      <c r="N42" s="213">
        <f t="shared" si="5"/>
        <v>50.856700000000004</v>
      </c>
      <c r="O42" s="213">
        <f t="shared" si="5"/>
        <v>49.931919999999998</v>
      </c>
    </row>
    <row r="44" spans="1:17" ht="15.75" x14ac:dyDescent="0.25">
      <c r="A44" s="205" t="s">
        <v>20</v>
      </c>
      <c r="B44" s="236"/>
      <c r="C44" s="226"/>
      <c r="D44" s="206"/>
      <c r="E44" s="206"/>
      <c r="F44" s="206"/>
      <c r="G44" s="206"/>
      <c r="H44" s="206"/>
      <c r="I44" s="206"/>
      <c r="J44" s="206"/>
      <c r="K44" s="206"/>
      <c r="L44" s="206"/>
      <c r="M44" s="207"/>
      <c r="N44" s="208"/>
      <c r="O44" s="208"/>
    </row>
    <row r="45" spans="1:17" ht="15.75" x14ac:dyDescent="0.25">
      <c r="A45" s="209" t="s">
        <v>70</v>
      </c>
      <c r="B45" s="237"/>
      <c r="C45" s="226"/>
      <c r="D45" s="210">
        <v>0</v>
      </c>
      <c r="E45" s="210">
        <v>0</v>
      </c>
      <c r="F45" s="210">
        <v>0</v>
      </c>
      <c r="G45" s="210">
        <v>0</v>
      </c>
      <c r="H45" s="210">
        <v>0</v>
      </c>
      <c r="I45" s="210">
        <v>0</v>
      </c>
      <c r="J45" s="210">
        <v>0</v>
      </c>
      <c r="K45" s="210">
        <v>15.686</v>
      </c>
      <c r="L45" s="210">
        <v>0</v>
      </c>
      <c r="M45" s="211">
        <f t="shared" ref="M45:M59" si="6">SUM(D45,E45,F45,G45,H45,I45,J45,K45,L45)</f>
        <v>15.686</v>
      </c>
      <c r="N45" s="210">
        <v>8.0459999999999994</v>
      </c>
      <c r="O45" s="210">
        <v>30.681999999999999</v>
      </c>
      <c r="P45" s="237"/>
      <c r="Q45" s="226"/>
    </row>
    <row r="46" spans="1:17" ht="15.75" x14ac:dyDescent="0.25">
      <c r="A46" s="212" t="s">
        <v>21</v>
      </c>
      <c r="B46" s="238"/>
      <c r="C46" s="226"/>
      <c r="D46" s="213">
        <v>0</v>
      </c>
      <c r="E46" s="213">
        <v>0</v>
      </c>
      <c r="F46" s="213">
        <v>0</v>
      </c>
      <c r="G46" s="213">
        <v>211.839</v>
      </c>
      <c r="H46" s="213">
        <v>24.603100000000001</v>
      </c>
      <c r="I46" s="213">
        <v>62.1828</v>
      </c>
      <c r="J46" s="213">
        <v>0</v>
      </c>
      <c r="K46" s="213">
        <v>37.6188</v>
      </c>
      <c r="L46" s="213">
        <v>0</v>
      </c>
      <c r="M46" s="214">
        <f t="shared" si="6"/>
        <v>336.24370000000005</v>
      </c>
      <c r="N46" s="213">
        <v>413.57082000000003</v>
      </c>
      <c r="O46" s="213">
        <v>404.09784000000002</v>
      </c>
    </row>
    <row r="47" spans="1:17" ht="15.75" x14ac:dyDescent="0.25">
      <c r="A47" s="209" t="s">
        <v>71</v>
      </c>
      <c r="B47" s="237"/>
      <c r="C47" s="226"/>
      <c r="D47" s="210">
        <v>0</v>
      </c>
      <c r="E47" s="210">
        <v>0</v>
      </c>
      <c r="F47" s="210">
        <v>0</v>
      </c>
      <c r="G47" s="210">
        <v>0</v>
      </c>
      <c r="H47" s="210">
        <v>0</v>
      </c>
      <c r="I47" s="210">
        <v>0</v>
      </c>
      <c r="J47" s="210">
        <v>0</v>
      </c>
      <c r="K47" s="210">
        <v>3.1417999999999999</v>
      </c>
      <c r="L47" s="210">
        <v>0</v>
      </c>
      <c r="M47" s="211">
        <f t="shared" si="6"/>
        <v>3.1417999999999999</v>
      </c>
      <c r="N47" s="210">
        <v>0.23</v>
      </c>
      <c r="O47" s="210">
        <v>0</v>
      </c>
    </row>
    <row r="48" spans="1:17" ht="15.75" x14ac:dyDescent="0.25">
      <c r="A48" s="212" t="s">
        <v>72</v>
      </c>
      <c r="B48" s="238"/>
      <c r="C48" s="226"/>
      <c r="D48" s="213">
        <v>0</v>
      </c>
      <c r="E48" s="213">
        <v>0</v>
      </c>
      <c r="F48" s="213">
        <v>0</v>
      </c>
      <c r="G48" s="213">
        <v>1.0089999999999999</v>
      </c>
      <c r="H48" s="213">
        <v>0</v>
      </c>
      <c r="I48" s="213">
        <v>0</v>
      </c>
      <c r="J48" s="213">
        <v>0</v>
      </c>
      <c r="K48" s="213">
        <v>0</v>
      </c>
      <c r="L48" s="213">
        <v>0</v>
      </c>
      <c r="M48" s="214">
        <f t="shared" si="6"/>
        <v>1.0089999999999999</v>
      </c>
      <c r="N48" s="213">
        <v>0</v>
      </c>
      <c r="O48" s="213">
        <v>0</v>
      </c>
    </row>
    <row r="49" spans="1:17" ht="15.75" x14ac:dyDescent="0.25">
      <c r="A49" s="209" t="s">
        <v>74</v>
      </c>
      <c r="B49" s="237"/>
      <c r="C49" s="226"/>
      <c r="D49" s="210">
        <v>0</v>
      </c>
      <c r="E49" s="210">
        <v>0</v>
      </c>
      <c r="F49" s="210">
        <v>0</v>
      </c>
      <c r="G49" s="210">
        <v>0</v>
      </c>
      <c r="H49" s="210">
        <v>0</v>
      </c>
      <c r="I49" s="210">
        <v>0</v>
      </c>
      <c r="J49" s="210">
        <v>0</v>
      </c>
      <c r="K49" s="210">
        <v>4.6459999999999999</v>
      </c>
      <c r="L49" s="210">
        <v>0</v>
      </c>
      <c r="M49" s="211">
        <f t="shared" si="6"/>
        <v>4.6459999999999999</v>
      </c>
      <c r="N49" s="210">
        <v>0</v>
      </c>
      <c r="O49" s="210">
        <v>3.2040000000000002</v>
      </c>
    </row>
    <row r="50" spans="1:17" ht="15.75" x14ac:dyDescent="0.25">
      <c r="A50" s="212" t="s">
        <v>75</v>
      </c>
      <c r="B50" s="238"/>
      <c r="C50" s="226"/>
      <c r="D50" s="213">
        <v>0</v>
      </c>
      <c r="E50" s="213">
        <v>0</v>
      </c>
      <c r="F50" s="213">
        <v>0</v>
      </c>
      <c r="G50" s="213">
        <v>0</v>
      </c>
      <c r="H50" s="213">
        <v>0</v>
      </c>
      <c r="I50" s="213">
        <v>0</v>
      </c>
      <c r="J50" s="213">
        <v>0</v>
      </c>
      <c r="K50" s="213">
        <v>4.5999999999999999E-2</v>
      </c>
      <c r="L50" s="213">
        <v>0</v>
      </c>
      <c r="M50" s="214">
        <f t="shared" si="6"/>
        <v>4.5999999999999999E-2</v>
      </c>
      <c r="N50" s="213">
        <v>0.47899999999999998</v>
      </c>
      <c r="O50" s="213">
        <v>0</v>
      </c>
    </row>
    <row r="51" spans="1:17" ht="15.75" x14ac:dyDescent="0.25">
      <c r="A51" s="209" t="s">
        <v>76</v>
      </c>
      <c r="B51" s="237"/>
      <c r="C51" s="226"/>
      <c r="D51" s="210">
        <v>0</v>
      </c>
      <c r="E51" s="210">
        <v>0</v>
      </c>
      <c r="F51" s="210">
        <v>0</v>
      </c>
      <c r="G51" s="210">
        <v>0</v>
      </c>
      <c r="H51" s="210">
        <v>0</v>
      </c>
      <c r="I51" s="210">
        <v>0</v>
      </c>
      <c r="J51" s="210">
        <v>0</v>
      </c>
      <c r="K51" s="210">
        <v>0.33579999999999999</v>
      </c>
      <c r="L51" s="210">
        <v>0</v>
      </c>
      <c r="M51" s="211">
        <f t="shared" si="6"/>
        <v>0.33579999999999999</v>
      </c>
      <c r="N51" s="210">
        <v>4.5999999999999999E-2</v>
      </c>
      <c r="O51" s="210">
        <v>6.6000000000000003E-2</v>
      </c>
    </row>
    <row r="52" spans="1:17" ht="15.75" x14ac:dyDescent="0.25">
      <c r="A52" s="212" t="s">
        <v>78</v>
      </c>
      <c r="B52" s="238"/>
      <c r="C52" s="226"/>
      <c r="D52" s="213">
        <v>0</v>
      </c>
      <c r="E52" s="213">
        <v>0</v>
      </c>
      <c r="F52" s="213">
        <v>0</v>
      </c>
      <c r="G52" s="213">
        <v>0</v>
      </c>
      <c r="H52" s="213">
        <v>0</v>
      </c>
      <c r="I52" s="213">
        <v>0</v>
      </c>
      <c r="J52" s="213">
        <v>0</v>
      </c>
      <c r="K52" s="213">
        <v>0.47977999999999998</v>
      </c>
      <c r="L52" s="213">
        <v>0</v>
      </c>
      <c r="M52" s="214">
        <f t="shared" si="6"/>
        <v>0.47977999999999998</v>
      </c>
      <c r="N52" s="213">
        <v>0.373</v>
      </c>
      <c r="O52" s="213">
        <v>0</v>
      </c>
    </row>
    <row r="53" spans="1:17" ht="15.75" x14ac:dyDescent="0.25">
      <c r="A53" s="209" t="s">
        <v>80</v>
      </c>
      <c r="B53" s="237"/>
      <c r="C53" s="226"/>
      <c r="D53" s="210">
        <v>0</v>
      </c>
      <c r="E53" s="210">
        <v>0</v>
      </c>
      <c r="F53" s="210">
        <v>0</v>
      </c>
      <c r="G53" s="210">
        <v>0</v>
      </c>
      <c r="H53" s="210">
        <v>0</v>
      </c>
      <c r="I53" s="210">
        <v>0</v>
      </c>
      <c r="J53" s="210">
        <v>0</v>
      </c>
      <c r="K53" s="210">
        <v>0</v>
      </c>
      <c r="L53" s="210">
        <v>0</v>
      </c>
      <c r="M53" s="211">
        <f t="shared" si="6"/>
        <v>0</v>
      </c>
      <c r="N53" s="210">
        <v>0.33500000000000002</v>
      </c>
      <c r="O53" s="210">
        <v>0</v>
      </c>
    </row>
    <row r="54" spans="1:17" ht="15.75" x14ac:dyDescent="0.25">
      <c r="A54" s="212" t="s">
        <v>83</v>
      </c>
      <c r="B54" s="238"/>
      <c r="C54" s="226"/>
      <c r="D54" s="213">
        <v>0</v>
      </c>
      <c r="E54" s="213">
        <v>0</v>
      </c>
      <c r="F54" s="213">
        <v>0</v>
      </c>
      <c r="G54" s="213">
        <v>11.037000000000001</v>
      </c>
      <c r="H54" s="213">
        <v>0</v>
      </c>
      <c r="I54" s="213">
        <v>0</v>
      </c>
      <c r="J54" s="213">
        <v>0</v>
      </c>
      <c r="K54" s="213">
        <v>0.49680000000000002</v>
      </c>
      <c r="L54" s="213">
        <v>0</v>
      </c>
      <c r="M54" s="214">
        <f t="shared" si="6"/>
        <v>11.533800000000001</v>
      </c>
      <c r="N54" s="213">
        <v>10.952</v>
      </c>
      <c r="O54" s="213">
        <v>8.4499999999999993</v>
      </c>
    </row>
    <row r="55" spans="1:17" ht="15.75" x14ac:dyDescent="0.25">
      <c r="A55" s="209" t="s">
        <v>84</v>
      </c>
      <c r="B55" s="237"/>
      <c r="C55" s="226"/>
      <c r="D55" s="210">
        <v>0</v>
      </c>
      <c r="E55" s="210">
        <v>0</v>
      </c>
      <c r="F55" s="210">
        <v>0</v>
      </c>
      <c r="G55" s="210">
        <v>0</v>
      </c>
      <c r="H55" s="210">
        <v>0</v>
      </c>
      <c r="I55" s="210">
        <v>0</v>
      </c>
      <c r="J55" s="210">
        <v>0</v>
      </c>
      <c r="K55" s="210">
        <v>0.53820000000000001</v>
      </c>
      <c r="L55" s="210">
        <v>0</v>
      </c>
      <c r="M55" s="211">
        <f t="shared" si="6"/>
        <v>0.53820000000000001</v>
      </c>
      <c r="N55" s="210">
        <v>0.53900000000000003</v>
      </c>
      <c r="O55" s="210">
        <v>0</v>
      </c>
    </row>
    <row r="56" spans="1:17" ht="15.75" x14ac:dyDescent="0.25">
      <c r="A56" s="212" t="s">
        <v>172</v>
      </c>
      <c r="B56" s="238"/>
      <c r="C56" s="226"/>
      <c r="D56" s="213">
        <v>0</v>
      </c>
      <c r="E56" s="213">
        <v>0</v>
      </c>
      <c r="F56" s="213">
        <v>0</v>
      </c>
      <c r="G56" s="213">
        <v>0</v>
      </c>
      <c r="H56" s="213">
        <v>0</v>
      </c>
      <c r="I56" s="213">
        <v>0</v>
      </c>
      <c r="J56" s="213">
        <v>0</v>
      </c>
      <c r="K56" s="213">
        <v>0</v>
      </c>
      <c r="L56" s="213">
        <v>0</v>
      </c>
      <c r="M56" s="214">
        <f t="shared" si="6"/>
        <v>0</v>
      </c>
      <c r="N56" s="213">
        <v>6.9000000000000006E-2</v>
      </c>
      <c r="O56" s="213">
        <v>4.5999999999999999E-2</v>
      </c>
    </row>
    <row r="57" spans="1:17" ht="15.75" x14ac:dyDescent="0.25">
      <c r="A57" s="209" t="s">
        <v>86</v>
      </c>
      <c r="B57" s="237"/>
      <c r="C57" s="226"/>
      <c r="D57" s="210">
        <v>0</v>
      </c>
      <c r="E57" s="210">
        <v>0</v>
      </c>
      <c r="F57" s="210">
        <v>0</v>
      </c>
      <c r="G57" s="210">
        <v>0</v>
      </c>
      <c r="H57" s="210">
        <v>0</v>
      </c>
      <c r="I57" s="210">
        <v>0</v>
      </c>
      <c r="J57" s="210">
        <v>0</v>
      </c>
      <c r="K57" s="210">
        <v>0</v>
      </c>
      <c r="L57" s="210">
        <v>0</v>
      </c>
      <c r="M57" s="211">
        <f t="shared" si="6"/>
        <v>0</v>
      </c>
      <c r="N57" s="210">
        <v>5.1999999999999998E-2</v>
      </c>
      <c r="O57" s="210">
        <v>2.3E-2</v>
      </c>
    </row>
    <row r="58" spans="1:17" ht="15.75" x14ac:dyDescent="0.25">
      <c r="A58" s="212" t="s">
        <v>87</v>
      </c>
      <c r="B58" s="238"/>
      <c r="C58" s="226"/>
      <c r="D58" s="213">
        <v>0</v>
      </c>
      <c r="E58" s="213">
        <v>0</v>
      </c>
      <c r="F58" s="213">
        <v>0</v>
      </c>
      <c r="G58" s="213">
        <v>0</v>
      </c>
      <c r="H58" s="213">
        <v>15.18</v>
      </c>
      <c r="I58" s="213">
        <v>0</v>
      </c>
      <c r="J58" s="213">
        <v>0</v>
      </c>
      <c r="K58" s="213">
        <v>0</v>
      </c>
      <c r="L58" s="213">
        <v>0</v>
      </c>
      <c r="M58" s="214">
        <f t="shared" si="6"/>
        <v>15.18</v>
      </c>
      <c r="N58" s="213">
        <v>4.5640000000000001</v>
      </c>
      <c r="O58" s="213">
        <v>6.4298799999999998</v>
      </c>
    </row>
    <row r="59" spans="1:17" ht="15.75" x14ac:dyDescent="0.25">
      <c r="A59" s="209" t="s">
        <v>43</v>
      </c>
      <c r="B59" s="237"/>
      <c r="C59" s="226"/>
      <c r="D59" s="210">
        <v>0</v>
      </c>
      <c r="E59" s="210">
        <v>0</v>
      </c>
      <c r="F59" s="210">
        <v>0.3</v>
      </c>
      <c r="G59" s="210">
        <v>0</v>
      </c>
      <c r="H59" s="210">
        <v>0</v>
      </c>
      <c r="I59" s="210">
        <v>0</v>
      </c>
      <c r="J59" s="210">
        <v>0</v>
      </c>
      <c r="K59" s="210">
        <v>0</v>
      </c>
      <c r="L59" s="210">
        <v>0</v>
      </c>
      <c r="M59" s="211">
        <f t="shared" si="6"/>
        <v>0.3</v>
      </c>
      <c r="N59" s="210">
        <v>0</v>
      </c>
      <c r="O59" s="210">
        <v>12.347</v>
      </c>
    </row>
    <row r="60" spans="1:17" ht="15.75" x14ac:dyDescent="0.25">
      <c r="A60" s="215" t="s">
        <v>12</v>
      </c>
      <c r="B60" s="239"/>
      <c r="C60" s="226"/>
      <c r="D60" s="216">
        <f t="shared" ref="D60:O60" si="7">SUM(D45,D46,D47,D48,D49,D50,D51,D52,D53,D54,D55,D56,D57,D58,D59)</f>
        <v>0</v>
      </c>
      <c r="E60" s="216">
        <f t="shared" si="7"/>
        <v>0</v>
      </c>
      <c r="F60" s="216">
        <f t="shared" si="7"/>
        <v>0.3</v>
      </c>
      <c r="G60" s="216">
        <f t="shared" si="7"/>
        <v>223.88499999999999</v>
      </c>
      <c r="H60" s="216">
        <f t="shared" si="7"/>
        <v>39.783100000000005</v>
      </c>
      <c r="I60" s="216">
        <f t="shared" si="7"/>
        <v>62.1828</v>
      </c>
      <c r="J60" s="216">
        <f t="shared" si="7"/>
        <v>0</v>
      </c>
      <c r="K60" s="216">
        <f t="shared" si="7"/>
        <v>62.989180000000005</v>
      </c>
      <c r="L60" s="216">
        <f t="shared" si="7"/>
        <v>0</v>
      </c>
      <c r="M60" s="217">
        <f t="shared" si="7"/>
        <v>389.14008000000007</v>
      </c>
      <c r="N60" s="213">
        <f t="shared" si="7"/>
        <v>439.25582000000003</v>
      </c>
      <c r="O60" s="213">
        <f t="shared" si="7"/>
        <v>465.34572000000003</v>
      </c>
    </row>
    <row r="62" spans="1:17" ht="15.75" x14ac:dyDescent="0.25">
      <c r="A62" s="205" t="s">
        <v>22</v>
      </c>
      <c r="B62" s="236"/>
      <c r="C62" s="226"/>
      <c r="D62" s="206"/>
      <c r="E62" s="206"/>
      <c r="F62" s="206"/>
      <c r="G62" s="206"/>
      <c r="H62" s="206"/>
      <c r="I62" s="206"/>
      <c r="J62" s="206"/>
      <c r="K62" s="206"/>
      <c r="L62" s="206"/>
      <c r="M62" s="207"/>
      <c r="N62" s="208"/>
      <c r="O62" s="208"/>
    </row>
    <row r="63" spans="1:17" ht="15.75" x14ac:dyDescent="0.25">
      <c r="A63" s="209" t="s">
        <v>89</v>
      </c>
      <c r="B63" s="237"/>
      <c r="C63" s="226"/>
      <c r="D63" s="210">
        <v>0</v>
      </c>
      <c r="E63" s="210">
        <v>0</v>
      </c>
      <c r="F63" s="210">
        <v>0</v>
      </c>
      <c r="G63" s="210">
        <v>0</v>
      </c>
      <c r="H63" s="210">
        <v>12.716699999999999</v>
      </c>
      <c r="I63" s="210">
        <v>0</v>
      </c>
      <c r="J63" s="210">
        <v>0</v>
      </c>
      <c r="K63" s="210">
        <v>0</v>
      </c>
      <c r="L63" s="210">
        <v>0</v>
      </c>
      <c r="M63" s="211">
        <f t="shared" ref="M63:M79" si="8">SUM(D63,E63,F63,G63,H63,I63,J63,K63,L63)</f>
        <v>12.716699999999999</v>
      </c>
      <c r="N63" s="210">
        <v>2.6970000000000001</v>
      </c>
      <c r="O63" s="210">
        <v>9.7013999999999996</v>
      </c>
      <c r="P63" s="237"/>
      <c r="Q63" s="226"/>
    </row>
    <row r="64" spans="1:17" ht="15.75" x14ac:dyDescent="0.25">
      <c r="A64" s="212" t="s">
        <v>152</v>
      </c>
      <c r="B64" s="238"/>
      <c r="C64" s="226"/>
      <c r="D64" s="213">
        <v>0</v>
      </c>
      <c r="E64" s="213">
        <v>0</v>
      </c>
      <c r="F64" s="213">
        <v>0</v>
      </c>
      <c r="G64" s="213">
        <v>9.0999999999999998E-2</v>
      </c>
      <c r="H64" s="213">
        <v>0</v>
      </c>
      <c r="I64" s="213">
        <v>0</v>
      </c>
      <c r="J64" s="213">
        <v>0</v>
      </c>
      <c r="K64" s="213">
        <v>0</v>
      </c>
      <c r="L64" s="213">
        <v>0</v>
      </c>
      <c r="M64" s="214">
        <f t="shared" si="8"/>
        <v>9.0999999999999998E-2</v>
      </c>
      <c r="N64" s="213">
        <v>0</v>
      </c>
      <c r="O64" s="213">
        <v>0.46</v>
      </c>
    </row>
    <row r="65" spans="1:15" ht="15.75" x14ac:dyDescent="0.25">
      <c r="A65" s="209" t="s">
        <v>90</v>
      </c>
      <c r="B65" s="237"/>
      <c r="C65" s="226"/>
      <c r="D65" s="210">
        <v>0</v>
      </c>
      <c r="E65" s="210">
        <v>0</v>
      </c>
      <c r="F65" s="210">
        <v>0</v>
      </c>
      <c r="G65" s="210">
        <v>9.0999999999999998E-2</v>
      </c>
      <c r="H65" s="210">
        <v>0</v>
      </c>
      <c r="I65" s="210">
        <v>0</v>
      </c>
      <c r="J65" s="210">
        <v>0</v>
      </c>
      <c r="K65" s="210">
        <v>0</v>
      </c>
      <c r="L65" s="210">
        <v>0</v>
      </c>
      <c r="M65" s="211">
        <f t="shared" si="8"/>
        <v>9.0999999999999998E-2</v>
      </c>
      <c r="N65" s="210">
        <v>0</v>
      </c>
      <c r="O65" s="210">
        <v>0</v>
      </c>
    </row>
    <row r="66" spans="1:15" ht="15.75" x14ac:dyDescent="0.25">
      <c r="A66" s="212" t="s">
        <v>153</v>
      </c>
      <c r="B66" s="238"/>
      <c r="C66" s="226"/>
      <c r="D66" s="213">
        <v>0</v>
      </c>
      <c r="E66" s="213">
        <v>0</v>
      </c>
      <c r="F66" s="213">
        <v>0</v>
      </c>
      <c r="G66" s="213">
        <v>0</v>
      </c>
      <c r="H66" s="213">
        <v>0</v>
      </c>
      <c r="I66" s="213">
        <v>0</v>
      </c>
      <c r="J66" s="213">
        <v>0</v>
      </c>
      <c r="K66" s="213">
        <v>0</v>
      </c>
      <c r="L66" s="213">
        <v>0</v>
      </c>
      <c r="M66" s="214">
        <f t="shared" si="8"/>
        <v>0</v>
      </c>
      <c r="N66" s="213">
        <v>0</v>
      </c>
      <c r="O66" s="213">
        <v>3.6999999999999998E-2</v>
      </c>
    </row>
    <row r="67" spans="1:15" ht="15.75" x14ac:dyDescent="0.25">
      <c r="A67" s="209" t="s">
        <v>91</v>
      </c>
      <c r="B67" s="237"/>
      <c r="C67" s="226"/>
      <c r="D67" s="210">
        <v>0</v>
      </c>
      <c r="E67" s="210">
        <v>0</v>
      </c>
      <c r="F67" s="210">
        <v>0</v>
      </c>
      <c r="G67" s="210">
        <v>4.9960000000000004</v>
      </c>
      <c r="H67" s="210">
        <v>0</v>
      </c>
      <c r="I67" s="210">
        <v>4.2458</v>
      </c>
      <c r="J67" s="210">
        <v>0</v>
      </c>
      <c r="K67" s="210">
        <v>0</v>
      </c>
      <c r="L67" s="210">
        <v>0</v>
      </c>
      <c r="M67" s="211">
        <f t="shared" si="8"/>
        <v>9.2418000000000013</v>
      </c>
      <c r="N67" s="210">
        <v>5.625</v>
      </c>
      <c r="O67" s="210">
        <v>1.4490000000000001</v>
      </c>
    </row>
    <row r="68" spans="1:15" ht="15.75" x14ac:dyDescent="0.25">
      <c r="A68" s="212" t="s">
        <v>92</v>
      </c>
      <c r="B68" s="238"/>
      <c r="C68" s="226"/>
      <c r="D68" s="213">
        <v>0</v>
      </c>
      <c r="E68" s="213">
        <v>0</v>
      </c>
      <c r="F68" s="213">
        <v>0</v>
      </c>
      <c r="G68" s="213">
        <v>0</v>
      </c>
      <c r="H68" s="213">
        <v>0</v>
      </c>
      <c r="I68" s="213">
        <v>0</v>
      </c>
      <c r="J68" s="213">
        <v>0</v>
      </c>
      <c r="K68" s="213">
        <v>0</v>
      </c>
      <c r="L68" s="213">
        <v>0</v>
      </c>
      <c r="M68" s="214">
        <f t="shared" si="8"/>
        <v>0</v>
      </c>
      <c r="N68" s="213">
        <v>3.4959999999999998E-2</v>
      </c>
      <c r="O68" s="213">
        <v>0</v>
      </c>
    </row>
    <row r="69" spans="1:15" ht="15.75" x14ac:dyDescent="0.25">
      <c r="A69" s="209" t="s">
        <v>93</v>
      </c>
      <c r="B69" s="237"/>
      <c r="C69" s="226"/>
      <c r="D69" s="210">
        <v>0</v>
      </c>
      <c r="E69" s="210">
        <v>0</v>
      </c>
      <c r="F69" s="210">
        <v>0</v>
      </c>
      <c r="G69" s="210">
        <v>0</v>
      </c>
      <c r="H69" s="210">
        <v>0</v>
      </c>
      <c r="I69" s="210">
        <v>0</v>
      </c>
      <c r="J69" s="210">
        <v>0</v>
      </c>
      <c r="K69" s="210">
        <v>0</v>
      </c>
      <c r="L69" s="210">
        <v>0</v>
      </c>
      <c r="M69" s="211">
        <f t="shared" si="8"/>
        <v>0</v>
      </c>
      <c r="N69" s="210">
        <v>0</v>
      </c>
      <c r="O69" s="210">
        <v>0.09</v>
      </c>
    </row>
    <row r="70" spans="1:15" ht="15.75" x14ac:dyDescent="0.25">
      <c r="A70" s="212" t="s">
        <v>95</v>
      </c>
      <c r="B70" s="238"/>
      <c r="C70" s="226"/>
      <c r="D70" s="213">
        <v>0</v>
      </c>
      <c r="E70" s="213">
        <v>0</v>
      </c>
      <c r="F70" s="213">
        <v>0</v>
      </c>
      <c r="G70" s="213">
        <v>6.8659999999999997</v>
      </c>
      <c r="H70" s="213">
        <v>0</v>
      </c>
      <c r="I70" s="213">
        <v>0</v>
      </c>
      <c r="J70" s="213">
        <v>0</v>
      </c>
      <c r="K70" s="213">
        <v>0</v>
      </c>
      <c r="L70" s="213">
        <v>0</v>
      </c>
      <c r="M70" s="214">
        <f t="shared" si="8"/>
        <v>6.8659999999999997</v>
      </c>
      <c r="N70" s="213">
        <v>4.359</v>
      </c>
      <c r="O70" s="213">
        <v>20.50656</v>
      </c>
    </row>
    <row r="71" spans="1:15" ht="15.75" x14ac:dyDescent="0.25">
      <c r="A71" s="209" t="s">
        <v>96</v>
      </c>
      <c r="B71" s="237"/>
      <c r="C71" s="226"/>
      <c r="D71" s="210">
        <v>0</v>
      </c>
      <c r="E71" s="210">
        <v>0</v>
      </c>
      <c r="F71" s="210">
        <v>0</v>
      </c>
      <c r="G71" s="210">
        <v>0</v>
      </c>
      <c r="H71" s="210">
        <v>0</v>
      </c>
      <c r="I71" s="210">
        <v>0</v>
      </c>
      <c r="J71" s="210">
        <v>0</v>
      </c>
      <c r="K71" s="210">
        <v>0.46</v>
      </c>
      <c r="L71" s="210">
        <v>0</v>
      </c>
      <c r="M71" s="211">
        <f t="shared" si="8"/>
        <v>0.46</v>
      </c>
      <c r="N71" s="210">
        <v>4.1779999999999999</v>
      </c>
      <c r="O71" s="210">
        <v>0</v>
      </c>
    </row>
    <row r="72" spans="1:15" ht="15.75" x14ac:dyDescent="0.25">
      <c r="A72" s="212" t="s">
        <v>97</v>
      </c>
      <c r="B72" s="238"/>
      <c r="C72" s="226"/>
      <c r="D72" s="213">
        <v>0</v>
      </c>
      <c r="E72" s="213">
        <v>0</v>
      </c>
      <c r="F72" s="213">
        <v>0</v>
      </c>
      <c r="G72" s="213">
        <v>0</v>
      </c>
      <c r="H72" s="213">
        <v>0.13800000000000001</v>
      </c>
      <c r="I72" s="213">
        <v>0</v>
      </c>
      <c r="J72" s="213">
        <v>0</v>
      </c>
      <c r="K72" s="213">
        <v>0</v>
      </c>
      <c r="L72" s="213">
        <v>0</v>
      </c>
      <c r="M72" s="214">
        <f t="shared" si="8"/>
        <v>0.13800000000000001</v>
      </c>
      <c r="N72" s="213">
        <v>0</v>
      </c>
      <c r="O72" s="213">
        <v>0</v>
      </c>
    </row>
    <row r="73" spans="1:15" ht="15.75" x14ac:dyDescent="0.25">
      <c r="A73" s="209" t="s">
        <v>99</v>
      </c>
      <c r="B73" s="237"/>
      <c r="C73" s="226"/>
      <c r="D73" s="210">
        <v>0</v>
      </c>
      <c r="E73" s="210">
        <v>0</v>
      </c>
      <c r="F73" s="210">
        <v>0</v>
      </c>
      <c r="G73" s="210">
        <v>0</v>
      </c>
      <c r="H73" s="210">
        <v>0</v>
      </c>
      <c r="I73" s="210">
        <v>0</v>
      </c>
      <c r="J73" s="210">
        <v>0</v>
      </c>
      <c r="K73" s="210">
        <v>0.2346</v>
      </c>
      <c r="L73" s="210">
        <v>0</v>
      </c>
      <c r="M73" s="211">
        <f t="shared" si="8"/>
        <v>0.2346</v>
      </c>
      <c r="N73" s="210">
        <v>8.5500000000000007E-2</v>
      </c>
      <c r="O73" s="210">
        <v>4.8000000000000001E-2</v>
      </c>
    </row>
    <row r="74" spans="1:15" ht="15.75" x14ac:dyDescent="0.25">
      <c r="A74" s="212" t="s">
        <v>155</v>
      </c>
      <c r="B74" s="238"/>
      <c r="C74" s="226"/>
      <c r="D74" s="213">
        <v>0</v>
      </c>
      <c r="E74" s="213">
        <v>0</v>
      </c>
      <c r="F74" s="213">
        <v>0</v>
      </c>
      <c r="G74" s="213">
        <v>0</v>
      </c>
      <c r="H74" s="213">
        <v>0</v>
      </c>
      <c r="I74" s="213">
        <v>0</v>
      </c>
      <c r="J74" s="213">
        <v>0</v>
      </c>
      <c r="K74" s="213">
        <v>2.76E-2</v>
      </c>
      <c r="L74" s="213">
        <v>0</v>
      </c>
      <c r="M74" s="214">
        <f t="shared" si="8"/>
        <v>2.76E-2</v>
      </c>
      <c r="N74" s="213">
        <v>0.05</v>
      </c>
      <c r="O74" s="213">
        <v>3.5000000000000003E-2</v>
      </c>
    </row>
    <row r="75" spans="1:15" ht="15.75" x14ac:dyDescent="0.25">
      <c r="A75" s="209" t="s">
        <v>101</v>
      </c>
      <c r="B75" s="237"/>
      <c r="C75" s="226"/>
      <c r="D75" s="210">
        <v>0</v>
      </c>
      <c r="E75" s="210">
        <v>0</v>
      </c>
      <c r="F75" s="210">
        <v>0</v>
      </c>
      <c r="G75" s="210">
        <v>0</v>
      </c>
      <c r="H75" s="210">
        <v>0</v>
      </c>
      <c r="I75" s="210">
        <v>0</v>
      </c>
      <c r="J75" s="210">
        <v>0</v>
      </c>
      <c r="K75" s="210">
        <v>0</v>
      </c>
      <c r="L75" s="210">
        <v>0</v>
      </c>
      <c r="M75" s="211">
        <f t="shared" si="8"/>
        <v>0</v>
      </c>
      <c r="N75" s="210">
        <v>1.196E-2</v>
      </c>
      <c r="O75" s="210">
        <v>0</v>
      </c>
    </row>
    <row r="76" spans="1:15" ht="15.75" x14ac:dyDescent="0.25">
      <c r="A76" s="212" t="s">
        <v>24</v>
      </c>
      <c r="B76" s="238"/>
      <c r="C76" s="226"/>
      <c r="D76" s="213">
        <v>0</v>
      </c>
      <c r="E76" s="213">
        <v>0</v>
      </c>
      <c r="F76" s="213">
        <v>0</v>
      </c>
      <c r="G76" s="213">
        <v>0</v>
      </c>
      <c r="H76" s="213">
        <v>0</v>
      </c>
      <c r="I76" s="213">
        <v>0</v>
      </c>
      <c r="J76" s="213">
        <v>0</v>
      </c>
      <c r="K76" s="213">
        <v>0</v>
      </c>
      <c r="L76" s="213">
        <v>0</v>
      </c>
      <c r="M76" s="214">
        <f t="shared" si="8"/>
        <v>0</v>
      </c>
      <c r="N76" s="213">
        <v>9.1999999999999998E-2</v>
      </c>
      <c r="O76" s="213">
        <v>0</v>
      </c>
    </row>
    <row r="77" spans="1:15" ht="15.75" x14ac:dyDescent="0.25">
      <c r="A77" s="209" t="s">
        <v>25</v>
      </c>
      <c r="B77" s="237"/>
      <c r="C77" s="226"/>
      <c r="D77" s="210">
        <v>0</v>
      </c>
      <c r="E77" s="210">
        <v>0</v>
      </c>
      <c r="F77" s="210">
        <v>0</v>
      </c>
      <c r="G77" s="210">
        <v>0</v>
      </c>
      <c r="H77" s="210">
        <v>0</v>
      </c>
      <c r="I77" s="210">
        <v>3.1970000000000001</v>
      </c>
      <c r="J77" s="210">
        <v>0</v>
      </c>
      <c r="K77" s="210">
        <v>0.24840000000000001</v>
      </c>
      <c r="L77" s="210">
        <v>0</v>
      </c>
      <c r="M77" s="211">
        <f t="shared" si="8"/>
        <v>3.4454000000000002</v>
      </c>
      <c r="N77" s="210">
        <v>3.5968</v>
      </c>
      <c r="O77" s="210">
        <v>4.0975000000000001</v>
      </c>
    </row>
    <row r="78" spans="1:15" ht="15.75" x14ac:dyDescent="0.25">
      <c r="A78" s="212" t="s">
        <v>102</v>
      </c>
      <c r="B78" s="238"/>
      <c r="C78" s="226"/>
      <c r="D78" s="213">
        <v>0</v>
      </c>
      <c r="E78" s="213">
        <v>0</v>
      </c>
      <c r="F78" s="213">
        <v>0</v>
      </c>
      <c r="G78" s="213">
        <v>0</v>
      </c>
      <c r="H78" s="213">
        <v>0</v>
      </c>
      <c r="I78" s="213">
        <v>0</v>
      </c>
      <c r="J78" s="213">
        <v>0</v>
      </c>
      <c r="K78" s="213">
        <v>0.27600000000000002</v>
      </c>
      <c r="L78" s="213">
        <v>0</v>
      </c>
      <c r="M78" s="214">
        <f t="shared" si="8"/>
        <v>0.27600000000000002</v>
      </c>
      <c r="N78" s="213">
        <v>0</v>
      </c>
      <c r="O78" s="213">
        <v>0</v>
      </c>
    </row>
    <row r="79" spans="1:15" ht="15.75" x14ac:dyDescent="0.25">
      <c r="A79" s="209" t="s">
        <v>103</v>
      </c>
      <c r="B79" s="237"/>
      <c r="C79" s="226"/>
      <c r="D79" s="210">
        <v>0</v>
      </c>
      <c r="E79" s="210">
        <v>0</v>
      </c>
      <c r="F79" s="210">
        <v>0</v>
      </c>
      <c r="G79" s="210">
        <v>0.46300000000000002</v>
      </c>
      <c r="H79" s="210">
        <v>0</v>
      </c>
      <c r="I79" s="210">
        <v>0</v>
      </c>
      <c r="J79" s="210">
        <v>0</v>
      </c>
      <c r="K79" s="210">
        <v>0</v>
      </c>
      <c r="L79" s="210">
        <v>0</v>
      </c>
      <c r="M79" s="211">
        <f t="shared" si="8"/>
        <v>0.46300000000000002</v>
      </c>
      <c r="N79" s="210">
        <v>0</v>
      </c>
      <c r="O79" s="210">
        <v>0.47199999999999998</v>
      </c>
    </row>
    <row r="80" spans="1:15" ht="15.75" x14ac:dyDescent="0.25">
      <c r="A80" s="215" t="s">
        <v>12</v>
      </c>
      <c r="B80" s="239"/>
      <c r="C80" s="226"/>
      <c r="D80" s="216">
        <f t="shared" ref="D80:O80" si="9">SUM(D63,D64,D65,D66,D67,D68,D69,D70,D71,D72,D73,D74,D75,D76,D77,D78,D79)</f>
        <v>0</v>
      </c>
      <c r="E80" s="216">
        <f t="shared" si="9"/>
        <v>0</v>
      </c>
      <c r="F80" s="216">
        <f t="shared" si="9"/>
        <v>0</v>
      </c>
      <c r="G80" s="216">
        <f t="shared" si="9"/>
        <v>12.507</v>
      </c>
      <c r="H80" s="216">
        <f t="shared" si="9"/>
        <v>12.854699999999999</v>
      </c>
      <c r="I80" s="216">
        <f t="shared" si="9"/>
        <v>7.4428000000000001</v>
      </c>
      <c r="J80" s="216">
        <f t="shared" si="9"/>
        <v>0</v>
      </c>
      <c r="K80" s="216">
        <f t="shared" si="9"/>
        <v>1.2465999999999999</v>
      </c>
      <c r="L80" s="216">
        <f t="shared" si="9"/>
        <v>0</v>
      </c>
      <c r="M80" s="217">
        <f t="shared" si="9"/>
        <v>34.051100000000005</v>
      </c>
      <c r="N80" s="213">
        <f t="shared" si="9"/>
        <v>20.730219999999996</v>
      </c>
      <c r="O80" s="213">
        <f t="shared" si="9"/>
        <v>36.896459999999998</v>
      </c>
    </row>
    <row r="82" spans="1:17" ht="15.75" x14ac:dyDescent="0.25">
      <c r="A82" s="205" t="s">
        <v>27</v>
      </c>
      <c r="B82" s="236"/>
      <c r="C82" s="226"/>
      <c r="D82" s="206"/>
      <c r="E82" s="206"/>
      <c r="F82" s="206"/>
      <c r="G82" s="206"/>
      <c r="H82" s="206"/>
      <c r="I82" s="206"/>
      <c r="J82" s="206"/>
      <c r="K82" s="206"/>
      <c r="L82" s="206"/>
      <c r="M82" s="207"/>
      <c r="N82" s="208"/>
      <c r="O82" s="208"/>
    </row>
    <row r="83" spans="1:17" ht="15.75" x14ac:dyDescent="0.25">
      <c r="A83" s="209" t="s">
        <v>104</v>
      </c>
      <c r="B83" s="237"/>
      <c r="C83" s="226"/>
      <c r="D83" s="210">
        <v>0</v>
      </c>
      <c r="E83" s="210">
        <v>0</v>
      </c>
      <c r="F83" s="210">
        <v>0</v>
      </c>
      <c r="G83" s="210">
        <v>0</v>
      </c>
      <c r="H83" s="210">
        <v>0</v>
      </c>
      <c r="I83" s="210">
        <v>0</v>
      </c>
      <c r="J83" s="210">
        <v>0</v>
      </c>
      <c r="K83" s="210">
        <v>0</v>
      </c>
      <c r="L83" s="210">
        <v>0</v>
      </c>
      <c r="M83" s="211">
        <f>SUM(D83,E83,F83,G83,H83,I83,J83,K83,L83)</f>
        <v>0</v>
      </c>
      <c r="N83" s="210">
        <v>0.24</v>
      </c>
      <c r="O83" s="210">
        <v>0</v>
      </c>
      <c r="P83" s="237"/>
      <c r="Q83" s="226"/>
    </row>
    <row r="84" spans="1:17" ht="15.75" x14ac:dyDescent="0.25">
      <c r="A84" s="212" t="s">
        <v>106</v>
      </c>
      <c r="B84" s="238"/>
      <c r="C84" s="226"/>
      <c r="D84" s="213">
        <v>57.732999999999997</v>
      </c>
      <c r="E84" s="213">
        <v>0</v>
      </c>
      <c r="F84" s="213">
        <v>0</v>
      </c>
      <c r="G84" s="213">
        <v>0</v>
      </c>
      <c r="H84" s="213">
        <v>14.835000000000001</v>
      </c>
      <c r="I84" s="213">
        <v>0</v>
      </c>
      <c r="J84" s="213">
        <v>0</v>
      </c>
      <c r="K84" s="213">
        <v>71.445819999999998</v>
      </c>
      <c r="L84" s="213">
        <v>0</v>
      </c>
      <c r="M84" s="214">
        <f>SUM(D84,E84,F84,G84,H84,I84,J84,K84,L84)</f>
        <v>144.01382000000001</v>
      </c>
      <c r="N84" s="213">
        <v>18.791</v>
      </c>
      <c r="O84" s="213">
        <v>28.303999999999998</v>
      </c>
    </row>
    <row r="85" spans="1:17" ht="15.75" x14ac:dyDescent="0.25">
      <c r="A85" s="209" t="s">
        <v>110</v>
      </c>
      <c r="B85" s="237"/>
      <c r="C85" s="226"/>
      <c r="D85" s="210">
        <v>0</v>
      </c>
      <c r="E85" s="210">
        <v>0</v>
      </c>
      <c r="F85" s="210">
        <v>0</v>
      </c>
      <c r="G85" s="210">
        <v>9.1999999999999998E-2</v>
      </c>
      <c r="H85" s="210">
        <v>0</v>
      </c>
      <c r="I85" s="210">
        <v>0</v>
      </c>
      <c r="J85" s="210">
        <v>0</v>
      </c>
      <c r="K85" s="210">
        <v>0</v>
      </c>
      <c r="L85" s="210">
        <v>0</v>
      </c>
      <c r="M85" s="211">
        <f>SUM(D85,E85,F85,G85,H85,I85,J85,K85,L85)</f>
        <v>9.1999999999999998E-2</v>
      </c>
      <c r="N85" s="210">
        <v>4.5999999999999999E-2</v>
      </c>
      <c r="O85" s="210">
        <v>0.14399999999999999</v>
      </c>
    </row>
    <row r="86" spans="1:17" ht="15.75" x14ac:dyDescent="0.25">
      <c r="A86" s="212" t="s">
        <v>31</v>
      </c>
      <c r="B86" s="238"/>
      <c r="C86" s="226"/>
      <c r="D86" s="213">
        <v>0</v>
      </c>
      <c r="E86" s="213">
        <v>0</v>
      </c>
      <c r="F86" s="213">
        <v>0</v>
      </c>
      <c r="G86" s="213">
        <v>0</v>
      </c>
      <c r="H86" s="213">
        <v>1.518</v>
      </c>
      <c r="I86" s="213">
        <v>0</v>
      </c>
      <c r="J86" s="213">
        <v>0</v>
      </c>
      <c r="K86" s="213">
        <v>0</v>
      </c>
      <c r="L86" s="213">
        <v>0</v>
      </c>
      <c r="M86" s="214">
        <f>SUM(D86,E86,F86,G86,H86,I86,J86,K86,L86)</f>
        <v>1.518</v>
      </c>
      <c r="N86" s="213">
        <v>0</v>
      </c>
      <c r="O86" s="213">
        <v>2.3988999999999998</v>
      </c>
    </row>
    <row r="87" spans="1:17" ht="15.75" x14ac:dyDescent="0.25">
      <c r="A87" s="215" t="s">
        <v>12</v>
      </c>
      <c r="B87" s="239"/>
      <c r="C87" s="226"/>
      <c r="D87" s="216">
        <f t="shared" ref="D87:O87" si="10">SUM(D83,D84,D85,D86)</f>
        <v>57.732999999999997</v>
      </c>
      <c r="E87" s="216">
        <f t="shared" si="10"/>
        <v>0</v>
      </c>
      <c r="F87" s="216">
        <f t="shared" si="10"/>
        <v>0</v>
      </c>
      <c r="G87" s="216">
        <f t="shared" si="10"/>
        <v>9.1999999999999998E-2</v>
      </c>
      <c r="H87" s="216">
        <f t="shared" si="10"/>
        <v>16.353000000000002</v>
      </c>
      <c r="I87" s="216">
        <f t="shared" si="10"/>
        <v>0</v>
      </c>
      <c r="J87" s="216">
        <f t="shared" si="10"/>
        <v>0</v>
      </c>
      <c r="K87" s="216">
        <f t="shared" si="10"/>
        <v>71.445819999999998</v>
      </c>
      <c r="L87" s="216">
        <f t="shared" si="10"/>
        <v>0</v>
      </c>
      <c r="M87" s="217">
        <f t="shared" si="10"/>
        <v>145.62382000000002</v>
      </c>
      <c r="N87" s="213">
        <f t="shared" si="10"/>
        <v>19.076999999999998</v>
      </c>
      <c r="O87" s="213">
        <f t="shared" si="10"/>
        <v>30.846899999999998</v>
      </c>
    </row>
    <row r="89" spans="1:17" ht="15.75" x14ac:dyDescent="0.25">
      <c r="A89" s="205" t="s">
        <v>112</v>
      </c>
      <c r="B89" s="236"/>
      <c r="C89" s="226"/>
      <c r="D89" s="206"/>
      <c r="E89" s="206"/>
      <c r="F89" s="206"/>
      <c r="G89" s="206"/>
      <c r="H89" s="206"/>
      <c r="I89" s="206"/>
      <c r="J89" s="206"/>
      <c r="K89" s="206"/>
      <c r="L89" s="206"/>
      <c r="M89" s="207"/>
      <c r="N89" s="208"/>
      <c r="O89" s="208"/>
    </row>
    <row r="90" spans="1:17" ht="15.75" x14ac:dyDescent="0.25">
      <c r="A90" s="209" t="s">
        <v>113</v>
      </c>
      <c r="B90" s="237"/>
      <c r="C90" s="226"/>
      <c r="D90" s="210">
        <v>0</v>
      </c>
      <c r="E90" s="210">
        <v>0</v>
      </c>
      <c r="F90" s="210">
        <v>0</v>
      </c>
      <c r="G90" s="210">
        <v>79.388999999999996</v>
      </c>
      <c r="H90" s="210">
        <v>82.537800000000004</v>
      </c>
      <c r="I90" s="210">
        <v>0</v>
      </c>
      <c r="J90" s="210">
        <v>0</v>
      </c>
      <c r="K90" s="210">
        <v>0</v>
      </c>
      <c r="L90" s="210">
        <v>0</v>
      </c>
      <c r="M90" s="211">
        <f>SUM(D90,E90,F90,G90,H90,I90,J90,K90,L90)</f>
        <v>161.92680000000001</v>
      </c>
      <c r="N90" s="210">
        <v>178.86184</v>
      </c>
      <c r="O90" s="210">
        <v>188.43495999999999</v>
      </c>
      <c r="P90" s="237"/>
      <c r="Q90" s="226"/>
    </row>
    <row r="91" spans="1:17" ht="15.75" x14ac:dyDescent="0.25">
      <c r="A91" s="212" t="s">
        <v>114</v>
      </c>
      <c r="B91" s="238"/>
      <c r="C91" s="226"/>
      <c r="D91" s="213">
        <v>0</v>
      </c>
      <c r="E91" s="213">
        <v>0</v>
      </c>
      <c r="F91" s="213">
        <v>0</v>
      </c>
      <c r="G91" s="213">
        <v>0</v>
      </c>
      <c r="H91" s="213">
        <v>0</v>
      </c>
      <c r="I91" s="213">
        <v>0</v>
      </c>
      <c r="J91" s="213">
        <v>0</v>
      </c>
      <c r="K91" s="213">
        <v>0</v>
      </c>
      <c r="L91" s="213">
        <v>0</v>
      </c>
      <c r="M91" s="214">
        <f>SUM(D91,E91,F91,G91,H91,I91,J91,K91,L91)</f>
        <v>0</v>
      </c>
      <c r="N91" s="213">
        <v>0</v>
      </c>
      <c r="O91" s="213">
        <v>0.32400000000000001</v>
      </c>
    </row>
    <row r="92" spans="1:17" ht="15.75" x14ac:dyDescent="0.25">
      <c r="A92" s="209" t="s">
        <v>115</v>
      </c>
      <c r="B92" s="237"/>
      <c r="C92" s="226"/>
      <c r="D92" s="210">
        <v>0</v>
      </c>
      <c r="E92" s="210">
        <v>0</v>
      </c>
      <c r="F92" s="210">
        <v>0</v>
      </c>
      <c r="G92" s="210">
        <v>0</v>
      </c>
      <c r="H92" s="210">
        <v>0</v>
      </c>
      <c r="I92" s="210">
        <v>0</v>
      </c>
      <c r="J92" s="210">
        <v>0</v>
      </c>
      <c r="K92" s="210">
        <v>1.8514999999999999</v>
      </c>
      <c r="L92" s="210">
        <v>0</v>
      </c>
      <c r="M92" s="211">
        <f>SUM(D92,E92,F92,G92,H92,I92,J92,K92,L92)</f>
        <v>1.8514999999999999</v>
      </c>
      <c r="N92" s="210">
        <v>0.91900000000000004</v>
      </c>
      <c r="O92" s="210">
        <v>0.92</v>
      </c>
    </row>
    <row r="93" spans="1:17" ht="15.75" x14ac:dyDescent="0.25">
      <c r="A93" s="212" t="s">
        <v>116</v>
      </c>
      <c r="B93" s="238"/>
      <c r="C93" s="226"/>
      <c r="D93" s="213">
        <v>0</v>
      </c>
      <c r="E93" s="213">
        <v>0</v>
      </c>
      <c r="F93" s="213">
        <v>0</v>
      </c>
      <c r="G93" s="213">
        <v>0</v>
      </c>
      <c r="H93" s="213">
        <v>0</v>
      </c>
      <c r="I93" s="213">
        <v>0</v>
      </c>
      <c r="J93" s="213">
        <v>0</v>
      </c>
      <c r="K93" s="213">
        <v>47.188639999999999</v>
      </c>
      <c r="L93" s="213">
        <v>0</v>
      </c>
      <c r="M93" s="214">
        <f>SUM(D93,E93,F93,G93,H93,I93,J93,K93,L93)</f>
        <v>47.188639999999999</v>
      </c>
      <c r="N93" s="213">
        <v>30.792999999999999</v>
      </c>
      <c r="O93" s="213">
        <v>30.827999999999999</v>
      </c>
    </row>
    <row r="94" spans="1:17" ht="15.75" x14ac:dyDescent="0.25">
      <c r="A94" s="215" t="s">
        <v>12</v>
      </c>
      <c r="B94" s="239"/>
      <c r="C94" s="226"/>
      <c r="D94" s="216">
        <f t="shared" ref="D94:O94" si="11">SUM(D90,D91,D92,D93)</f>
        <v>0</v>
      </c>
      <c r="E94" s="216">
        <f t="shared" si="11"/>
        <v>0</v>
      </c>
      <c r="F94" s="216">
        <f t="shared" si="11"/>
        <v>0</v>
      </c>
      <c r="G94" s="216">
        <f t="shared" si="11"/>
        <v>79.388999999999996</v>
      </c>
      <c r="H94" s="216">
        <f t="shared" si="11"/>
        <v>82.537800000000004</v>
      </c>
      <c r="I94" s="216">
        <f t="shared" si="11"/>
        <v>0</v>
      </c>
      <c r="J94" s="216">
        <f t="shared" si="11"/>
        <v>0</v>
      </c>
      <c r="K94" s="216">
        <f t="shared" si="11"/>
        <v>49.040140000000001</v>
      </c>
      <c r="L94" s="216">
        <f t="shared" si="11"/>
        <v>0</v>
      </c>
      <c r="M94" s="217">
        <f t="shared" si="11"/>
        <v>210.96693999999999</v>
      </c>
      <c r="N94" s="213">
        <f t="shared" si="11"/>
        <v>210.57384000000002</v>
      </c>
      <c r="O94" s="213">
        <f t="shared" si="11"/>
        <v>220.50695999999999</v>
      </c>
    </row>
    <row r="96" spans="1:17" ht="15.75" x14ac:dyDescent="0.25">
      <c r="A96" s="205" t="s">
        <v>32</v>
      </c>
      <c r="B96" s="236"/>
      <c r="C96" s="226"/>
      <c r="D96" s="206"/>
      <c r="E96" s="206"/>
      <c r="F96" s="206"/>
      <c r="G96" s="206"/>
      <c r="H96" s="206"/>
      <c r="I96" s="206"/>
      <c r="J96" s="206"/>
      <c r="K96" s="206"/>
      <c r="L96" s="206"/>
      <c r="M96" s="207"/>
      <c r="N96" s="208"/>
      <c r="O96" s="208"/>
    </row>
    <row r="97" spans="1:17" ht="15.75" x14ac:dyDescent="0.25">
      <c r="A97" s="209" t="s">
        <v>117</v>
      </c>
      <c r="B97" s="237"/>
      <c r="C97" s="226"/>
      <c r="D97" s="210">
        <v>0</v>
      </c>
      <c r="E97" s="210">
        <v>0</v>
      </c>
      <c r="F97" s="210">
        <v>0</v>
      </c>
      <c r="G97" s="210">
        <v>0</v>
      </c>
      <c r="H97" s="210">
        <v>0</v>
      </c>
      <c r="I97" s="210">
        <v>0</v>
      </c>
      <c r="J97" s="210">
        <v>0</v>
      </c>
      <c r="K97" s="210">
        <v>0.10580000000000001</v>
      </c>
      <c r="L97" s="210">
        <v>0</v>
      </c>
      <c r="M97" s="211">
        <f t="shared" ref="M97:M108" si="12">SUM(D97,E97,F97,G97,H97,I97,J97,K97,L97)</f>
        <v>0.10580000000000001</v>
      </c>
      <c r="N97" s="210">
        <v>0.19234000000000001</v>
      </c>
      <c r="O97" s="210">
        <v>0.19700000000000001</v>
      </c>
      <c r="P97" s="237"/>
      <c r="Q97" s="226"/>
    </row>
    <row r="98" spans="1:17" ht="15.75" x14ac:dyDescent="0.25">
      <c r="A98" s="212" t="s">
        <v>118</v>
      </c>
      <c r="B98" s="238"/>
      <c r="C98" s="226"/>
      <c r="D98" s="213">
        <v>0</v>
      </c>
      <c r="E98" s="213">
        <v>0</v>
      </c>
      <c r="F98" s="213">
        <v>0</v>
      </c>
      <c r="G98" s="213">
        <v>0</v>
      </c>
      <c r="H98" s="213">
        <v>0</v>
      </c>
      <c r="I98" s="213">
        <v>0</v>
      </c>
      <c r="J98" s="213">
        <v>0</v>
      </c>
      <c r="K98" s="213">
        <v>89.867440000000002</v>
      </c>
      <c r="L98" s="213">
        <v>0</v>
      </c>
      <c r="M98" s="214">
        <f t="shared" si="12"/>
        <v>89.867440000000002</v>
      </c>
      <c r="N98" s="213">
        <v>58.319920000000003</v>
      </c>
      <c r="O98" s="213">
        <v>71.435000000000002</v>
      </c>
    </row>
    <row r="99" spans="1:17" ht="15.75" x14ac:dyDescent="0.25">
      <c r="A99" s="209" t="s">
        <v>119</v>
      </c>
      <c r="B99" s="237"/>
      <c r="C99" s="226"/>
      <c r="D99" s="210">
        <v>0</v>
      </c>
      <c r="E99" s="210">
        <v>0</v>
      </c>
      <c r="F99" s="210">
        <v>0</v>
      </c>
      <c r="G99" s="210">
        <v>0</v>
      </c>
      <c r="H99" s="210">
        <v>0</v>
      </c>
      <c r="I99" s="210">
        <v>3.266</v>
      </c>
      <c r="J99" s="210">
        <v>0</v>
      </c>
      <c r="K99" s="210">
        <v>6.3806599999999998</v>
      </c>
      <c r="L99" s="210">
        <v>0</v>
      </c>
      <c r="M99" s="211">
        <f t="shared" si="12"/>
        <v>9.6466600000000007</v>
      </c>
      <c r="N99" s="210">
        <v>14.084519999999999</v>
      </c>
      <c r="O99" s="210">
        <v>13.39518</v>
      </c>
    </row>
    <row r="100" spans="1:17" ht="15.75" x14ac:dyDescent="0.25">
      <c r="A100" s="212" t="s">
        <v>35</v>
      </c>
      <c r="B100" s="238"/>
      <c r="C100" s="226"/>
      <c r="D100" s="213">
        <v>0</v>
      </c>
      <c r="E100" s="213">
        <v>0</v>
      </c>
      <c r="F100" s="213">
        <v>0</v>
      </c>
      <c r="G100" s="213">
        <v>0</v>
      </c>
      <c r="H100" s="213">
        <v>0</v>
      </c>
      <c r="I100" s="213">
        <v>0</v>
      </c>
      <c r="J100" s="213">
        <v>0</v>
      </c>
      <c r="K100" s="213">
        <v>0.18676000000000001</v>
      </c>
      <c r="L100" s="213">
        <v>0</v>
      </c>
      <c r="M100" s="214">
        <f t="shared" si="12"/>
        <v>0.18676000000000001</v>
      </c>
      <c r="N100" s="213">
        <v>0.17100000000000001</v>
      </c>
      <c r="O100" s="213">
        <v>4.2000000000000003E-2</v>
      </c>
    </row>
    <row r="101" spans="1:17" ht="15.75" x14ac:dyDescent="0.25">
      <c r="A101" s="209" t="s">
        <v>120</v>
      </c>
      <c r="B101" s="237"/>
      <c r="C101" s="226"/>
      <c r="D101" s="210">
        <v>0</v>
      </c>
      <c r="E101" s="210">
        <v>0</v>
      </c>
      <c r="F101" s="210">
        <v>0</v>
      </c>
      <c r="G101" s="210">
        <v>0</v>
      </c>
      <c r="H101" s="210">
        <v>0</v>
      </c>
      <c r="I101" s="210">
        <v>2.2079999999999999E-2</v>
      </c>
      <c r="J101" s="210">
        <v>0</v>
      </c>
      <c r="K101" s="210">
        <v>1.4554400000000001</v>
      </c>
      <c r="L101" s="210">
        <v>0</v>
      </c>
      <c r="M101" s="211">
        <f t="shared" si="12"/>
        <v>1.4775200000000002</v>
      </c>
      <c r="N101" s="210">
        <v>1.68906</v>
      </c>
      <c r="O101" s="210">
        <v>2.1059999999999999</v>
      </c>
    </row>
    <row r="102" spans="1:17" ht="15.75" x14ac:dyDescent="0.25">
      <c r="A102" s="212" t="s">
        <v>121</v>
      </c>
      <c r="B102" s="238"/>
      <c r="C102" s="226"/>
      <c r="D102" s="213">
        <v>0</v>
      </c>
      <c r="E102" s="213">
        <v>0</v>
      </c>
      <c r="F102" s="213">
        <v>0</v>
      </c>
      <c r="G102" s="213">
        <v>0</v>
      </c>
      <c r="H102" s="213">
        <v>0</v>
      </c>
      <c r="I102" s="213">
        <v>0</v>
      </c>
      <c r="J102" s="213">
        <v>0</v>
      </c>
      <c r="K102" s="213">
        <v>0.96599999999999997</v>
      </c>
      <c r="L102" s="213">
        <v>0</v>
      </c>
      <c r="M102" s="214">
        <f t="shared" si="12"/>
        <v>0.96599999999999997</v>
      </c>
      <c r="N102" s="213">
        <v>0.41399999999999998</v>
      </c>
      <c r="O102" s="213">
        <v>0.184</v>
      </c>
    </row>
    <row r="103" spans="1:17" ht="15.75" x14ac:dyDescent="0.25">
      <c r="A103" s="209" t="s">
        <v>36</v>
      </c>
      <c r="B103" s="237"/>
      <c r="C103" s="226"/>
      <c r="D103" s="210">
        <v>0</v>
      </c>
      <c r="E103" s="210">
        <v>0</v>
      </c>
      <c r="F103" s="210">
        <v>0</v>
      </c>
      <c r="G103" s="210">
        <v>0</v>
      </c>
      <c r="H103" s="210">
        <v>0</v>
      </c>
      <c r="I103" s="210">
        <v>0</v>
      </c>
      <c r="J103" s="210">
        <v>0</v>
      </c>
      <c r="K103" s="210">
        <v>6.1805599999999998</v>
      </c>
      <c r="L103" s="210">
        <v>0</v>
      </c>
      <c r="M103" s="211">
        <f t="shared" si="12"/>
        <v>6.1805599999999998</v>
      </c>
      <c r="N103" s="210">
        <v>6.5431800000000004</v>
      </c>
      <c r="O103" s="210">
        <v>8.2620000000000005</v>
      </c>
    </row>
    <row r="104" spans="1:17" ht="15.75" x14ac:dyDescent="0.25">
      <c r="A104" s="212" t="s">
        <v>122</v>
      </c>
      <c r="B104" s="238"/>
      <c r="C104" s="226"/>
      <c r="D104" s="213">
        <v>0</v>
      </c>
      <c r="E104" s="213">
        <v>0</v>
      </c>
      <c r="F104" s="213">
        <v>0</v>
      </c>
      <c r="G104" s="213">
        <v>0</v>
      </c>
      <c r="H104" s="213">
        <v>0</v>
      </c>
      <c r="I104" s="213">
        <v>0</v>
      </c>
      <c r="J104" s="213">
        <v>0</v>
      </c>
      <c r="K104" s="213">
        <v>3.3441999999999998</v>
      </c>
      <c r="L104" s="213">
        <v>0</v>
      </c>
      <c r="M104" s="214">
        <f t="shared" si="12"/>
        <v>3.3441999999999998</v>
      </c>
      <c r="N104" s="213">
        <v>0</v>
      </c>
      <c r="O104" s="213">
        <v>7.9000000000000001E-2</v>
      </c>
    </row>
    <row r="105" spans="1:17" ht="15.75" x14ac:dyDescent="0.25">
      <c r="A105" s="209" t="s">
        <v>123</v>
      </c>
      <c r="B105" s="237"/>
      <c r="C105" s="226"/>
      <c r="D105" s="210">
        <v>0</v>
      </c>
      <c r="E105" s="210">
        <v>0</v>
      </c>
      <c r="F105" s="210">
        <v>0</v>
      </c>
      <c r="G105" s="210">
        <v>0</v>
      </c>
      <c r="H105" s="210">
        <v>0</v>
      </c>
      <c r="I105" s="210">
        <v>0</v>
      </c>
      <c r="J105" s="210">
        <v>0</v>
      </c>
      <c r="K105" s="210">
        <v>3.8189199999999999</v>
      </c>
      <c r="L105" s="210">
        <v>0</v>
      </c>
      <c r="M105" s="211">
        <f t="shared" si="12"/>
        <v>3.8189199999999999</v>
      </c>
      <c r="N105" s="210">
        <v>4.26464</v>
      </c>
      <c r="O105" s="210">
        <v>6.8719999999999999</v>
      </c>
    </row>
    <row r="106" spans="1:17" ht="15.75" x14ac:dyDescent="0.25">
      <c r="A106" s="212" t="s">
        <v>124</v>
      </c>
      <c r="B106" s="238"/>
      <c r="C106" s="226"/>
      <c r="D106" s="213">
        <v>0</v>
      </c>
      <c r="E106" s="213">
        <v>0</v>
      </c>
      <c r="F106" s="213">
        <v>0</v>
      </c>
      <c r="G106" s="213">
        <v>0</v>
      </c>
      <c r="H106" s="213">
        <v>0</v>
      </c>
      <c r="I106" s="213">
        <v>0</v>
      </c>
      <c r="J106" s="213">
        <v>0</v>
      </c>
      <c r="K106" s="213">
        <v>2.0447000000000002</v>
      </c>
      <c r="L106" s="213">
        <v>0</v>
      </c>
      <c r="M106" s="214">
        <f t="shared" si="12"/>
        <v>2.0447000000000002</v>
      </c>
      <c r="N106" s="213">
        <v>1.1695599999999999</v>
      </c>
      <c r="O106" s="213">
        <v>4.056</v>
      </c>
    </row>
    <row r="107" spans="1:17" ht="15.75" x14ac:dyDescent="0.25">
      <c r="A107" s="209" t="s">
        <v>125</v>
      </c>
      <c r="B107" s="237"/>
      <c r="C107" s="226"/>
      <c r="D107" s="210">
        <v>0</v>
      </c>
      <c r="E107" s="210">
        <v>0</v>
      </c>
      <c r="F107" s="210">
        <v>0</v>
      </c>
      <c r="G107" s="210">
        <v>0</v>
      </c>
      <c r="H107" s="210">
        <v>0</v>
      </c>
      <c r="I107" s="210">
        <v>0</v>
      </c>
      <c r="J107" s="210">
        <v>0</v>
      </c>
      <c r="K107" s="210">
        <v>6.60928</v>
      </c>
      <c r="L107" s="210">
        <v>0</v>
      </c>
      <c r="M107" s="211">
        <f t="shared" si="12"/>
        <v>6.60928</v>
      </c>
      <c r="N107" s="210">
        <v>5.50596</v>
      </c>
      <c r="O107" s="210">
        <v>3.91</v>
      </c>
    </row>
    <row r="108" spans="1:17" ht="15.75" x14ac:dyDescent="0.25">
      <c r="A108" s="212" t="s">
        <v>43</v>
      </c>
      <c r="B108" s="238"/>
      <c r="C108" s="226"/>
      <c r="D108" s="213">
        <v>0</v>
      </c>
      <c r="E108" s="213">
        <v>0</v>
      </c>
      <c r="F108" s="213">
        <v>0</v>
      </c>
      <c r="G108" s="213">
        <v>0</v>
      </c>
      <c r="H108" s="213">
        <v>0</v>
      </c>
      <c r="I108" s="213">
        <v>0</v>
      </c>
      <c r="J108" s="213">
        <v>0</v>
      </c>
      <c r="K108" s="213">
        <v>0</v>
      </c>
      <c r="L108" s="213">
        <v>0</v>
      </c>
      <c r="M108" s="214">
        <f t="shared" si="12"/>
        <v>0</v>
      </c>
      <c r="N108" s="213">
        <v>0.47199999999999998</v>
      </c>
      <c r="O108" s="213">
        <v>0</v>
      </c>
    </row>
    <row r="109" spans="1:17" ht="15.75" x14ac:dyDescent="0.25">
      <c r="A109" s="215" t="s">
        <v>12</v>
      </c>
      <c r="B109" s="239"/>
      <c r="C109" s="226"/>
      <c r="D109" s="216">
        <f t="shared" ref="D109:O109" si="13">SUM(D97,D98,D99,D100,D101,D102,D103,D104,D105,D106,D107,D108)</f>
        <v>0</v>
      </c>
      <c r="E109" s="216">
        <f t="shared" si="13"/>
        <v>0</v>
      </c>
      <c r="F109" s="216">
        <f t="shared" si="13"/>
        <v>0</v>
      </c>
      <c r="G109" s="216">
        <f t="shared" si="13"/>
        <v>0</v>
      </c>
      <c r="H109" s="216">
        <f t="shared" si="13"/>
        <v>0</v>
      </c>
      <c r="I109" s="216">
        <f t="shared" si="13"/>
        <v>3.2880799999999999</v>
      </c>
      <c r="J109" s="216">
        <f t="shared" si="13"/>
        <v>0</v>
      </c>
      <c r="K109" s="216">
        <f t="shared" si="13"/>
        <v>120.95976000000002</v>
      </c>
      <c r="L109" s="216">
        <f t="shared" si="13"/>
        <v>0</v>
      </c>
      <c r="M109" s="217">
        <f t="shared" si="13"/>
        <v>124.24784000000001</v>
      </c>
      <c r="N109" s="213">
        <f t="shared" si="13"/>
        <v>92.826180000000022</v>
      </c>
      <c r="O109" s="213">
        <f t="shared" si="13"/>
        <v>110.53817999999998</v>
      </c>
    </row>
    <row r="111" spans="1:17" ht="15.75" x14ac:dyDescent="0.25">
      <c r="A111" s="205" t="s">
        <v>37</v>
      </c>
      <c r="B111" s="236"/>
      <c r="C111" s="226"/>
      <c r="D111" s="206"/>
      <c r="E111" s="206"/>
      <c r="F111" s="206"/>
      <c r="G111" s="206"/>
      <c r="H111" s="206"/>
      <c r="I111" s="206"/>
      <c r="J111" s="206"/>
      <c r="K111" s="206"/>
      <c r="L111" s="206"/>
      <c r="M111" s="207"/>
      <c r="N111" s="208"/>
      <c r="O111" s="208"/>
    </row>
    <row r="112" spans="1:17" ht="15.75" x14ac:dyDescent="0.25">
      <c r="A112" s="209" t="s">
        <v>38</v>
      </c>
      <c r="B112" s="237"/>
      <c r="C112" s="226"/>
      <c r="D112" s="210">
        <v>0</v>
      </c>
      <c r="E112" s="210">
        <v>0</v>
      </c>
      <c r="F112" s="210">
        <v>0</v>
      </c>
      <c r="G112" s="210">
        <v>0</v>
      </c>
      <c r="H112" s="210">
        <v>0</v>
      </c>
      <c r="I112" s="210">
        <v>2.7094</v>
      </c>
      <c r="J112" s="210">
        <v>0</v>
      </c>
      <c r="K112" s="210">
        <v>4.6018400000000002</v>
      </c>
      <c r="L112" s="210">
        <v>0</v>
      </c>
      <c r="M112" s="211">
        <f>SUM(D112,E112,F112,G112,H112,I112,J112,K112,L112)</f>
        <v>7.3112399999999997</v>
      </c>
      <c r="N112" s="210">
        <v>3.2225600000000001</v>
      </c>
      <c r="O112" s="210">
        <v>10.255000000000001</v>
      </c>
      <c r="P112" s="237"/>
      <c r="Q112" s="226"/>
    </row>
    <row r="113" spans="1:17" ht="15.75" x14ac:dyDescent="0.25">
      <c r="A113" s="212" t="s">
        <v>126</v>
      </c>
      <c r="B113" s="238"/>
      <c r="C113" s="226"/>
      <c r="D113" s="213">
        <v>0</v>
      </c>
      <c r="E113" s="213">
        <v>0</v>
      </c>
      <c r="F113" s="213">
        <v>0</v>
      </c>
      <c r="G113" s="213">
        <v>0</v>
      </c>
      <c r="H113" s="213">
        <v>0</v>
      </c>
      <c r="I113" s="213">
        <v>0</v>
      </c>
      <c r="J113" s="213">
        <v>0</v>
      </c>
      <c r="K113" s="213">
        <v>0.253</v>
      </c>
      <c r="L113" s="213">
        <v>0</v>
      </c>
      <c r="M113" s="214">
        <f>SUM(D113,E113,F113,G113,H113,I113,J113,K113,L113)</f>
        <v>0.253</v>
      </c>
      <c r="N113" s="213">
        <v>0</v>
      </c>
      <c r="O113" s="213">
        <v>0</v>
      </c>
    </row>
    <row r="114" spans="1:17" ht="15.75" x14ac:dyDescent="0.25">
      <c r="A114" s="209" t="s">
        <v>127</v>
      </c>
      <c r="B114" s="237"/>
      <c r="C114" s="226"/>
      <c r="D114" s="210">
        <v>0</v>
      </c>
      <c r="E114" s="210">
        <v>0</v>
      </c>
      <c r="F114" s="210">
        <v>0</v>
      </c>
      <c r="G114" s="210">
        <v>0</v>
      </c>
      <c r="H114" s="210">
        <v>0</v>
      </c>
      <c r="I114" s="210">
        <v>0</v>
      </c>
      <c r="J114" s="210">
        <v>0</v>
      </c>
      <c r="K114" s="210">
        <v>1.3662000000000001</v>
      </c>
      <c r="L114" s="210">
        <v>0</v>
      </c>
      <c r="M114" s="211">
        <f>SUM(D114,E114,F114,G114,H114,I114,J114,K114,L114)</f>
        <v>1.3662000000000001</v>
      </c>
      <c r="N114" s="210">
        <v>2.0670000000000002</v>
      </c>
      <c r="O114" s="210">
        <v>0.505</v>
      </c>
    </row>
    <row r="115" spans="1:17" ht="15.75" x14ac:dyDescent="0.25">
      <c r="A115" s="215" t="s">
        <v>12</v>
      </c>
      <c r="B115" s="239"/>
      <c r="C115" s="226"/>
      <c r="D115" s="216">
        <f t="shared" ref="D115:O115" si="14">SUM(D112,D113,D114)</f>
        <v>0</v>
      </c>
      <c r="E115" s="216">
        <f t="shared" si="14"/>
        <v>0</v>
      </c>
      <c r="F115" s="216">
        <f t="shared" si="14"/>
        <v>0</v>
      </c>
      <c r="G115" s="216">
        <f t="shared" si="14"/>
        <v>0</v>
      </c>
      <c r="H115" s="216">
        <f t="shared" si="14"/>
        <v>0</v>
      </c>
      <c r="I115" s="216">
        <f t="shared" si="14"/>
        <v>2.7094</v>
      </c>
      <c r="J115" s="216">
        <f t="shared" si="14"/>
        <v>0</v>
      </c>
      <c r="K115" s="216">
        <f t="shared" si="14"/>
        <v>6.2210400000000003</v>
      </c>
      <c r="L115" s="216">
        <f t="shared" si="14"/>
        <v>0</v>
      </c>
      <c r="M115" s="217">
        <f t="shared" si="14"/>
        <v>8.9304400000000008</v>
      </c>
      <c r="N115" s="213">
        <f t="shared" si="14"/>
        <v>5.2895599999999998</v>
      </c>
      <c r="O115" s="213">
        <f t="shared" si="14"/>
        <v>10.760000000000002</v>
      </c>
    </row>
    <row r="117" spans="1:17" ht="15.75" x14ac:dyDescent="0.25">
      <c r="A117" s="205" t="s">
        <v>43</v>
      </c>
      <c r="B117" s="236"/>
      <c r="C117" s="226"/>
      <c r="D117" s="206"/>
      <c r="E117" s="206"/>
      <c r="F117" s="206"/>
      <c r="G117" s="206"/>
      <c r="H117" s="206"/>
      <c r="I117" s="206"/>
      <c r="J117" s="206"/>
      <c r="K117" s="206"/>
      <c r="L117" s="206"/>
      <c r="M117" s="207"/>
      <c r="N117" s="208"/>
      <c r="O117" s="208"/>
    </row>
    <row r="118" spans="1:17" ht="15.75" x14ac:dyDescent="0.25">
      <c r="A118" s="209" t="s">
        <v>128</v>
      </c>
      <c r="B118" s="237"/>
      <c r="C118" s="226"/>
      <c r="D118" s="210">
        <v>0.09</v>
      </c>
      <c r="E118" s="210">
        <v>0</v>
      </c>
      <c r="F118" s="210">
        <v>0</v>
      </c>
      <c r="G118" s="210">
        <v>0</v>
      </c>
      <c r="H118" s="210">
        <v>0</v>
      </c>
      <c r="I118" s="210">
        <v>0</v>
      </c>
      <c r="J118" s="210">
        <v>0</v>
      </c>
      <c r="K118" s="210">
        <v>9.4759999999999997E-2</v>
      </c>
      <c r="L118" s="210">
        <v>0</v>
      </c>
      <c r="M118" s="211">
        <f>SUM(D118,E118,F118,G118,H118,I118,J118,K118,L118)</f>
        <v>0.18475999999999998</v>
      </c>
      <c r="N118" s="210">
        <v>2.2999999999999998</v>
      </c>
      <c r="O118" s="210">
        <v>7.0000000000000001E-3</v>
      </c>
      <c r="P118" s="237"/>
      <c r="Q118" s="226"/>
    </row>
    <row r="119" spans="1:17" ht="15.75" x14ac:dyDescent="0.25">
      <c r="A119" s="215" t="s">
        <v>12</v>
      </c>
      <c r="B119" s="239"/>
      <c r="C119" s="226"/>
      <c r="D119" s="216">
        <f t="shared" ref="D119:O119" si="15">D118</f>
        <v>0.09</v>
      </c>
      <c r="E119" s="216">
        <f t="shared" si="15"/>
        <v>0</v>
      </c>
      <c r="F119" s="216">
        <f t="shared" si="15"/>
        <v>0</v>
      </c>
      <c r="G119" s="216">
        <f t="shared" si="15"/>
        <v>0</v>
      </c>
      <c r="H119" s="216">
        <f t="shared" si="15"/>
        <v>0</v>
      </c>
      <c r="I119" s="216">
        <f t="shared" si="15"/>
        <v>0</v>
      </c>
      <c r="J119" s="216">
        <f t="shared" si="15"/>
        <v>0</v>
      </c>
      <c r="K119" s="216">
        <f t="shared" si="15"/>
        <v>9.4759999999999997E-2</v>
      </c>
      <c r="L119" s="216">
        <f t="shared" si="15"/>
        <v>0</v>
      </c>
      <c r="M119" s="217">
        <f t="shared" si="15"/>
        <v>0.18475999999999998</v>
      </c>
      <c r="N119" s="213">
        <f t="shared" si="15"/>
        <v>2.2999999999999998</v>
      </c>
      <c r="O119" s="213">
        <f t="shared" si="15"/>
        <v>7.0000000000000001E-3</v>
      </c>
    </row>
    <row r="121" spans="1:17" ht="33.950000000000003" customHeight="1" x14ac:dyDescent="0.25">
      <c r="A121" s="218" t="s">
        <v>129</v>
      </c>
      <c r="B121" s="240"/>
      <c r="C121" s="226"/>
      <c r="D121" s="219">
        <f t="shared" ref="D121:O121" si="16">SUM(D23,D33,D37,D42,D60,D80,D87,D94,D109,D115,D119)</f>
        <v>85.918000000000006</v>
      </c>
      <c r="E121" s="219">
        <f t="shared" si="16"/>
        <v>0</v>
      </c>
      <c r="F121" s="219">
        <f t="shared" si="16"/>
        <v>0.3</v>
      </c>
      <c r="G121" s="219">
        <f t="shared" si="16"/>
        <v>401.851</v>
      </c>
      <c r="H121" s="219">
        <f t="shared" si="16"/>
        <v>179.22796</v>
      </c>
      <c r="I121" s="219">
        <f t="shared" si="16"/>
        <v>167.69852</v>
      </c>
      <c r="J121" s="219">
        <f t="shared" si="16"/>
        <v>0</v>
      </c>
      <c r="K121" s="219">
        <f t="shared" si="16"/>
        <v>313.19330000000008</v>
      </c>
      <c r="L121" s="219">
        <f t="shared" si="16"/>
        <v>0</v>
      </c>
      <c r="M121" s="219">
        <f t="shared" si="16"/>
        <v>1148.1887800000004</v>
      </c>
      <c r="N121" s="219">
        <f t="shared" si="16"/>
        <v>987.92844000000014</v>
      </c>
      <c r="O121" s="220">
        <f t="shared" si="16"/>
        <v>1049.6161800000002</v>
      </c>
    </row>
    <row r="123" spans="1:17" x14ac:dyDescent="0.25">
      <c r="A123" s="221" t="s">
        <v>130</v>
      </c>
      <c r="B123" s="241"/>
      <c r="C123" s="226"/>
      <c r="D123" s="222">
        <v>49.735999999999997</v>
      </c>
      <c r="E123" s="222">
        <v>0</v>
      </c>
      <c r="F123" s="222">
        <v>0</v>
      </c>
      <c r="G123" s="222">
        <v>373.76</v>
      </c>
      <c r="H123" s="222">
        <v>167.71600000000001</v>
      </c>
      <c r="I123" s="222">
        <v>205.8424</v>
      </c>
      <c r="J123" s="222">
        <v>0</v>
      </c>
      <c r="K123" s="222">
        <v>190.87404000000001</v>
      </c>
      <c r="L123" s="222">
        <v>0</v>
      </c>
      <c r="N123" s="223" t="s">
        <v>131</v>
      </c>
      <c r="O123" s="223" t="s">
        <v>131</v>
      </c>
    </row>
    <row r="124" spans="1:17" s="247" customFormat="1" x14ac:dyDescent="0.25">
      <c r="A124" s="243" t="s">
        <v>132</v>
      </c>
      <c r="B124" s="244"/>
      <c r="C124" s="245"/>
      <c r="D124" s="246">
        <f t="shared" ref="D124:L124" si="17">IF(OR(D123=0,D123="-"),"-",IF(D121="-",(0-D123)/D123,(D121-D123)/D123))</f>
        <v>0.72748110020910428</v>
      </c>
      <c r="E124" s="246" t="str">
        <f t="shared" si="17"/>
        <v>-</v>
      </c>
      <c r="F124" s="246" t="str">
        <f t="shared" si="17"/>
        <v>-</v>
      </c>
      <c r="G124" s="246">
        <f t="shared" si="17"/>
        <v>7.5157855308219196E-2</v>
      </c>
      <c r="H124" s="246">
        <f t="shared" si="17"/>
        <v>6.8639605046626362E-2</v>
      </c>
      <c r="I124" s="246">
        <f t="shared" si="17"/>
        <v>-0.18530623428409304</v>
      </c>
      <c r="J124" s="246" t="str">
        <f t="shared" si="17"/>
        <v>-</v>
      </c>
      <c r="K124" s="246">
        <f t="shared" si="17"/>
        <v>0.64083759111506244</v>
      </c>
      <c r="L124" s="246" t="str">
        <f t="shared" si="17"/>
        <v>-</v>
      </c>
      <c r="N124" s="248" t="s">
        <v>133</v>
      </c>
      <c r="O124" s="248" t="s">
        <v>134</v>
      </c>
    </row>
    <row r="125" spans="1:17" x14ac:dyDescent="0.25">
      <c r="A125" s="221" t="s">
        <v>135</v>
      </c>
      <c r="B125" s="241"/>
      <c r="C125" s="226"/>
      <c r="D125" s="222">
        <v>83.290999999999997</v>
      </c>
      <c r="E125" s="222">
        <v>0</v>
      </c>
      <c r="F125" s="222">
        <v>1.1000000000000001</v>
      </c>
      <c r="G125" s="222">
        <v>326.04523999999998</v>
      </c>
      <c r="H125" s="222">
        <v>168.05869999999999</v>
      </c>
      <c r="I125" s="222">
        <v>171.13723999999999</v>
      </c>
      <c r="J125" s="222">
        <v>0</v>
      </c>
      <c r="K125" s="222">
        <v>299.98399999999998</v>
      </c>
      <c r="L125" s="222">
        <v>0</v>
      </c>
      <c r="N125" s="224">
        <f>IF(OR(N121=0,N121="-"),"-",IF(M121="-",(0-N121)/N121,(M121-N121)/N121))</f>
        <v>0.16221857121554295</v>
      </c>
      <c r="O125" s="224">
        <f>IF(OR(O121=0,O121="-"),"-",IF(N121="-",(0-O121)/O121,(N121-O121)/O121))</f>
        <v>-5.8771712151007488E-2</v>
      </c>
    </row>
    <row r="126" spans="1:17" s="247" customFormat="1" x14ac:dyDescent="0.25">
      <c r="A126" s="246" t="s">
        <v>136</v>
      </c>
      <c r="B126" s="244"/>
      <c r="C126" s="245"/>
      <c r="D126" s="246">
        <f t="shared" ref="D126:L126" si="18">IF(OR(D125=0,D125="-"),"-",IF(D123="-",(0-D125)/D125,(D123-D125)/D125))</f>
        <v>-0.40286465524486442</v>
      </c>
      <c r="E126" s="246" t="str">
        <f t="shared" si="18"/>
        <v>-</v>
      </c>
      <c r="F126" s="246">
        <f t="shared" si="18"/>
        <v>-1</v>
      </c>
      <c r="G126" s="246">
        <f t="shared" si="18"/>
        <v>0.14634398588367681</v>
      </c>
      <c r="H126" s="246">
        <f t="shared" si="18"/>
        <v>-2.0391684572115538E-3</v>
      </c>
      <c r="I126" s="246">
        <f t="shared" si="18"/>
        <v>0.202791397126657</v>
      </c>
      <c r="J126" s="246" t="str">
        <f t="shared" si="18"/>
        <v>-</v>
      </c>
      <c r="K126" s="246">
        <f t="shared" si="18"/>
        <v>-0.36371926502746804</v>
      </c>
      <c r="L126" s="246" t="str">
        <f t="shared" si="18"/>
        <v>-</v>
      </c>
    </row>
  </sheetData>
  <sheetProtection formatCells="0" formatColumns="0" formatRows="0" insertColumns="0" insertRows="0" insertHyperlinks="0" deleteColumns="0" deleteRows="0" sort="0" autoFilter="0" pivotTables="0"/>
  <mergeCells count="135">
    <mergeCell ref="B126:C126"/>
    <mergeCell ref="B119:C119"/>
    <mergeCell ref="B121:C121"/>
    <mergeCell ref="B123:C123"/>
    <mergeCell ref="B124:C124"/>
    <mergeCell ref="B125:C125"/>
    <mergeCell ref="B113:C113"/>
    <mergeCell ref="B114:C114"/>
    <mergeCell ref="B115:C115"/>
    <mergeCell ref="B117:C117"/>
    <mergeCell ref="P118:Q118"/>
    <mergeCell ref="B118:C118"/>
    <mergeCell ref="B108:C108"/>
    <mergeCell ref="B109:C109"/>
    <mergeCell ref="B111:C111"/>
    <mergeCell ref="P112:Q112"/>
    <mergeCell ref="B112:C112"/>
    <mergeCell ref="B103:C103"/>
    <mergeCell ref="B104:C104"/>
    <mergeCell ref="B105:C105"/>
    <mergeCell ref="B106:C106"/>
    <mergeCell ref="B107:C107"/>
    <mergeCell ref="B98:C98"/>
    <mergeCell ref="B99:C99"/>
    <mergeCell ref="B100:C100"/>
    <mergeCell ref="B101:C101"/>
    <mergeCell ref="B102:C102"/>
    <mergeCell ref="B92:C92"/>
    <mergeCell ref="B93:C93"/>
    <mergeCell ref="B94:C94"/>
    <mergeCell ref="B96:C96"/>
    <mergeCell ref="P97:Q97"/>
    <mergeCell ref="B97:C97"/>
    <mergeCell ref="B87:C87"/>
    <mergeCell ref="B89:C89"/>
    <mergeCell ref="P90:Q90"/>
    <mergeCell ref="B90:C90"/>
    <mergeCell ref="B91:C91"/>
    <mergeCell ref="P83:Q83"/>
    <mergeCell ref="B83:C83"/>
    <mergeCell ref="B84:C84"/>
    <mergeCell ref="B85:C85"/>
    <mergeCell ref="B86:C86"/>
    <mergeCell ref="B77:C77"/>
    <mergeCell ref="B78:C78"/>
    <mergeCell ref="B79:C79"/>
    <mergeCell ref="B80:C80"/>
    <mergeCell ref="B82:C82"/>
    <mergeCell ref="B72:C72"/>
    <mergeCell ref="B73:C73"/>
    <mergeCell ref="B74:C74"/>
    <mergeCell ref="B75:C75"/>
    <mergeCell ref="B76:C76"/>
    <mergeCell ref="B67:C67"/>
    <mergeCell ref="B68:C68"/>
    <mergeCell ref="B69:C69"/>
    <mergeCell ref="B70:C70"/>
    <mergeCell ref="B71:C71"/>
    <mergeCell ref="P63:Q63"/>
    <mergeCell ref="B63:C63"/>
    <mergeCell ref="B64:C64"/>
    <mergeCell ref="B65:C65"/>
    <mergeCell ref="B66:C66"/>
    <mergeCell ref="B57:C57"/>
    <mergeCell ref="B58:C58"/>
    <mergeCell ref="B59:C59"/>
    <mergeCell ref="B60:C60"/>
    <mergeCell ref="B62:C62"/>
    <mergeCell ref="B52:C52"/>
    <mergeCell ref="B53:C53"/>
    <mergeCell ref="B54:C54"/>
    <mergeCell ref="B55:C55"/>
    <mergeCell ref="B56:C56"/>
    <mergeCell ref="B47:C47"/>
    <mergeCell ref="B48:C48"/>
    <mergeCell ref="B49:C49"/>
    <mergeCell ref="B50:C50"/>
    <mergeCell ref="B51:C51"/>
    <mergeCell ref="B42:C42"/>
    <mergeCell ref="B44:C44"/>
    <mergeCell ref="P45:Q45"/>
    <mergeCell ref="B45:C45"/>
    <mergeCell ref="B46:C46"/>
    <mergeCell ref="B37:C37"/>
    <mergeCell ref="B39:C39"/>
    <mergeCell ref="P40:Q40"/>
    <mergeCell ref="B40:C40"/>
    <mergeCell ref="B41:C41"/>
    <mergeCell ref="B32:C32"/>
    <mergeCell ref="B33:C33"/>
    <mergeCell ref="B35:C35"/>
    <mergeCell ref="P36:Q36"/>
    <mergeCell ref="B36:C36"/>
    <mergeCell ref="B27:C27"/>
    <mergeCell ref="B28:C28"/>
    <mergeCell ref="B29:C29"/>
    <mergeCell ref="B30:C30"/>
    <mergeCell ref="B31:C31"/>
    <mergeCell ref="B21:C21"/>
    <mergeCell ref="B22:C22"/>
    <mergeCell ref="B23:C23"/>
    <mergeCell ref="B25:C25"/>
    <mergeCell ref="P26:Q26"/>
    <mergeCell ref="B26:C26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O5:O6"/>
    <mergeCell ref="B8:C8"/>
    <mergeCell ref="P9:Q9"/>
    <mergeCell ref="B9:C9"/>
    <mergeCell ref="B10:C10"/>
    <mergeCell ref="A1:N1"/>
    <mergeCell ref="A2:N2"/>
    <mergeCell ref="A3:N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6"/>
    <mergeCell ref="N5:N6"/>
  </mergeCells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Phosphoric Acid Production and </vt:lpstr>
      <vt:lpstr>Phosphoric Acid Exports by Dest</vt:lpstr>
      <vt:lpstr>MAP Production and Deliveries i</vt:lpstr>
      <vt:lpstr>MAP Exports by Destination </vt:lpstr>
      <vt:lpstr>DAP Production and Deliveries i</vt:lpstr>
      <vt:lpstr>DAP Exports by Destination </vt:lpstr>
      <vt:lpstr>TSP Production and Deliveries i</vt:lpstr>
      <vt:lpstr>TSP Exports by Destination 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concatenated</dc:title>
  <dc:subject>concatenated</dc:subject>
  <dc:creator>Quantmetry</dc:creator>
  <cp:lastModifiedBy>Virginie COUTURIER</cp:lastModifiedBy>
  <dcterms:created xsi:type="dcterms:W3CDTF">2015-12-18T16:51:13Z</dcterms:created>
  <dcterms:modified xsi:type="dcterms:W3CDTF">2015-12-18T17:03:04Z</dcterms:modified>
</cp:coreProperties>
</file>