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S:\PIT Service\4_Statistics\2_P\Processed_Phosphates\Quarterly\QUARTERLY_DETAILED_NUTRIENT\"/>
    </mc:Choice>
  </mc:AlternateContent>
  <bookViews>
    <workbookView xWindow="0" yWindow="0" windowWidth="26445" windowHeight="14010"/>
  </bookViews>
  <sheets>
    <sheet name="Phosphoric Acid Production and " sheetId="1" r:id="rId1"/>
    <sheet name="Phosphoric Acid Exports by Dest" sheetId="2" r:id="rId2"/>
    <sheet name="MAP Production and Deliveries i" sheetId="3" r:id="rId3"/>
    <sheet name="MAP Exports by Destination " sheetId="4" r:id="rId4"/>
    <sheet name="DAP Production and Deliveries i" sheetId="5" r:id="rId5"/>
    <sheet name="DAP Exports by Destination " sheetId="6" r:id="rId6"/>
    <sheet name="TSP Production and Deliveries i" sheetId="7" r:id="rId7"/>
    <sheet name="TSP Exports by Destination " sheetId="8" r:id="rId8"/>
  </sheets>
  <definedNames>
    <definedName name="_xlnm.Print_Area" localSheetId="5">'DAP Exports by Destination '!$A$1:$R$143</definedName>
    <definedName name="_xlnm.Print_Area" localSheetId="4">'DAP Production and Deliveries i'!$A$1:$AG$44</definedName>
    <definedName name="_xlnm.Print_Area" localSheetId="3">'MAP Exports by Destination '!$A$1:$R$129</definedName>
    <definedName name="_xlnm.Print_Area" localSheetId="2">'MAP Production and Deliveries i'!$A$1:$AG$47</definedName>
    <definedName name="_xlnm.Print_Area" localSheetId="1">'Phosphoric Acid Exports by Dest'!$A$1:$P$134</definedName>
    <definedName name="_xlnm.Print_Area" localSheetId="0">'Phosphoric Acid Production and '!$A$1:$AG$53</definedName>
    <definedName name="_xlnm.Print_Area" localSheetId="7">'TSP Exports by Destination '!$A$1:$O$96</definedName>
    <definedName name="_xlnm.Print_Area" localSheetId="6">'TSP Production and Deliveries i'!$A$1:$AG$38</definedName>
  </definedNames>
  <calcPr calcId="171027"/>
</workbook>
</file>

<file path=xl/calcChain.xml><?xml version="1.0" encoding="utf-8"?>
<calcChain xmlns="http://schemas.openxmlformats.org/spreadsheetml/2006/main">
  <c r="L96" i="8" l="1"/>
  <c r="K96" i="8"/>
  <c r="J96" i="8"/>
  <c r="I96" i="8"/>
  <c r="H96" i="8"/>
  <c r="G96" i="8"/>
  <c r="F96" i="8"/>
  <c r="E96" i="8"/>
  <c r="D96" i="8"/>
  <c r="L94" i="8"/>
  <c r="J94" i="8"/>
  <c r="F94" i="8"/>
  <c r="E94" i="8"/>
  <c r="L91" i="8"/>
  <c r="O89" i="8"/>
  <c r="N89" i="8"/>
  <c r="L89" i="8"/>
  <c r="K89" i="8"/>
  <c r="J89" i="8"/>
  <c r="I89" i="8"/>
  <c r="H89" i="8"/>
  <c r="G89" i="8"/>
  <c r="F89" i="8"/>
  <c r="E89" i="8"/>
  <c r="D89" i="8"/>
  <c r="M88" i="8"/>
  <c r="M89" i="8" s="1"/>
  <c r="O85" i="8"/>
  <c r="N85" i="8"/>
  <c r="M85" i="8"/>
  <c r="L85" i="8"/>
  <c r="K85" i="8"/>
  <c r="J85" i="8"/>
  <c r="I85" i="8"/>
  <c r="H85" i="8"/>
  <c r="G85" i="8"/>
  <c r="F85" i="8"/>
  <c r="E85" i="8"/>
  <c r="D85" i="8"/>
  <c r="M84" i="8"/>
  <c r="M83" i="8"/>
  <c r="O80" i="8"/>
  <c r="N80" i="8"/>
  <c r="L80" i="8"/>
  <c r="K80" i="8"/>
  <c r="J80" i="8"/>
  <c r="I80" i="8"/>
  <c r="H80" i="8"/>
  <c r="G80" i="8"/>
  <c r="F80" i="8"/>
  <c r="E80" i="8"/>
  <c r="D80" i="8"/>
  <c r="M79" i="8"/>
  <c r="M78" i="8"/>
  <c r="M77" i="8"/>
  <c r="M76" i="8"/>
  <c r="M75" i="8"/>
  <c r="M74" i="8"/>
  <c r="M73" i="8"/>
  <c r="M72" i="8"/>
  <c r="M71" i="8"/>
  <c r="M70" i="8"/>
  <c r="O67" i="8"/>
  <c r="N67" i="8"/>
  <c r="L67" i="8"/>
  <c r="K67" i="8"/>
  <c r="J67" i="8"/>
  <c r="I67" i="8"/>
  <c r="H67" i="8"/>
  <c r="G67" i="8"/>
  <c r="F67" i="8"/>
  <c r="E67" i="8"/>
  <c r="D67" i="8"/>
  <c r="M66" i="8"/>
  <c r="M65" i="8"/>
  <c r="M64" i="8"/>
  <c r="M67" i="8" s="1"/>
  <c r="O61" i="8"/>
  <c r="N61" i="8"/>
  <c r="L61" i="8"/>
  <c r="K61" i="8"/>
  <c r="J61" i="8"/>
  <c r="I61" i="8"/>
  <c r="H61" i="8"/>
  <c r="G61" i="8"/>
  <c r="F61" i="8"/>
  <c r="E61" i="8"/>
  <c r="D61" i="8"/>
  <c r="M60" i="8"/>
  <c r="M59" i="8"/>
  <c r="M61" i="8" s="1"/>
  <c r="O56" i="8"/>
  <c r="N56" i="8"/>
  <c r="L56" i="8"/>
  <c r="K56" i="8"/>
  <c r="J56" i="8"/>
  <c r="I56" i="8"/>
  <c r="H56" i="8"/>
  <c r="G56" i="8"/>
  <c r="F56" i="8"/>
  <c r="E56" i="8"/>
  <c r="D56" i="8"/>
  <c r="M55" i="8"/>
  <c r="M54" i="8"/>
  <c r="M53" i="8"/>
  <c r="M52" i="8"/>
  <c r="M51" i="8"/>
  <c r="M50" i="8"/>
  <c r="M49" i="8"/>
  <c r="M48" i="8"/>
  <c r="M56" i="8" s="1"/>
  <c r="O45" i="8"/>
  <c r="N45" i="8"/>
  <c r="L45" i="8"/>
  <c r="K45" i="8"/>
  <c r="J45" i="8"/>
  <c r="I45" i="8"/>
  <c r="H45" i="8"/>
  <c r="G45" i="8"/>
  <c r="F45" i="8"/>
  <c r="E45" i="8"/>
  <c r="D45" i="8"/>
  <c r="M44" i="8"/>
  <c r="M43" i="8"/>
  <c r="M42" i="8"/>
  <c r="M41" i="8"/>
  <c r="M40" i="8"/>
  <c r="M39" i="8"/>
  <c r="M38" i="8"/>
  <c r="M37" i="8"/>
  <c r="M45" i="8" s="1"/>
  <c r="O34" i="8"/>
  <c r="N34" i="8"/>
  <c r="L34" i="8"/>
  <c r="K34" i="8"/>
  <c r="J34" i="8"/>
  <c r="I34" i="8"/>
  <c r="H34" i="8"/>
  <c r="G34" i="8"/>
  <c r="F34" i="8"/>
  <c r="E34" i="8"/>
  <c r="D34" i="8"/>
  <c r="M33" i="8"/>
  <c r="M34" i="8" s="1"/>
  <c r="O30" i="8"/>
  <c r="N30" i="8"/>
  <c r="L30" i="8"/>
  <c r="K30" i="8"/>
  <c r="J30" i="8"/>
  <c r="I30" i="8"/>
  <c r="H30" i="8"/>
  <c r="G30" i="8"/>
  <c r="F30" i="8"/>
  <c r="E30" i="8"/>
  <c r="D30" i="8"/>
  <c r="M29" i="8"/>
  <c r="M30" i="8" s="1"/>
  <c r="O26" i="8"/>
  <c r="N26" i="8"/>
  <c r="L26" i="8"/>
  <c r="K26" i="8"/>
  <c r="J26" i="8"/>
  <c r="I26" i="8"/>
  <c r="H26" i="8"/>
  <c r="H91" i="8" s="1"/>
  <c r="H94" i="8" s="1"/>
  <c r="G26" i="8"/>
  <c r="F26" i="8"/>
  <c r="E26" i="8"/>
  <c r="D26" i="8"/>
  <c r="D91" i="8" s="1"/>
  <c r="D94" i="8" s="1"/>
  <c r="M25" i="8"/>
  <c r="M24" i="8"/>
  <c r="M26" i="8" s="1"/>
  <c r="O21" i="8"/>
  <c r="N21" i="8"/>
  <c r="L21" i="8"/>
  <c r="K21" i="8"/>
  <c r="K91" i="8" s="1"/>
  <c r="K94" i="8" s="1"/>
  <c r="J21" i="8"/>
  <c r="I21" i="8"/>
  <c r="H21" i="8"/>
  <c r="G21" i="8"/>
  <c r="G91" i="8" s="1"/>
  <c r="G94" i="8" s="1"/>
  <c r="F21" i="8"/>
  <c r="E21" i="8"/>
  <c r="D21" i="8"/>
  <c r="M20" i="8"/>
  <c r="M19" i="8"/>
  <c r="M18" i="8"/>
  <c r="M17" i="8"/>
  <c r="M16" i="8"/>
  <c r="M15" i="8"/>
  <c r="M14" i="8"/>
  <c r="M13" i="8"/>
  <c r="M12" i="8"/>
  <c r="M11" i="8"/>
  <c r="M10" i="8"/>
  <c r="M9" i="8"/>
  <c r="M21" i="8" s="1"/>
  <c r="G37" i="7"/>
  <c r="AE35" i="7"/>
  <c r="AC35" i="7"/>
  <c r="AA35" i="7"/>
  <c r="W35" i="7"/>
  <c r="U35" i="7"/>
  <c r="Y35" i="7" s="1"/>
  <c r="S35" i="7"/>
  <c r="O35" i="7"/>
  <c r="M35" i="7"/>
  <c r="Q35" i="7" s="1"/>
  <c r="K35" i="7"/>
  <c r="G35" i="7"/>
  <c r="E35" i="7"/>
  <c r="C35" i="7"/>
  <c r="AG34" i="7"/>
  <c r="Y34" i="7"/>
  <c r="Q34" i="7"/>
  <c r="I34" i="7"/>
  <c r="AE31" i="7"/>
  <c r="AC31" i="7"/>
  <c r="AA31" i="7"/>
  <c r="W31" i="7"/>
  <c r="U31" i="7"/>
  <c r="Y31" i="7" s="1"/>
  <c r="S31" i="7"/>
  <c r="O31" i="7"/>
  <c r="M31" i="7"/>
  <c r="Q31" i="7" s="1"/>
  <c r="K31" i="7"/>
  <c r="G31" i="7"/>
  <c r="E31" i="7"/>
  <c r="C31" i="7"/>
  <c r="AG30" i="7"/>
  <c r="Y30" i="7"/>
  <c r="Q30" i="7"/>
  <c r="I30" i="7"/>
  <c r="AG29" i="7"/>
  <c r="Y29" i="7"/>
  <c r="Q29" i="7"/>
  <c r="I29" i="7"/>
  <c r="AE26" i="7"/>
  <c r="AC26" i="7"/>
  <c r="AA26" i="7"/>
  <c r="W26" i="7"/>
  <c r="U26" i="7"/>
  <c r="Y26" i="7" s="1"/>
  <c r="S26" i="7"/>
  <c r="O26" i="7"/>
  <c r="M26" i="7"/>
  <c r="Q26" i="7" s="1"/>
  <c r="K26" i="7"/>
  <c r="G26" i="7"/>
  <c r="E26" i="7"/>
  <c r="C26" i="7"/>
  <c r="AG25" i="7"/>
  <c r="Y25" i="7"/>
  <c r="Q25" i="7"/>
  <c r="I25" i="7"/>
  <c r="AG24" i="7"/>
  <c r="Y24" i="7"/>
  <c r="Q24" i="7"/>
  <c r="I24" i="7"/>
  <c r="AE21" i="7"/>
  <c r="AC21" i="7"/>
  <c r="AG21" i="7" s="1"/>
  <c r="AA21" i="7"/>
  <c r="W21" i="7"/>
  <c r="U21" i="7"/>
  <c r="Y21" i="7" s="1"/>
  <c r="S21" i="7"/>
  <c r="O21" i="7"/>
  <c r="M21" i="7"/>
  <c r="Q21" i="7" s="1"/>
  <c r="K21" i="7"/>
  <c r="G21" i="7"/>
  <c r="E21" i="7"/>
  <c r="C21" i="7"/>
  <c r="AG20" i="7"/>
  <c r="Y20" i="7"/>
  <c r="Q20" i="7"/>
  <c r="I20" i="7"/>
  <c r="AE17" i="7"/>
  <c r="AC17" i="7"/>
  <c r="AG17" i="7" s="1"/>
  <c r="AA17" i="7"/>
  <c r="W17" i="7"/>
  <c r="U17" i="7"/>
  <c r="Y17" i="7" s="1"/>
  <c r="S17" i="7"/>
  <c r="O17" i="7"/>
  <c r="M17" i="7"/>
  <c r="Q17" i="7" s="1"/>
  <c r="K17" i="7"/>
  <c r="G17" i="7"/>
  <c r="E17" i="7"/>
  <c r="I17" i="7" s="1"/>
  <c r="C17" i="7"/>
  <c r="AG16" i="7"/>
  <c r="Y16" i="7"/>
  <c r="Q16" i="7"/>
  <c r="I16" i="7"/>
  <c r="AE13" i="7"/>
  <c r="AC13" i="7"/>
  <c r="AA13" i="7"/>
  <c r="W13" i="7"/>
  <c r="U13" i="7"/>
  <c r="Y13" i="7" s="1"/>
  <c r="S13" i="7"/>
  <c r="O13" i="7"/>
  <c r="M13" i="7"/>
  <c r="Q13" i="7" s="1"/>
  <c r="K13" i="7"/>
  <c r="G13" i="7"/>
  <c r="E13" i="7"/>
  <c r="C13" i="7"/>
  <c r="AG12" i="7"/>
  <c r="Y12" i="7"/>
  <c r="Q12" i="7"/>
  <c r="I12" i="7"/>
  <c r="AE9" i="7"/>
  <c r="AE37" i="7" s="1"/>
  <c r="AC9" i="7"/>
  <c r="AC37" i="7" s="1"/>
  <c r="AA9" i="7"/>
  <c r="AA37" i="7" s="1"/>
  <c r="W9" i="7"/>
  <c r="W37" i="7" s="1"/>
  <c r="U9" i="7"/>
  <c r="U37" i="7" s="1"/>
  <c r="S9" i="7"/>
  <c r="S37" i="7" s="1"/>
  <c r="O9" i="7"/>
  <c r="O37" i="7" s="1"/>
  <c r="M9" i="7"/>
  <c r="M37" i="7" s="1"/>
  <c r="K9" i="7"/>
  <c r="K37" i="7" s="1"/>
  <c r="G9" i="7"/>
  <c r="E9" i="7"/>
  <c r="E37" i="7" s="1"/>
  <c r="C9" i="7"/>
  <c r="C37" i="7" s="1"/>
  <c r="AG8" i="7"/>
  <c r="Y8" i="7"/>
  <c r="Q8" i="7"/>
  <c r="I8" i="7"/>
  <c r="O142" i="6"/>
  <c r="N142" i="6"/>
  <c r="M142" i="6"/>
  <c r="L142" i="6"/>
  <c r="K142" i="6"/>
  <c r="J142" i="6"/>
  <c r="I142" i="6"/>
  <c r="H142" i="6"/>
  <c r="G142" i="6"/>
  <c r="F142" i="6"/>
  <c r="E142" i="6"/>
  <c r="D142" i="6"/>
  <c r="O140" i="6"/>
  <c r="N140" i="6"/>
  <c r="L140" i="6"/>
  <c r="H140" i="6"/>
  <c r="D140" i="6"/>
  <c r="R135" i="6"/>
  <c r="Q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P134" i="6"/>
  <c r="P135" i="6" s="1"/>
  <c r="R131" i="6"/>
  <c r="Q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P130" i="6"/>
  <c r="P129" i="6"/>
  <c r="P131" i="6" s="1"/>
  <c r="R126" i="6"/>
  <c r="Q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P125" i="6"/>
  <c r="P124" i="6"/>
  <c r="P123" i="6"/>
  <c r="P122" i="6"/>
  <c r="P121" i="6"/>
  <c r="P120" i="6"/>
  <c r="P119" i="6"/>
  <c r="P118" i="6"/>
  <c r="P117" i="6"/>
  <c r="P116" i="6"/>
  <c r="P115" i="6"/>
  <c r="P126" i="6" s="1"/>
  <c r="R112" i="6"/>
  <c r="Q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P111" i="6"/>
  <c r="P110" i="6"/>
  <c r="P109" i="6"/>
  <c r="P108" i="6"/>
  <c r="P107" i="6"/>
  <c r="P112" i="6" s="1"/>
  <c r="R104" i="6"/>
  <c r="Q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P103" i="6"/>
  <c r="P102" i="6"/>
  <c r="P101" i="6"/>
  <c r="P100" i="6"/>
  <c r="P99" i="6"/>
  <c r="P98" i="6"/>
  <c r="P97" i="6"/>
  <c r="P104" i="6" s="1"/>
  <c r="R94" i="6"/>
  <c r="Q94" i="6"/>
  <c r="O94" i="6"/>
  <c r="N94" i="6"/>
  <c r="M94" i="6"/>
  <c r="L94" i="6"/>
  <c r="K94" i="6"/>
  <c r="J94" i="6"/>
  <c r="I94" i="6"/>
  <c r="H94" i="6"/>
  <c r="G94" i="6"/>
  <c r="F94" i="6"/>
  <c r="E94" i="6"/>
  <c r="D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R75" i="6"/>
  <c r="Q75" i="6"/>
  <c r="O75" i="6"/>
  <c r="N75" i="6"/>
  <c r="M75" i="6"/>
  <c r="L75" i="6"/>
  <c r="K75" i="6"/>
  <c r="J75" i="6"/>
  <c r="I75" i="6"/>
  <c r="H75" i="6"/>
  <c r="G75" i="6"/>
  <c r="F75" i="6"/>
  <c r="E75" i="6"/>
  <c r="D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75" i="6" s="1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P48" i="6"/>
  <c r="P47" i="6"/>
  <c r="R44" i="6"/>
  <c r="Q44" i="6"/>
  <c r="O44" i="6"/>
  <c r="N44" i="6"/>
  <c r="M44" i="6"/>
  <c r="L44" i="6"/>
  <c r="K44" i="6"/>
  <c r="J44" i="6"/>
  <c r="I44" i="6"/>
  <c r="H44" i="6"/>
  <c r="G44" i="6"/>
  <c r="F44" i="6"/>
  <c r="E44" i="6"/>
  <c r="D44" i="6"/>
  <c r="P43" i="6"/>
  <c r="P42" i="6"/>
  <c r="P41" i="6"/>
  <c r="P40" i="6"/>
  <c r="P39" i="6"/>
  <c r="P38" i="6"/>
  <c r="P37" i="6"/>
  <c r="P44" i="6" s="1"/>
  <c r="R34" i="6"/>
  <c r="Q34" i="6"/>
  <c r="O34" i="6"/>
  <c r="N34" i="6"/>
  <c r="M34" i="6"/>
  <c r="L34" i="6"/>
  <c r="K34" i="6"/>
  <c r="J34" i="6"/>
  <c r="I34" i="6"/>
  <c r="H34" i="6"/>
  <c r="G34" i="6"/>
  <c r="G137" i="6" s="1"/>
  <c r="G140" i="6" s="1"/>
  <c r="F34" i="6"/>
  <c r="E34" i="6"/>
  <c r="D34" i="6"/>
  <c r="P33" i="6"/>
  <c r="P32" i="6"/>
  <c r="P31" i="6"/>
  <c r="P30" i="6"/>
  <c r="P29" i="6"/>
  <c r="P28" i="6"/>
  <c r="P27" i="6"/>
  <c r="P26" i="6"/>
  <c r="P25" i="6"/>
  <c r="P34" i="6" s="1"/>
  <c r="R22" i="6"/>
  <c r="Q22" i="6"/>
  <c r="Q137" i="6" s="1"/>
  <c r="O22" i="6"/>
  <c r="O137" i="6" s="1"/>
  <c r="N22" i="6"/>
  <c r="N137" i="6" s="1"/>
  <c r="M22" i="6"/>
  <c r="L22" i="6"/>
  <c r="L137" i="6" s="1"/>
  <c r="K22" i="6"/>
  <c r="K137" i="6" s="1"/>
  <c r="K140" i="6" s="1"/>
  <c r="J22" i="6"/>
  <c r="J137" i="6" s="1"/>
  <c r="J140" i="6" s="1"/>
  <c r="I22" i="6"/>
  <c r="H22" i="6"/>
  <c r="H137" i="6" s="1"/>
  <c r="G22" i="6"/>
  <c r="F22" i="6"/>
  <c r="F137" i="6" s="1"/>
  <c r="F140" i="6" s="1"/>
  <c r="E22" i="6"/>
  <c r="D22" i="6"/>
  <c r="D137" i="6" s="1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22" i="6" s="1"/>
  <c r="AA43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AG40" i="5"/>
  <c r="Y40" i="5"/>
  <c r="Q40" i="5"/>
  <c r="I40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G36" i="5"/>
  <c r="Y36" i="5"/>
  <c r="Q36" i="5"/>
  <c r="I36" i="5"/>
  <c r="AG35" i="5"/>
  <c r="Y35" i="5"/>
  <c r="Q35" i="5"/>
  <c r="I35" i="5"/>
  <c r="AG34" i="5"/>
  <c r="Y34" i="5"/>
  <c r="Q34" i="5"/>
  <c r="I34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G30" i="5"/>
  <c r="Y30" i="5"/>
  <c r="Q30" i="5"/>
  <c r="I30" i="5"/>
  <c r="AG29" i="5"/>
  <c r="Y29" i="5"/>
  <c r="Q29" i="5"/>
  <c r="I29" i="5"/>
  <c r="AG28" i="5"/>
  <c r="Y28" i="5"/>
  <c r="Q28" i="5"/>
  <c r="I28" i="5"/>
  <c r="AE25" i="5"/>
  <c r="AC25" i="5"/>
  <c r="AG25" i="5" s="1"/>
  <c r="AA25" i="5"/>
  <c r="W25" i="5"/>
  <c r="U25" i="5"/>
  <c r="Y25" i="5" s="1"/>
  <c r="S25" i="5"/>
  <c r="O25" i="5"/>
  <c r="M25" i="5"/>
  <c r="Q25" i="5" s="1"/>
  <c r="K25" i="5"/>
  <c r="G25" i="5"/>
  <c r="E25" i="5"/>
  <c r="I25" i="5" s="1"/>
  <c r="C25" i="5"/>
  <c r="AG24" i="5"/>
  <c r="Y24" i="5"/>
  <c r="Q24" i="5"/>
  <c r="I24" i="5"/>
  <c r="AG23" i="5"/>
  <c r="Y23" i="5"/>
  <c r="Q23" i="5"/>
  <c r="I23" i="5"/>
  <c r="AG22" i="5"/>
  <c r="Y22" i="5"/>
  <c r="Q22" i="5"/>
  <c r="I22" i="5"/>
  <c r="AG21" i="5"/>
  <c r="Y21" i="5"/>
  <c r="Q21" i="5"/>
  <c r="I21" i="5"/>
  <c r="AE18" i="5"/>
  <c r="AC18" i="5"/>
  <c r="AG18" i="5" s="1"/>
  <c r="AA18" i="5"/>
  <c r="W18" i="5"/>
  <c r="U18" i="5"/>
  <c r="Y18" i="5" s="1"/>
  <c r="S18" i="5"/>
  <c r="O18" i="5"/>
  <c r="M18" i="5"/>
  <c r="Q18" i="5" s="1"/>
  <c r="K18" i="5"/>
  <c r="G18" i="5"/>
  <c r="E18" i="5"/>
  <c r="I18" i="5" s="1"/>
  <c r="C18" i="5"/>
  <c r="AG17" i="5"/>
  <c r="Y17" i="5"/>
  <c r="Q17" i="5"/>
  <c r="I17" i="5"/>
  <c r="AE14" i="5"/>
  <c r="AC14" i="5"/>
  <c r="AG14" i="5" s="1"/>
  <c r="AA14" i="5"/>
  <c r="W14" i="5"/>
  <c r="U14" i="5"/>
  <c r="Y14" i="5" s="1"/>
  <c r="S14" i="5"/>
  <c r="O14" i="5"/>
  <c r="M14" i="5"/>
  <c r="Q14" i="5" s="1"/>
  <c r="K14" i="5"/>
  <c r="G14" i="5"/>
  <c r="E14" i="5"/>
  <c r="I14" i="5" s="1"/>
  <c r="C14" i="5"/>
  <c r="AG13" i="5"/>
  <c r="Y13" i="5"/>
  <c r="Q13" i="5"/>
  <c r="I13" i="5"/>
  <c r="AG12" i="5"/>
  <c r="Y12" i="5"/>
  <c r="Q12" i="5"/>
  <c r="I12" i="5"/>
  <c r="AE9" i="5"/>
  <c r="AE43" i="5" s="1"/>
  <c r="AC9" i="5"/>
  <c r="AG9" i="5" s="1"/>
  <c r="AA9" i="5"/>
  <c r="W9" i="5"/>
  <c r="W43" i="5" s="1"/>
  <c r="U9" i="5"/>
  <c r="Y9" i="5" s="1"/>
  <c r="S9" i="5"/>
  <c r="S43" i="5" s="1"/>
  <c r="O9" i="5"/>
  <c r="O43" i="5" s="1"/>
  <c r="M9" i="5"/>
  <c r="Q9" i="5" s="1"/>
  <c r="K9" i="5"/>
  <c r="K43" i="5" s="1"/>
  <c r="G9" i="5"/>
  <c r="G43" i="5" s="1"/>
  <c r="E9" i="5"/>
  <c r="I9" i="5" s="1"/>
  <c r="C9" i="5"/>
  <c r="C43" i="5" s="1"/>
  <c r="AG8" i="5"/>
  <c r="Y8" i="5"/>
  <c r="Q8" i="5"/>
  <c r="I8" i="5"/>
  <c r="O128" i="4"/>
  <c r="N128" i="4"/>
  <c r="M128" i="4"/>
  <c r="L128" i="4"/>
  <c r="K128" i="4"/>
  <c r="J128" i="4"/>
  <c r="I128" i="4"/>
  <c r="H128" i="4"/>
  <c r="G128" i="4"/>
  <c r="F128" i="4"/>
  <c r="E128" i="4"/>
  <c r="D128" i="4"/>
  <c r="N126" i="4"/>
  <c r="L126" i="4"/>
  <c r="J126" i="4"/>
  <c r="I126" i="4"/>
  <c r="E126" i="4"/>
  <c r="D126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P120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P116" i="4"/>
  <c r="R113" i="4"/>
  <c r="Q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P112" i="4"/>
  <c r="P111" i="4"/>
  <c r="P110" i="4"/>
  <c r="P109" i="4"/>
  <c r="P108" i="4"/>
  <c r="P107" i="4"/>
  <c r="P106" i="4"/>
  <c r="P105" i="4"/>
  <c r="P113" i="4" s="1"/>
  <c r="P104" i="4"/>
  <c r="P103" i="4"/>
  <c r="P102" i="4"/>
  <c r="R99" i="4"/>
  <c r="Q99" i="4"/>
  <c r="O99" i="4"/>
  <c r="N99" i="4"/>
  <c r="M99" i="4"/>
  <c r="L99" i="4"/>
  <c r="K99" i="4"/>
  <c r="J99" i="4"/>
  <c r="I99" i="4"/>
  <c r="H99" i="4"/>
  <c r="G99" i="4"/>
  <c r="F99" i="4"/>
  <c r="E99" i="4"/>
  <c r="D99" i="4"/>
  <c r="P98" i="4"/>
  <c r="P97" i="4"/>
  <c r="P99" i="4" s="1"/>
  <c r="R94" i="4"/>
  <c r="Q94" i="4"/>
  <c r="O94" i="4"/>
  <c r="N94" i="4"/>
  <c r="M94" i="4"/>
  <c r="L94" i="4"/>
  <c r="K94" i="4"/>
  <c r="J94" i="4"/>
  <c r="I94" i="4"/>
  <c r="H94" i="4"/>
  <c r="G94" i="4"/>
  <c r="F94" i="4"/>
  <c r="E94" i="4"/>
  <c r="D94" i="4"/>
  <c r="P93" i="4"/>
  <c r="P92" i="4"/>
  <c r="P91" i="4"/>
  <c r="P90" i="4"/>
  <c r="P89" i="4"/>
  <c r="P88" i="4"/>
  <c r="P87" i="4"/>
  <c r="P86" i="4"/>
  <c r="R83" i="4"/>
  <c r="Q83" i="4"/>
  <c r="O83" i="4"/>
  <c r="N83" i="4"/>
  <c r="M83" i="4"/>
  <c r="L83" i="4"/>
  <c r="K83" i="4"/>
  <c r="J83" i="4"/>
  <c r="I83" i="4"/>
  <c r="H83" i="4"/>
  <c r="G83" i="4"/>
  <c r="F83" i="4"/>
  <c r="E83" i="4"/>
  <c r="D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83" i="4" s="1"/>
  <c r="R67" i="4"/>
  <c r="Q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67" i="4" s="1"/>
  <c r="R48" i="4"/>
  <c r="Q48" i="4"/>
  <c r="O48" i="4"/>
  <c r="N48" i="4"/>
  <c r="M48" i="4"/>
  <c r="M123" i="4" s="1"/>
  <c r="M126" i="4" s="1"/>
  <c r="L48" i="4"/>
  <c r="K48" i="4"/>
  <c r="J48" i="4"/>
  <c r="I48" i="4"/>
  <c r="H48" i="4"/>
  <c r="G48" i="4"/>
  <c r="F48" i="4"/>
  <c r="E48" i="4"/>
  <c r="D48" i="4"/>
  <c r="P47" i="4"/>
  <c r="P46" i="4"/>
  <c r="P48" i="4" s="1"/>
  <c r="R43" i="4"/>
  <c r="Q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P41" i="4"/>
  <c r="P40" i="4"/>
  <c r="P39" i="4"/>
  <c r="P38" i="4"/>
  <c r="P37" i="4"/>
  <c r="P36" i="4"/>
  <c r="P35" i="4"/>
  <c r="R32" i="4"/>
  <c r="Q32" i="4"/>
  <c r="Q123" i="4" s="1"/>
  <c r="O32" i="4"/>
  <c r="N32" i="4"/>
  <c r="M32" i="4"/>
  <c r="L32" i="4"/>
  <c r="K32" i="4"/>
  <c r="J32" i="4"/>
  <c r="I32" i="4"/>
  <c r="I123" i="4" s="1"/>
  <c r="H32" i="4"/>
  <c r="G32" i="4"/>
  <c r="F32" i="4"/>
  <c r="E32" i="4"/>
  <c r="E123" i="4" s="1"/>
  <c r="D32" i="4"/>
  <c r="P31" i="4"/>
  <c r="P30" i="4"/>
  <c r="P29" i="4"/>
  <c r="P28" i="4"/>
  <c r="P27" i="4"/>
  <c r="P26" i="4"/>
  <c r="P25" i="4"/>
  <c r="P24" i="4"/>
  <c r="P32" i="4" s="1"/>
  <c r="R21" i="4"/>
  <c r="R123" i="4" s="1"/>
  <c r="Q21" i="4"/>
  <c r="O21" i="4"/>
  <c r="O123" i="4" s="1"/>
  <c r="O126" i="4" s="1"/>
  <c r="N21" i="4"/>
  <c r="N123" i="4" s="1"/>
  <c r="M21" i="4"/>
  <c r="L21" i="4"/>
  <c r="L123" i="4" s="1"/>
  <c r="K21" i="4"/>
  <c r="K123" i="4" s="1"/>
  <c r="K126" i="4" s="1"/>
  <c r="J21" i="4"/>
  <c r="J123" i="4" s="1"/>
  <c r="I21" i="4"/>
  <c r="H21" i="4"/>
  <c r="H123" i="4" s="1"/>
  <c r="H126" i="4" s="1"/>
  <c r="G21" i="4"/>
  <c r="G123" i="4" s="1"/>
  <c r="G126" i="4" s="1"/>
  <c r="F21" i="4"/>
  <c r="F123" i="4" s="1"/>
  <c r="F126" i="4" s="1"/>
  <c r="E21" i="4"/>
  <c r="D21" i="4"/>
  <c r="D123" i="4" s="1"/>
  <c r="P20" i="4"/>
  <c r="P19" i="4"/>
  <c r="P18" i="4"/>
  <c r="P17" i="4"/>
  <c r="P16" i="4"/>
  <c r="P15" i="4"/>
  <c r="P14" i="4"/>
  <c r="P13" i="4"/>
  <c r="P12" i="4"/>
  <c r="P11" i="4"/>
  <c r="P10" i="4"/>
  <c r="P9" i="4"/>
  <c r="P21" i="4" s="1"/>
  <c r="AE44" i="3"/>
  <c r="AC44" i="3"/>
  <c r="AG44" i="3" s="1"/>
  <c r="AA44" i="3"/>
  <c r="W44" i="3"/>
  <c r="U44" i="3"/>
  <c r="Y44" i="3" s="1"/>
  <c r="S44" i="3"/>
  <c r="O44" i="3"/>
  <c r="M44" i="3"/>
  <c r="Q44" i="3" s="1"/>
  <c r="K44" i="3"/>
  <c r="G44" i="3"/>
  <c r="E44" i="3"/>
  <c r="I44" i="3" s="1"/>
  <c r="C44" i="3"/>
  <c r="AG43" i="3"/>
  <c r="Y43" i="3"/>
  <c r="Q43" i="3"/>
  <c r="I43" i="3"/>
  <c r="AE40" i="3"/>
  <c r="AC40" i="3"/>
  <c r="AG40" i="3" s="1"/>
  <c r="AA40" i="3"/>
  <c r="W40" i="3"/>
  <c r="U40" i="3"/>
  <c r="Y40" i="3" s="1"/>
  <c r="S40" i="3"/>
  <c r="O40" i="3"/>
  <c r="M40" i="3"/>
  <c r="Q40" i="3" s="1"/>
  <c r="K40" i="3"/>
  <c r="G40" i="3"/>
  <c r="E40" i="3"/>
  <c r="I40" i="3" s="1"/>
  <c r="C40" i="3"/>
  <c r="AG39" i="3"/>
  <c r="Y39" i="3"/>
  <c r="Q39" i="3"/>
  <c r="I39" i="3"/>
  <c r="AE36" i="3"/>
  <c r="AC36" i="3"/>
  <c r="AG36" i="3" s="1"/>
  <c r="AA36" i="3"/>
  <c r="W36" i="3"/>
  <c r="U36" i="3"/>
  <c r="Y36" i="3" s="1"/>
  <c r="S36" i="3"/>
  <c r="O36" i="3"/>
  <c r="M36" i="3"/>
  <c r="Q36" i="3" s="1"/>
  <c r="K36" i="3"/>
  <c r="G36" i="3"/>
  <c r="E36" i="3"/>
  <c r="I36" i="3" s="1"/>
  <c r="C36" i="3"/>
  <c r="AG35" i="3"/>
  <c r="Y35" i="3"/>
  <c r="Q35" i="3"/>
  <c r="I35" i="3"/>
  <c r="AG34" i="3"/>
  <c r="Y34" i="3"/>
  <c r="Q34" i="3"/>
  <c r="I34" i="3"/>
  <c r="AE31" i="3"/>
  <c r="AC31" i="3"/>
  <c r="AG31" i="3" s="1"/>
  <c r="AA31" i="3"/>
  <c r="W31" i="3"/>
  <c r="U31" i="3"/>
  <c r="Y31" i="3" s="1"/>
  <c r="S31" i="3"/>
  <c r="O31" i="3"/>
  <c r="M31" i="3"/>
  <c r="Q31" i="3" s="1"/>
  <c r="K31" i="3"/>
  <c r="G31" i="3"/>
  <c r="E31" i="3"/>
  <c r="I31" i="3" s="1"/>
  <c r="C31" i="3"/>
  <c r="AG30" i="3"/>
  <c r="Y30" i="3"/>
  <c r="Q30" i="3"/>
  <c r="I30" i="3"/>
  <c r="AG29" i="3"/>
  <c r="Y29" i="3"/>
  <c r="Q29" i="3"/>
  <c r="I29" i="3"/>
  <c r="AG28" i="3"/>
  <c r="Y28" i="3"/>
  <c r="Q28" i="3"/>
  <c r="I28" i="3"/>
  <c r="AE25" i="3"/>
  <c r="AC25" i="3"/>
  <c r="AG25" i="3" s="1"/>
  <c r="AA25" i="3"/>
  <c r="W25" i="3"/>
  <c r="U25" i="3"/>
  <c r="Y25" i="3" s="1"/>
  <c r="S25" i="3"/>
  <c r="O25" i="3"/>
  <c r="M25" i="3"/>
  <c r="Q25" i="3" s="1"/>
  <c r="K25" i="3"/>
  <c r="G25" i="3"/>
  <c r="E25" i="3"/>
  <c r="I25" i="3" s="1"/>
  <c r="C25" i="3"/>
  <c r="AG24" i="3"/>
  <c r="Y24" i="3"/>
  <c r="Q24" i="3"/>
  <c r="I24" i="3"/>
  <c r="AE21" i="3"/>
  <c r="AC21" i="3"/>
  <c r="AG21" i="3" s="1"/>
  <c r="AA21" i="3"/>
  <c r="W21" i="3"/>
  <c r="U21" i="3"/>
  <c r="Y21" i="3" s="1"/>
  <c r="S21" i="3"/>
  <c r="O21" i="3"/>
  <c r="M21" i="3"/>
  <c r="Q21" i="3" s="1"/>
  <c r="K21" i="3"/>
  <c r="G21" i="3"/>
  <c r="E21" i="3"/>
  <c r="C21" i="3"/>
  <c r="AG20" i="3"/>
  <c r="Y20" i="3"/>
  <c r="Q20" i="3"/>
  <c r="I20" i="3"/>
  <c r="AE17" i="3"/>
  <c r="AC17" i="3"/>
  <c r="AG17" i="3" s="1"/>
  <c r="AA17" i="3"/>
  <c r="W17" i="3"/>
  <c r="U17" i="3"/>
  <c r="Y17" i="3" s="1"/>
  <c r="S17" i="3"/>
  <c r="O17" i="3"/>
  <c r="M17" i="3"/>
  <c r="Q17" i="3" s="1"/>
  <c r="K17" i="3"/>
  <c r="G17" i="3"/>
  <c r="E17" i="3"/>
  <c r="C17" i="3"/>
  <c r="AG16" i="3"/>
  <c r="Y16" i="3"/>
  <c r="Q16" i="3"/>
  <c r="I16" i="3"/>
  <c r="AE13" i="3"/>
  <c r="AC13" i="3"/>
  <c r="AG13" i="3" s="1"/>
  <c r="AA13" i="3"/>
  <c r="W13" i="3"/>
  <c r="U13" i="3"/>
  <c r="Y13" i="3" s="1"/>
  <c r="S13" i="3"/>
  <c r="S46" i="3" s="1"/>
  <c r="O13" i="3"/>
  <c r="M13" i="3"/>
  <c r="Q13" i="3" s="1"/>
  <c r="K13" i="3"/>
  <c r="I13" i="3"/>
  <c r="G13" i="3"/>
  <c r="E13" i="3"/>
  <c r="C13" i="3"/>
  <c r="AG12" i="3"/>
  <c r="Y12" i="3"/>
  <c r="Q12" i="3"/>
  <c r="I12" i="3"/>
  <c r="AG9" i="3"/>
  <c r="AE9" i="3"/>
  <c r="AC9" i="3"/>
  <c r="AA9" i="3"/>
  <c r="AA46" i="3" s="1"/>
  <c r="Y9" i="3"/>
  <c r="W9" i="3"/>
  <c r="U9" i="3"/>
  <c r="S9" i="3"/>
  <c r="Q9" i="3"/>
  <c r="O9" i="3"/>
  <c r="O46" i="3" s="1"/>
  <c r="M9" i="3"/>
  <c r="M46" i="3" s="1"/>
  <c r="Q46" i="3" s="1"/>
  <c r="K9" i="3"/>
  <c r="K46" i="3" s="1"/>
  <c r="I9" i="3"/>
  <c r="G9" i="3"/>
  <c r="E9" i="3"/>
  <c r="E46" i="3" s="1"/>
  <c r="C9" i="3"/>
  <c r="C46" i="3" s="1"/>
  <c r="AG8" i="3"/>
  <c r="Y8" i="3"/>
  <c r="Q8" i="3"/>
  <c r="I8" i="3"/>
  <c r="M133" i="2"/>
  <c r="L133" i="2"/>
  <c r="K133" i="2"/>
  <c r="J133" i="2"/>
  <c r="I133" i="2"/>
  <c r="H133" i="2"/>
  <c r="G133" i="2"/>
  <c r="F133" i="2"/>
  <c r="E133" i="2"/>
  <c r="D133" i="2"/>
  <c r="K131" i="2"/>
  <c r="P126" i="2"/>
  <c r="O126" i="2"/>
  <c r="M126" i="2"/>
  <c r="L126" i="2"/>
  <c r="K126" i="2"/>
  <c r="J126" i="2"/>
  <c r="I126" i="2"/>
  <c r="H126" i="2"/>
  <c r="G126" i="2"/>
  <c r="F126" i="2"/>
  <c r="E126" i="2"/>
  <c r="D126" i="2"/>
  <c r="N125" i="2"/>
  <c r="N126" i="2" s="1"/>
  <c r="P122" i="2"/>
  <c r="O122" i="2"/>
  <c r="M122" i="2"/>
  <c r="L122" i="2"/>
  <c r="K122" i="2"/>
  <c r="J122" i="2"/>
  <c r="I122" i="2"/>
  <c r="H122" i="2"/>
  <c r="G122" i="2"/>
  <c r="F122" i="2"/>
  <c r="E122" i="2"/>
  <c r="D122" i="2"/>
  <c r="N121" i="2"/>
  <c r="N120" i="2"/>
  <c r="N119" i="2"/>
  <c r="N122" i="2" s="1"/>
  <c r="P116" i="2"/>
  <c r="O116" i="2"/>
  <c r="M116" i="2"/>
  <c r="L116" i="2"/>
  <c r="K116" i="2"/>
  <c r="J116" i="2"/>
  <c r="I116" i="2"/>
  <c r="H116" i="2"/>
  <c r="G116" i="2"/>
  <c r="F116" i="2"/>
  <c r="E116" i="2"/>
  <c r="D116" i="2"/>
  <c r="N115" i="2"/>
  <c r="N114" i="2"/>
  <c r="N113" i="2"/>
  <c r="N112" i="2"/>
  <c r="N111" i="2"/>
  <c r="N110" i="2"/>
  <c r="N109" i="2"/>
  <c r="N108" i="2"/>
  <c r="N107" i="2"/>
  <c r="N106" i="2"/>
  <c r="N105" i="2"/>
  <c r="N116" i="2" s="1"/>
  <c r="N104" i="2"/>
  <c r="P101" i="2"/>
  <c r="O101" i="2"/>
  <c r="M101" i="2"/>
  <c r="L101" i="2"/>
  <c r="K101" i="2"/>
  <c r="J101" i="2"/>
  <c r="I101" i="2"/>
  <c r="H101" i="2"/>
  <c r="G101" i="2"/>
  <c r="F101" i="2"/>
  <c r="E101" i="2"/>
  <c r="D101" i="2"/>
  <c r="N100" i="2"/>
  <c r="N99" i="2"/>
  <c r="N101" i="2" s="1"/>
  <c r="N98" i="2"/>
  <c r="N97" i="2"/>
  <c r="P94" i="2"/>
  <c r="O94" i="2"/>
  <c r="M94" i="2"/>
  <c r="L94" i="2"/>
  <c r="K94" i="2"/>
  <c r="J94" i="2"/>
  <c r="I94" i="2"/>
  <c r="H94" i="2"/>
  <c r="G94" i="2"/>
  <c r="F94" i="2"/>
  <c r="E94" i="2"/>
  <c r="D94" i="2"/>
  <c r="N93" i="2"/>
  <c r="N92" i="2"/>
  <c r="N91" i="2"/>
  <c r="N90" i="2"/>
  <c r="N89" i="2"/>
  <c r="N88" i="2"/>
  <c r="N87" i="2"/>
  <c r="N86" i="2"/>
  <c r="N85" i="2"/>
  <c r="N94" i="2" s="1"/>
  <c r="P82" i="2"/>
  <c r="O82" i="2"/>
  <c r="M82" i="2"/>
  <c r="L82" i="2"/>
  <c r="K82" i="2"/>
  <c r="J82" i="2"/>
  <c r="I82" i="2"/>
  <c r="H82" i="2"/>
  <c r="G82" i="2"/>
  <c r="F82" i="2"/>
  <c r="E82" i="2"/>
  <c r="D82" i="2"/>
  <c r="N81" i="2"/>
  <c r="N80" i="2"/>
  <c r="N79" i="2"/>
  <c r="N78" i="2"/>
  <c r="N77" i="2"/>
  <c r="N76" i="2"/>
  <c r="N75" i="2"/>
  <c r="N74" i="2"/>
  <c r="N73" i="2"/>
  <c r="N72" i="2"/>
  <c r="N71" i="2"/>
  <c r="N82" i="2" s="1"/>
  <c r="N70" i="2"/>
  <c r="N69" i="2"/>
  <c r="P66" i="2"/>
  <c r="O66" i="2"/>
  <c r="M66" i="2"/>
  <c r="L66" i="2"/>
  <c r="K66" i="2"/>
  <c r="J66" i="2"/>
  <c r="I66" i="2"/>
  <c r="H66" i="2"/>
  <c r="G66" i="2"/>
  <c r="F66" i="2"/>
  <c r="E66" i="2"/>
  <c r="D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66" i="2" s="1"/>
  <c r="P44" i="2"/>
  <c r="O44" i="2"/>
  <c r="M44" i="2"/>
  <c r="L44" i="2"/>
  <c r="K44" i="2"/>
  <c r="J44" i="2"/>
  <c r="I44" i="2"/>
  <c r="H44" i="2"/>
  <c r="G44" i="2"/>
  <c r="F44" i="2"/>
  <c r="E44" i="2"/>
  <c r="D44" i="2"/>
  <c r="N43" i="2"/>
  <c r="N42" i="2"/>
  <c r="N44" i="2" s="1"/>
  <c r="P39" i="2"/>
  <c r="O39" i="2"/>
  <c r="M39" i="2"/>
  <c r="L39" i="2"/>
  <c r="K39" i="2"/>
  <c r="J39" i="2"/>
  <c r="J128" i="2" s="1"/>
  <c r="J131" i="2" s="1"/>
  <c r="I39" i="2"/>
  <c r="H39" i="2"/>
  <c r="G39" i="2"/>
  <c r="F39" i="2"/>
  <c r="F128" i="2" s="1"/>
  <c r="F131" i="2" s="1"/>
  <c r="E39" i="2"/>
  <c r="D39" i="2"/>
  <c r="N38" i="2"/>
  <c r="N37" i="2"/>
  <c r="N39" i="2" s="1"/>
  <c r="N36" i="2"/>
  <c r="N35" i="2"/>
  <c r="N34" i="2"/>
  <c r="P31" i="2"/>
  <c r="O31" i="2"/>
  <c r="M31" i="2"/>
  <c r="L31" i="2"/>
  <c r="K31" i="2"/>
  <c r="J31" i="2"/>
  <c r="I31" i="2"/>
  <c r="H31" i="2"/>
  <c r="G31" i="2"/>
  <c r="F31" i="2"/>
  <c r="E31" i="2"/>
  <c r="D31" i="2"/>
  <c r="N30" i="2"/>
  <c r="N29" i="2"/>
  <c r="N28" i="2"/>
  <c r="N27" i="2"/>
  <c r="N26" i="2"/>
  <c r="N25" i="2"/>
  <c r="N31" i="2" s="1"/>
  <c r="P22" i="2"/>
  <c r="P128" i="2" s="1"/>
  <c r="O22" i="2"/>
  <c r="O128" i="2" s="1"/>
  <c r="M22" i="2"/>
  <c r="M128" i="2" s="1"/>
  <c r="M131" i="2" s="1"/>
  <c r="L22" i="2"/>
  <c r="L128" i="2" s="1"/>
  <c r="L131" i="2" s="1"/>
  <c r="K22" i="2"/>
  <c r="K128" i="2" s="1"/>
  <c r="J22" i="2"/>
  <c r="I22" i="2"/>
  <c r="I128" i="2" s="1"/>
  <c r="I131" i="2" s="1"/>
  <c r="H22" i="2"/>
  <c r="H128" i="2" s="1"/>
  <c r="H131" i="2" s="1"/>
  <c r="G22" i="2"/>
  <c r="G128" i="2" s="1"/>
  <c r="G131" i="2" s="1"/>
  <c r="F22" i="2"/>
  <c r="E22" i="2"/>
  <c r="E128" i="2" s="1"/>
  <c r="E131" i="2" s="1"/>
  <c r="D22" i="2"/>
  <c r="D128" i="2" s="1"/>
  <c r="D131" i="2" s="1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22" i="2" s="1"/>
  <c r="AE50" i="1"/>
  <c r="AC50" i="1"/>
  <c r="AG50" i="1" s="1"/>
  <c r="AA50" i="1"/>
  <c r="W50" i="1"/>
  <c r="U50" i="1"/>
  <c r="Y50" i="1" s="1"/>
  <c r="S50" i="1"/>
  <c r="O50" i="1"/>
  <c r="M50" i="1"/>
  <c r="Q50" i="1" s="1"/>
  <c r="K50" i="1"/>
  <c r="G50" i="1"/>
  <c r="E50" i="1"/>
  <c r="I50" i="1" s="1"/>
  <c r="C50" i="1"/>
  <c r="AG49" i="1"/>
  <c r="Y49" i="1"/>
  <c r="Q49" i="1"/>
  <c r="I49" i="1"/>
  <c r="AE46" i="1"/>
  <c r="AC46" i="1"/>
  <c r="AG46" i="1" s="1"/>
  <c r="AA46" i="1"/>
  <c r="W46" i="1"/>
  <c r="U46" i="1"/>
  <c r="Y46" i="1" s="1"/>
  <c r="S46" i="1"/>
  <c r="O46" i="1"/>
  <c r="M46" i="1"/>
  <c r="Q46" i="1" s="1"/>
  <c r="K46" i="1"/>
  <c r="G46" i="1"/>
  <c r="E46" i="1"/>
  <c r="I46" i="1" s="1"/>
  <c r="C46" i="1"/>
  <c r="AG45" i="1"/>
  <c r="Y45" i="1"/>
  <c r="Q45" i="1"/>
  <c r="I45" i="1"/>
  <c r="AG44" i="1"/>
  <c r="Y44" i="1"/>
  <c r="Q44" i="1"/>
  <c r="I44" i="1"/>
  <c r="AG43" i="1"/>
  <c r="Y43" i="1"/>
  <c r="Q43" i="1"/>
  <c r="I43" i="1"/>
  <c r="AE40" i="1"/>
  <c r="AC40" i="1"/>
  <c r="AG40" i="1" s="1"/>
  <c r="AA40" i="1"/>
  <c r="W40" i="1"/>
  <c r="U40" i="1"/>
  <c r="Y40" i="1" s="1"/>
  <c r="S40" i="1"/>
  <c r="O40" i="1"/>
  <c r="M40" i="1"/>
  <c r="Q40" i="1" s="1"/>
  <c r="K40" i="1"/>
  <c r="G40" i="1"/>
  <c r="E40" i="1"/>
  <c r="I40" i="1" s="1"/>
  <c r="C40" i="1"/>
  <c r="AG39" i="1"/>
  <c r="Y39" i="1"/>
  <c r="Q39" i="1"/>
  <c r="I39" i="1"/>
  <c r="AG38" i="1"/>
  <c r="Y38" i="1"/>
  <c r="Q38" i="1"/>
  <c r="I38" i="1"/>
  <c r="AG37" i="1"/>
  <c r="Y37" i="1"/>
  <c r="Q37" i="1"/>
  <c r="I37" i="1"/>
  <c r="AG36" i="1"/>
  <c r="Y36" i="1"/>
  <c r="Q36" i="1"/>
  <c r="I36" i="1"/>
  <c r="AE33" i="1"/>
  <c r="AC33" i="1"/>
  <c r="AG33" i="1" s="1"/>
  <c r="AA33" i="1"/>
  <c r="W33" i="1"/>
  <c r="U33" i="1"/>
  <c r="Y33" i="1" s="1"/>
  <c r="S33" i="1"/>
  <c r="O33" i="1"/>
  <c r="M33" i="1"/>
  <c r="Q33" i="1" s="1"/>
  <c r="K33" i="1"/>
  <c r="G33" i="1"/>
  <c r="E33" i="1"/>
  <c r="I33" i="1" s="1"/>
  <c r="C33" i="1"/>
  <c r="AG32" i="1"/>
  <c r="Y32" i="1"/>
  <c r="Q32" i="1"/>
  <c r="I32" i="1"/>
  <c r="AG31" i="1"/>
  <c r="Y31" i="1"/>
  <c r="Q31" i="1"/>
  <c r="I31" i="1"/>
  <c r="AG30" i="1"/>
  <c r="Y30" i="1"/>
  <c r="Q30" i="1"/>
  <c r="I30" i="1"/>
  <c r="AG29" i="1"/>
  <c r="Y29" i="1"/>
  <c r="Q29" i="1"/>
  <c r="I29" i="1"/>
  <c r="AE26" i="1"/>
  <c r="AC26" i="1"/>
  <c r="AG26" i="1" s="1"/>
  <c r="AA26" i="1"/>
  <c r="W26" i="1"/>
  <c r="U26" i="1"/>
  <c r="Y26" i="1" s="1"/>
  <c r="S26" i="1"/>
  <c r="O26" i="1"/>
  <c r="M26" i="1"/>
  <c r="Q26" i="1" s="1"/>
  <c r="K26" i="1"/>
  <c r="G26" i="1"/>
  <c r="E26" i="1"/>
  <c r="I26" i="1" s="1"/>
  <c r="C26" i="1"/>
  <c r="AG25" i="1"/>
  <c r="Y25" i="1"/>
  <c r="Q25" i="1"/>
  <c r="I25" i="1"/>
  <c r="AE22" i="1"/>
  <c r="AC22" i="1"/>
  <c r="AG22" i="1" s="1"/>
  <c r="AA22" i="1"/>
  <c r="W22" i="1"/>
  <c r="U22" i="1"/>
  <c r="Y22" i="1" s="1"/>
  <c r="S22" i="1"/>
  <c r="O22" i="1"/>
  <c r="M22" i="1"/>
  <c r="Q22" i="1" s="1"/>
  <c r="K22" i="1"/>
  <c r="G22" i="1"/>
  <c r="E22" i="1"/>
  <c r="I22" i="1" s="1"/>
  <c r="C22" i="1"/>
  <c r="AG21" i="1"/>
  <c r="Y21" i="1"/>
  <c r="Q21" i="1"/>
  <c r="I21" i="1"/>
  <c r="AE18" i="1"/>
  <c r="AC18" i="1"/>
  <c r="AG18" i="1" s="1"/>
  <c r="AA18" i="1"/>
  <c r="W18" i="1"/>
  <c r="U18" i="1"/>
  <c r="Y18" i="1" s="1"/>
  <c r="S18" i="1"/>
  <c r="O18" i="1"/>
  <c r="M18" i="1"/>
  <c r="Q18" i="1" s="1"/>
  <c r="K18" i="1"/>
  <c r="G18" i="1"/>
  <c r="E18" i="1"/>
  <c r="I18" i="1" s="1"/>
  <c r="C18" i="1"/>
  <c r="AG17" i="1"/>
  <c r="Y17" i="1"/>
  <c r="Q17" i="1"/>
  <c r="I17" i="1"/>
  <c r="AG16" i="1"/>
  <c r="Y16" i="1"/>
  <c r="Q16" i="1"/>
  <c r="I16" i="1"/>
  <c r="AE13" i="1"/>
  <c r="AC13" i="1"/>
  <c r="AG13" i="1" s="1"/>
  <c r="AA13" i="1"/>
  <c r="W13" i="1"/>
  <c r="U13" i="1"/>
  <c r="Y13" i="1" s="1"/>
  <c r="S13" i="1"/>
  <c r="O13" i="1"/>
  <c r="M13" i="1"/>
  <c r="Q13" i="1" s="1"/>
  <c r="K13" i="1"/>
  <c r="G13" i="1"/>
  <c r="E13" i="1"/>
  <c r="I13" i="1" s="1"/>
  <c r="C13" i="1"/>
  <c r="AG12" i="1"/>
  <c r="Y12" i="1"/>
  <c r="Q12" i="1"/>
  <c r="I12" i="1"/>
  <c r="AE9" i="1"/>
  <c r="AE52" i="1" s="1"/>
  <c r="AC9" i="1"/>
  <c r="AG9" i="1" s="1"/>
  <c r="AA9" i="1"/>
  <c r="AA52" i="1" s="1"/>
  <c r="W9" i="1"/>
  <c r="W52" i="1" s="1"/>
  <c r="U9" i="1"/>
  <c r="Y9" i="1" s="1"/>
  <c r="S9" i="1"/>
  <c r="S52" i="1" s="1"/>
  <c r="O9" i="1"/>
  <c r="O52" i="1" s="1"/>
  <c r="M9" i="1"/>
  <c r="Q9" i="1" s="1"/>
  <c r="K9" i="1"/>
  <c r="K52" i="1" s="1"/>
  <c r="G9" i="1"/>
  <c r="G52" i="1" s="1"/>
  <c r="E9" i="1"/>
  <c r="I9" i="1" s="1"/>
  <c r="C9" i="1"/>
  <c r="C52" i="1" s="1"/>
  <c r="AG8" i="1"/>
  <c r="Y8" i="1"/>
  <c r="Q8" i="1"/>
  <c r="I8" i="1"/>
  <c r="N128" i="2" l="1"/>
  <c r="P132" i="2"/>
  <c r="O132" i="2"/>
  <c r="U52" i="1"/>
  <c r="Y52" i="1" s="1"/>
  <c r="Q37" i="7"/>
  <c r="M91" i="8"/>
  <c r="R127" i="4"/>
  <c r="M52" i="1"/>
  <c r="Q52" i="1" s="1"/>
  <c r="AC52" i="1"/>
  <c r="AG52" i="1" s="1"/>
  <c r="I46" i="3"/>
  <c r="U46" i="3"/>
  <c r="AC46" i="3"/>
  <c r="P94" i="4"/>
  <c r="P94" i="6"/>
  <c r="P137" i="6" s="1"/>
  <c r="Q141" i="6" s="1"/>
  <c r="I37" i="7"/>
  <c r="I13" i="7"/>
  <c r="I21" i="7"/>
  <c r="I26" i="7"/>
  <c r="I31" i="7"/>
  <c r="I35" i="7"/>
  <c r="E91" i="8"/>
  <c r="I91" i="8"/>
  <c r="I94" i="8" s="1"/>
  <c r="N91" i="8"/>
  <c r="Y37" i="7"/>
  <c r="E52" i="1"/>
  <c r="I52" i="1" s="1"/>
  <c r="G46" i="3"/>
  <c r="W46" i="3"/>
  <c r="AE46" i="3"/>
  <c r="I17" i="3"/>
  <c r="I21" i="3"/>
  <c r="P43" i="4"/>
  <c r="P123" i="4" s="1"/>
  <c r="Q127" i="4" s="1"/>
  <c r="E137" i="6"/>
  <c r="E140" i="6" s="1"/>
  <c r="I137" i="6"/>
  <c r="I140" i="6" s="1"/>
  <c r="M137" i="6"/>
  <c r="M140" i="6" s="1"/>
  <c r="R137" i="6"/>
  <c r="R141" i="6" s="1"/>
  <c r="AG37" i="7"/>
  <c r="AG13" i="7"/>
  <c r="AG26" i="7"/>
  <c r="AG31" i="7"/>
  <c r="AG35" i="7"/>
  <c r="F91" i="8"/>
  <c r="J91" i="8"/>
  <c r="O91" i="8"/>
  <c r="O95" i="8" s="1"/>
  <c r="M80" i="8"/>
  <c r="E43" i="5"/>
  <c r="I43" i="5" s="1"/>
  <c r="M43" i="5"/>
  <c r="Q43" i="5" s="1"/>
  <c r="U43" i="5"/>
  <c r="Y43" i="5" s="1"/>
  <c r="AC43" i="5"/>
  <c r="AG43" i="5" s="1"/>
  <c r="I9" i="7"/>
  <c r="Q9" i="7"/>
  <c r="Y9" i="7"/>
  <c r="AG9" i="7"/>
  <c r="AG46" i="3" l="1"/>
  <c r="N95" i="8"/>
  <c r="Y46" i="3"/>
</calcChain>
</file>

<file path=xl/sharedStrings.xml><?xml version="1.0" encoding="utf-8"?>
<sst xmlns="http://schemas.openxmlformats.org/spreadsheetml/2006/main" count="729" uniqueCount="165">
  <si>
    <t>Phosphoric Acid Production and Deliveries in Major Producing Countries</t>
  </si>
  <si>
    <t>PIT/2015/1Q/P/8</t>
  </si>
  <si>
    <t>January - March 2015</t>
  </si>
  <si>
    <t>('000 metric tonnes P2O5)</t>
  </si>
  <si>
    <t>PRODUCTION</t>
  </si>
  <si>
    <t>TOTAL DELIVERIES</t>
  </si>
  <si>
    <t>HOME DELIVERIES</t>
  </si>
  <si>
    <t>EXPORTS</t>
  </si>
  <si>
    <t>1Q 2015</t>
  </si>
  <si>
    <t>%</t>
  </si>
  <si>
    <t>West Europe</t>
  </si>
  <si>
    <t>Finland</t>
  </si>
  <si>
    <t>Subtotal</t>
  </si>
  <si>
    <t>Central Europe</t>
  </si>
  <si>
    <t>Bulgaria</t>
  </si>
  <si>
    <t>E. Europe &amp; C. Asia</t>
  </si>
  <si>
    <t>Lithuania</t>
  </si>
  <si>
    <t>Russia</t>
  </si>
  <si>
    <t>North America</t>
  </si>
  <si>
    <t>USA</t>
  </si>
  <si>
    <t>Latin America</t>
  </si>
  <si>
    <t>Brazil</t>
  </si>
  <si>
    <t>Africa</t>
  </si>
  <si>
    <t>Morocco</t>
  </si>
  <si>
    <t>Senegal</t>
  </si>
  <si>
    <t>South Africa</t>
  </si>
  <si>
    <t>Tunisia</t>
  </si>
  <si>
    <t>West Asia</t>
  </si>
  <si>
    <t>Israel</t>
  </si>
  <si>
    <t>Jordan</t>
  </si>
  <si>
    <t>Saudi Arabia</t>
  </si>
  <si>
    <t>Turkey</t>
  </si>
  <si>
    <t>East Asia</t>
  </si>
  <si>
    <t>China</t>
  </si>
  <si>
    <t>f</t>
  </si>
  <si>
    <t>c</t>
  </si>
  <si>
    <t>Korea Rep.</t>
  </si>
  <si>
    <t>Philippines</t>
  </si>
  <si>
    <t>Oceania</t>
  </si>
  <si>
    <t>Australia</t>
  </si>
  <si>
    <t>Total (not entire world)</t>
  </si>
  <si>
    <t xml:space="preserve">Phosphoric Acid Exports by Destination </t>
  </si>
  <si>
    <t>Exporting</t>
  </si>
  <si>
    <t>countries</t>
  </si>
  <si>
    <t>Various</t>
  </si>
  <si>
    <t>TOTAL</t>
  </si>
  <si>
    <t>Importing</t>
  </si>
  <si>
    <t>Countries</t>
  </si>
  <si>
    <t>Belgium</t>
  </si>
  <si>
    <t>Denmark</t>
  </si>
  <si>
    <t>France</t>
  </si>
  <si>
    <t>Germany</t>
  </si>
  <si>
    <t>Italy</t>
  </si>
  <si>
    <t>Netherlands</t>
  </si>
  <si>
    <t>Norway</t>
  </si>
  <si>
    <t>Portugal</t>
  </si>
  <si>
    <t>Spain</t>
  </si>
  <si>
    <t>Sweden</t>
  </si>
  <si>
    <t>United Kingdom</t>
  </si>
  <si>
    <t>Croatia</t>
  </si>
  <si>
    <t>Poland</t>
  </si>
  <si>
    <t>Romania</t>
  </si>
  <si>
    <t>Serbia</t>
  </si>
  <si>
    <t>Slovenia</t>
  </si>
  <si>
    <t>Kazakhstan</t>
  </si>
  <si>
    <t>Ukraine</t>
  </si>
  <si>
    <t>Canada</t>
  </si>
  <si>
    <t>Argentina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</si>
  <si>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</si>
  <si>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</si>
  <si>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</si>
  <si>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</si>
  <si>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</si>
  <si>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</si>
  <si>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</si>
  <si>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</si>
  <si>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Mexico</t>
  </si>
  <si>
    <t>Nicaragua</t>
  </si>
  <si>
    <t>Panama</t>
  </si>
  <si>
    <t>Paraguay</t>
  </si>
  <si>
    <t>Peru</t>
  </si>
  <si>
    <t>Puerto Rico</t>
  </si>
  <si>
    <t>Trinidad and Tobago</t>
  </si>
  <si>
    <t>Venezuela</t>
  </si>
  <si>
    <t>Algeria</t>
  </si>
  <si>
    <t>Cameroon</t>
  </si>
  <si>
    <t>Cote d'Ivoire</t>
  </si>
  <si>
    <t>Egypt</t>
  </si>
  <si>
    <t>Ghana</t>
  </si>
  <si>
    <t>Kenya</t>
  </si>
  <si>
    <t>Madagascar</t>
  </si>
  <si>
    <t>Nigeria</t>
  </si>
  <si>
    <t>Sudan</t>
  </si>
  <si>
    <t>Tanzania</t>
  </si>
  <si>
    <t>Abu Dhabi, UAE</t>
  </si>
  <si>
    <t>Iran</t>
  </si>
  <si>
    <t>Kuwait</t>
  </si>
  <si>
    <t>Syria</t>
  </si>
  <si>
    <t>South Asia</t>
  </si>
  <si>
    <t>Bangladesh</t>
  </si>
  <si>
    <t>India</t>
  </si>
  <si>
    <t>Pakistan</t>
  </si>
  <si>
    <t>Indonesia</t>
  </si>
  <si>
    <t>Japan</t>
  </si>
  <si>
    <t>Malaysia</t>
  </si>
  <si>
    <t>Myanmar</t>
  </si>
  <si>
    <t>Singapore</t>
  </si>
  <si>
    <t>Taiwan, China</t>
  </si>
  <si>
    <t>Thailand</t>
  </si>
  <si>
    <t>Vietnam</t>
  </si>
  <si>
    <t>New Zealand</t>
  </si>
  <si>
    <t>Others</t>
  </si>
  <si>
    <t>WORLD TOTAL</t>
  </si>
  <si>
    <t>Total 2014</t>
  </si>
  <si>
    <t>%Variation</t>
  </si>
  <si>
    <t>%Variation 2015/2014</t>
  </si>
  <si>
    <t>2015/2014</t>
  </si>
  <si>
    <t>2014/2013</t>
  </si>
  <si>
    <t>Total 2013</t>
  </si>
  <si>
    <t>%Variation 2014/2013</t>
  </si>
  <si>
    <t>MAP Production and Deliveries in Major Producing Countries</t>
  </si>
  <si>
    <t xml:space="preserve">MAP Exports by Destination </t>
  </si>
  <si>
    <t>Austria</t>
  </si>
  <si>
    <t>Greece</t>
  </si>
  <si>
    <t>Switzerland</t>
  </si>
  <si>
    <t>Czech. Rep.</t>
  </si>
  <si>
    <t>Hungary</t>
  </si>
  <si>
    <t>Slovakia</t>
  </si>
  <si>
    <t>Azerbaijan</t>
  </si>
  <si>
    <t>Belarus</t>
  </si>
  <si>
    <t>Estonia</t>
  </si>
  <si>
    <t>Georgia</t>
  </si>
  <si>
    <t>Latvia</t>
  </si>
  <si>
    <t>Moldavia</t>
  </si>
  <si>
    <t>Honduras</t>
  </si>
  <si>
    <t>Uruguay</t>
  </si>
  <si>
    <t>Congo</t>
  </si>
  <si>
    <t>Djibouti</t>
  </si>
  <si>
    <t>Ethiopia</t>
  </si>
  <si>
    <t>Mauritius</t>
  </si>
  <si>
    <t>Mozambique</t>
  </si>
  <si>
    <t>Zimbabwe</t>
  </si>
  <si>
    <t>Oman</t>
  </si>
  <si>
    <t>Korea DPR</t>
  </si>
  <si>
    <t>DAP Production and Deliveries in Major Producing Countries</t>
  </si>
  <si>
    <t xml:space="preserve">DAP Exports by Destination </t>
  </si>
  <si>
    <t>Ireland</t>
  </si>
  <si>
    <t>Luxemburg</t>
  </si>
  <si>
    <t>Albania</t>
  </si>
  <si>
    <t>Belize</t>
  </si>
  <si>
    <t>Guadeloupe</t>
  </si>
  <si>
    <t>Jamaica</t>
  </si>
  <si>
    <t>Martinique</t>
  </si>
  <si>
    <t>Libya</t>
  </si>
  <si>
    <t>Mauritania</t>
  </si>
  <si>
    <t>Togo</t>
  </si>
  <si>
    <t>Iraq</t>
  </si>
  <si>
    <t>Lebanon</t>
  </si>
  <si>
    <t>Qatar</t>
  </si>
  <si>
    <t>Nepal</t>
  </si>
  <si>
    <t>Sri Lanka</t>
  </si>
  <si>
    <t>Hong-Kong</t>
  </si>
  <si>
    <t>TSP Production and Deliveries in Major Producing Countries</t>
  </si>
  <si>
    <t>n</t>
  </si>
  <si>
    <t xml:space="preserve">TSP Exports by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</si>
</sst>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8" x14ac:knownFonts="1">
    <font>
      <sz val="11"/>
      <color rgb="FF000000"/>
      <name val="Calibri"/>
    </font>
    <font>
      <b/>
      <sz val="18"/>
      <color rgb="FF000000"/>
      <name val="Arial"/>
    </font>
    <font>
      <sz val="11"/>
      <color rgb="FF000000"/>
      <name val="Arial"/>
    </font>
    <font>
      <sz val="14"/>
      <color rgb="FF000000"/>
      <name val="Arial"/>
    </font>
    <font>
      <b/>
      <i/>
      <sz val="14"/>
      <color rgb="FF000000"/>
      <name val="Arial"/>
    </font>
    <font>
      <sz val="18"/>
      <color rgb="FFFF0000"/>
      <name val="Arial"/>
    </font>
    <font>
      <sz val="13"/>
      <color rgb="FF000000"/>
      <name val="Arial"/>
    </font>
    <font>
      <b/>
      <sz val="13"/>
      <color rgb="FF000000"/>
      <name val="Arial"/>
    </font>
    <font>
      <i/>
      <sz val="13"/>
      <color rgb="FF000000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Calibri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96118"/>
      </left>
      <right/>
      <top style="thin">
        <color rgb="FF096118"/>
      </top>
      <bottom style="thin">
        <color rgb="FF096118"/>
      </bottom>
      <diagonal/>
    </border>
    <border>
      <left/>
      <right/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 style="thin">
        <color rgb="FF09611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6118"/>
      </right>
      <top style="thin">
        <color rgb="FF096118"/>
      </top>
      <bottom style="thin">
        <color rgb="FF096118"/>
      </bottom>
      <diagonal/>
    </border>
    <border>
      <left style="thin">
        <color rgb="FF096118"/>
      </left>
      <right style="thin">
        <color rgb="FF096118"/>
      </right>
      <top style="thin">
        <color rgb="FF096118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rgb="FF096118"/>
      </left>
      <right style="thin">
        <color rgb="FF096118"/>
      </right>
      <top/>
      <bottom/>
      <diagonal/>
    </border>
    <border>
      <left style="thin">
        <color rgb="FF096118"/>
      </left>
      <right style="thin">
        <color rgb="FF096118"/>
      </right>
      <top/>
      <bottom style="thin">
        <color rgb="FF096118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right" vertical="center"/>
    </xf>
    <xf numFmtId="0" fontId="10" fillId="3" borderId="5" xfId="0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horizontal="right" vertical="center"/>
    </xf>
    <xf numFmtId="0" fontId="10" fillId="3" borderId="3" xfId="0" applyFont="1" applyFill="1" applyBorder="1" applyAlignment="1" applyProtection="1">
      <alignment horizontal="right" vertical="center"/>
    </xf>
    <xf numFmtId="0" fontId="2" fillId="2" borderId="6" xfId="0" applyFont="1" applyFill="1" applyBorder="1" applyAlignment="1" applyProtection="1">
      <alignment horizontal="left" vertical="center" indent="1"/>
    </xf>
    <xf numFmtId="0" fontId="2" fillId="2" borderId="0" xfId="0" applyFont="1" applyFill="1" applyAlignment="1" applyProtection="1">
      <alignment horizontal="right" vertical="center"/>
    </xf>
    <xf numFmtId="164" fontId="2" fillId="2" borderId="6" xfId="0" applyNumberFormat="1" applyFont="1" applyFill="1" applyBorder="1" applyAlignment="1" applyProtection="1">
      <alignment horizontal="right" vertical="center"/>
    </xf>
    <xf numFmtId="0" fontId="10" fillId="2" borderId="0" xfId="0" applyFont="1" applyFill="1" applyAlignment="1" applyProtection="1">
      <alignment horizontal="right" vertical="center"/>
    </xf>
    <xf numFmtId="164" fontId="9" fillId="2" borderId="6" xfId="0" applyNumberFormat="1" applyFont="1" applyFill="1" applyBorder="1" applyAlignment="1" applyProtection="1">
      <alignment horizontal="right" vertical="center"/>
    </xf>
    <xf numFmtId="165" fontId="10" fillId="2" borderId="7" xfId="0" applyNumberFormat="1" applyFont="1" applyFill="1" applyBorder="1" applyAlignment="1" applyProtection="1">
      <alignment horizontal="right" vertical="center"/>
    </xf>
    <xf numFmtId="0" fontId="9" fillId="2" borderId="8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right" vertical="center"/>
    </xf>
    <xf numFmtId="164" fontId="2" fillId="2" borderId="8" xfId="0" applyNumberFormat="1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164" fontId="9" fillId="2" borderId="8" xfId="0" applyNumberFormat="1" applyFont="1" applyFill="1" applyBorder="1" applyAlignment="1" applyProtection="1">
      <alignment horizontal="right" vertical="center"/>
    </xf>
    <xf numFmtId="165" fontId="10" fillId="2" borderId="1" xfId="0" applyNumberFormat="1" applyFont="1" applyFill="1" applyBorder="1" applyAlignment="1" applyProtection="1">
      <alignment horizontal="right" vertical="center"/>
    </xf>
    <xf numFmtId="0" fontId="2" fillId="3" borderId="6" xfId="0" applyFont="1" applyFill="1" applyBorder="1" applyAlignment="1" applyProtection="1">
      <alignment horizontal="left" vertical="center" indent="1"/>
    </xf>
    <xf numFmtId="0" fontId="2" fillId="3" borderId="0" xfId="0" applyFont="1" applyFill="1" applyAlignment="1" applyProtection="1">
      <alignment horizontal="right" vertical="center"/>
    </xf>
    <xf numFmtId="164" fontId="2" fillId="3" borderId="6" xfId="0" applyNumberFormat="1" applyFont="1" applyFill="1" applyBorder="1" applyAlignment="1" applyProtection="1">
      <alignment horizontal="right" vertical="center"/>
    </xf>
    <xf numFmtId="0" fontId="10" fillId="3" borderId="0" xfId="0" applyFont="1" applyFill="1" applyAlignment="1" applyProtection="1">
      <alignment horizontal="right" vertical="center"/>
    </xf>
    <xf numFmtId="164" fontId="9" fillId="3" borderId="6" xfId="0" applyNumberFormat="1" applyFont="1" applyFill="1" applyBorder="1" applyAlignment="1" applyProtection="1">
      <alignment horizontal="right" vertical="center"/>
    </xf>
    <xf numFmtId="165" fontId="10" fillId="3" borderId="7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/>
    </xf>
    <xf numFmtId="0" fontId="11" fillId="3" borderId="11" xfId="0" applyFont="1" applyFill="1" applyBorder="1" applyAlignment="1" applyProtection="1">
      <alignment horizontal="right" vertical="center"/>
    </xf>
    <xf numFmtId="164" fontId="2" fillId="3" borderId="10" xfId="0" applyNumberFormat="1" applyFont="1" applyFill="1" applyBorder="1" applyAlignment="1" applyProtection="1">
      <alignment horizontal="right" vertical="center"/>
    </xf>
    <xf numFmtId="0" fontId="10" fillId="3" borderId="11" xfId="0" applyFont="1" applyFill="1" applyBorder="1" applyAlignment="1" applyProtection="1">
      <alignment horizontal="right" vertical="center"/>
    </xf>
    <xf numFmtId="164" fontId="9" fillId="3" borderId="10" xfId="0" applyNumberFormat="1" applyFont="1" applyFill="1" applyBorder="1" applyAlignment="1" applyProtection="1">
      <alignment horizontal="right" vertical="center"/>
    </xf>
    <xf numFmtId="165" fontId="10" fillId="3" borderId="12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0" fontId="12" fillId="3" borderId="13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horizontal="left" vertical="top"/>
    </xf>
    <xf numFmtId="0" fontId="12" fillId="3" borderId="13" xfId="0" applyFont="1" applyFill="1" applyBorder="1" applyAlignment="1" applyProtection="1">
      <alignment horizontal="left" vertical="top"/>
    </xf>
    <xf numFmtId="0" fontId="13" fillId="3" borderId="0" xfId="0" applyFont="1" applyFill="1" applyAlignment="1" applyProtection="1">
      <alignment horizontal="left" vertical="top"/>
    </xf>
    <xf numFmtId="0" fontId="13" fillId="3" borderId="14" xfId="0" applyFont="1" applyFill="1" applyBorder="1" applyAlignment="1" applyProtection="1">
      <alignment horizontal="left" vertical="center" indent="2"/>
    </xf>
    <xf numFmtId="164" fontId="13" fillId="3" borderId="0" xfId="0" applyNumberFormat="1" applyFont="1" applyFill="1" applyAlignment="1" applyProtection="1">
      <alignment horizontal="right" vertical="center"/>
    </xf>
    <xf numFmtId="164" fontId="12" fillId="3" borderId="14" xfId="0" applyNumberFormat="1" applyFont="1" applyFill="1" applyBorder="1" applyAlignment="1" applyProtection="1">
      <alignment horizontal="right" vertical="center"/>
    </xf>
    <xf numFmtId="0" fontId="13" fillId="2" borderId="14" xfId="0" applyFont="1" applyFill="1" applyBorder="1" applyAlignment="1" applyProtection="1">
      <alignment horizontal="left" vertical="center" indent="2"/>
    </xf>
    <xf numFmtId="164" fontId="13" fillId="2" borderId="0" xfId="0" applyNumberFormat="1" applyFont="1" applyFill="1" applyAlignment="1" applyProtection="1">
      <alignment horizontal="right" vertical="center"/>
    </xf>
    <xf numFmtId="164" fontId="12" fillId="2" borderId="14" xfId="0" applyNumberFormat="1" applyFont="1" applyFill="1" applyBorder="1" applyAlignment="1" applyProtection="1">
      <alignment horizontal="right" vertical="center"/>
    </xf>
    <xf numFmtId="0" fontId="13" fillId="2" borderId="2" xfId="0" applyFont="1" applyFill="1" applyBorder="1" applyAlignment="1" applyProtection="1">
      <alignment horizontal="left" vertical="center" indent="1"/>
    </xf>
    <xf numFmtId="164" fontId="12" fillId="2" borderId="9" xfId="0" applyNumberFormat="1" applyFont="1" applyFill="1" applyBorder="1" applyAlignment="1" applyProtection="1">
      <alignment horizontal="right" vertical="center"/>
    </xf>
    <xf numFmtId="164" fontId="12" fillId="2" borderId="2" xfId="0" applyNumberFormat="1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left" vertical="center" indent="1"/>
    </xf>
    <xf numFmtId="164" fontId="12" fillId="3" borderId="11" xfId="0" applyNumberFormat="1" applyFont="1" applyFill="1" applyBorder="1" applyAlignment="1" applyProtection="1">
      <alignment horizontal="right" vertical="center"/>
    </xf>
    <xf numFmtId="164" fontId="12" fillId="3" borderId="15" xfId="0" applyNumberFormat="1" applyFont="1" applyFill="1" applyBorder="1" applyAlignment="1" applyProtection="1">
      <alignment horizontal="right" vertical="center"/>
    </xf>
    <xf numFmtId="0" fontId="14" fillId="2" borderId="0" xfId="0" applyFont="1" applyFill="1" applyAlignment="1" applyProtection="1">
      <alignment horizontal="right" vertical="center" indent="1"/>
    </xf>
    <xf numFmtId="164" fontId="14" fillId="2" borderId="0" xfId="0" applyNumberFormat="1" applyFont="1" applyFill="1" applyAlignment="1" applyProtection="1">
      <alignment horizontal="right" vertical="center" indent="1"/>
    </xf>
    <xf numFmtId="0" fontId="15" fillId="2" borderId="16" xfId="0" applyFont="1" applyFill="1" applyBorder="1" applyAlignment="1" applyProtection="1">
      <alignment horizontal="center" vertical="center"/>
    </xf>
    <xf numFmtId="165" fontId="15" fillId="3" borderId="19" xfId="0" applyNumberFormat="1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left" vertical="center"/>
    </xf>
    <xf numFmtId="0" fontId="0" fillId="0" borderId="0" xfId="0" applyProtection="1"/>
    <xf numFmtId="0" fontId="6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left" vertical="center"/>
    </xf>
    <xf numFmtId="0" fontId="13" fillId="2" borderId="9" xfId="0" applyFont="1" applyFill="1" applyBorder="1" applyAlignment="1" applyProtection="1">
      <alignment horizontal="left" vertical="top"/>
    </xf>
    <xf numFmtId="0" fontId="13" fillId="3" borderId="11" xfId="0" applyFont="1" applyFill="1" applyBorder="1" applyAlignment="1" applyProtection="1">
      <alignment horizontal="left" vertical="center"/>
    </xf>
    <xf numFmtId="0" fontId="14" fillId="2" borderId="0" xfId="0" applyFont="1" applyFill="1" applyAlignment="1" applyProtection="1">
      <alignment horizontal="right" vertical="center" indent="1"/>
    </xf>
    <xf numFmtId="0" fontId="13" fillId="3" borderId="0" xfId="0" applyFont="1" applyFill="1" applyAlignment="1" applyProtection="1">
      <alignment horizontal="left" vertical="top"/>
    </xf>
    <xf numFmtId="0" fontId="13" fillId="3" borderId="5" xfId="0" applyFont="1" applyFill="1" applyBorder="1" applyAlignment="1" applyProtection="1">
      <alignment horizontal="left" vertical="top"/>
    </xf>
    <xf numFmtId="0" fontId="13" fillId="2" borderId="0" xfId="0" applyFont="1" applyFill="1" applyAlignment="1" applyProtection="1">
      <alignment horizontal="left" vertical="top"/>
    </xf>
    <xf numFmtId="0" fontId="12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 textRotation="90" wrapText="1"/>
    </xf>
    <xf numFmtId="0" fontId="2" fillId="3" borderId="0" xfId="0" applyFont="1" applyFill="1" applyAlignment="1" applyProtection="1">
      <alignment horizontal="center" textRotation="80" wrapText="1"/>
    </xf>
    <xf numFmtId="0" fontId="17" fillId="2" borderId="0" xfId="0" applyFont="1" applyFill="1" applyAlignment="1" applyProtection="1">
      <alignment horizontal="right" vertical="center" indent="1"/>
    </xf>
    <xf numFmtId="0" fontId="17" fillId="2" borderId="0" xfId="0" applyFont="1" applyFill="1" applyAlignment="1" applyProtection="1">
      <alignment horizontal="right" vertical="center"/>
    </xf>
    <xf numFmtId="9" fontId="14" fillId="3" borderId="17" xfId="1" applyFont="1" applyFill="1" applyBorder="1" applyAlignment="1" applyProtection="1">
      <alignment horizontal="right" vertical="center" indent="1"/>
    </xf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 applyProtection="1"/>
    <xf numFmtId="9" fontId="14" fillId="3" borderId="0" xfId="1" applyFont="1" applyFill="1" applyAlignment="1" applyProtection="1">
      <alignment horizontal="right" vertical="center" indent="1"/>
    </xf>
    <xf numFmtId="9" fontId="0" fillId="0" borderId="0" xfId="1" applyFont="1"/>
    <xf numFmtId="9" fontId="15" fillId="2" borderId="18" xfId="1" applyFont="1" applyFill="1" applyBorder="1" applyAlignment="1" applyProtection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2"/>
  <sheetViews>
    <sheetView tabSelected="1" workbookViewId="0">
      <selection activeCell="AQ18" sqref="AQ18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2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8.7109375" customWidth="1"/>
  </cols>
  <sheetData>
    <row r="1" spans="1:33" ht="23.25" x14ac:dyDescent="0.25">
      <c r="A1" s="230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3" t="s">
        <v>1</v>
      </c>
    </row>
    <row r="2" spans="1:33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"/>
    </row>
    <row r="3" spans="1:33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"/>
    </row>
    <row r="5" spans="1:33" ht="18.75" x14ac:dyDescent="0.25">
      <c r="A5" s="2"/>
      <c r="B5" s="2"/>
      <c r="C5" s="232" t="s">
        <v>4</v>
      </c>
      <c r="D5" s="226"/>
      <c r="E5" s="226"/>
      <c r="F5" s="226"/>
      <c r="G5" s="226"/>
      <c r="H5" s="226"/>
      <c r="I5" s="226"/>
      <c r="J5" s="2"/>
      <c r="K5" s="232" t="s">
        <v>5</v>
      </c>
      <c r="L5" s="226"/>
      <c r="M5" s="226"/>
      <c r="N5" s="226"/>
      <c r="O5" s="226"/>
      <c r="P5" s="226"/>
      <c r="Q5" s="226"/>
      <c r="R5" s="2"/>
      <c r="S5" s="232" t="s">
        <v>6</v>
      </c>
      <c r="T5" s="226"/>
      <c r="U5" s="226"/>
      <c r="V5" s="226"/>
      <c r="W5" s="226"/>
      <c r="X5" s="226"/>
      <c r="Y5" s="226"/>
      <c r="Z5" s="2"/>
      <c r="AA5" s="232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3" t="s">
        <v>8</v>
      </c>
      <c r="C6" s="229">
        <v>2013</v>
      </c>
      <c r="D6" s="227"/>
      <c r="E6" s="227">
        <v>2014</v>
      </c>
      <c r="F6" s="227"/>
      <c r="G6" s="228">
        <v>2015</v>
      </c>
      <c r="H6" s="227"/>
      <c r="I6" s="4" t="s">
        <v>9</v>
      </c>
      <c r="K6" s="229">
        <v>2013</v>
      </c>
      <c r="L6" s="227"/>
      <c r="M6" s="227">
        <v>2014</v>
      </c>
      <c r="N6" s="227"/>
      <c r="O6" s="228">
        <v>2015</v>
      </c>
      <c r="P6" s="227"/>
      <c r="Q6" s="4" t="s">
        <v>9</v>
      </c>
      <c r="S6" s="229">
        <v>2013</v>
      </c>
      <c r="T6" s="227"/>
      <c r="U6" s="227">
        <v>2014</v>
      </c>
      <c r="V6" s="227"/>
      <c r="W6" s="228">
        <v>2015</v>
      </c>
      <c r="X6" s="227"/>
      <c r="Y6" s="4" t="s">
        <v>9</v>
      </c>
      <c r="AA6" s="229">
        <v>2013</v>
      </c>
      <c r="AB6" s="227"/>
      <c r="AC6" s="227">
        <v>2014</v>
      </c>
      <c r="AD6" s="227"/>
      <c r="AE6" s="228">
        <v>2015</v>
      </c>
      <c r="AF6" s="227"/>
      <c r="AG6" s="4" t="s">
        <v>9</v>
      </c>
    </row>
    <row r="7" spans="1:33" x14ac:dyDescent="0.25">
      <c r="A7" s="225" t="s">
        <v>10</v>
      </c>
      <c r="B7" s="226"/>
      <c r="C7" s="5"/>
      <c r="D7" s="6"/>
      <c r="E7" s="5"/>
      <c r="F7" s="6"/>
      <c r="G7" s="7"/>
      <c r="H7" s="6"/>
      <c r="I7" s="8"/>
      <c r="K7" s="5"/>
      <c r="L7" s="6"/>
      <c r="M7" s="5"/>
      <c r="N7" s="6"/>
      <c r="O7" s="7"/>
      <c r="P7" s="6"/>
      <c r="Q7" s="8"/>
      <c r="S7" s="5"/>
      <c r="T7" s="6"/>
      <c r="U7" s="5"/>
      <c r="V7" s="6"/>
      <c r="W7" s="7"/>
      <c r="X7" s="6"/>
      <c r="Y7" s="8"/>
      <c r="AA7" s="5"/>
      <c r="AB7" s="6"/>
      <c r="AC7" s="5"/>
      <c r="AD7" s="6"/>
      <c r="AE7" s="7"/>
      <c r="AF7" s="6"/>
      <c r="AG7" s="8"/>
    </row>
    <row r="8" spans="1:33" x14ac:dyDescent="0.25">
      <c r="A8" s="9" t="s">
        <v>11</v>
      </c>
      <c r="B8" s="10"/>
      <c r="C8" s="11">
        <v>69</v>
      </c>
      <c r="D8" s="12"/>
      <c r="E8" s="11">
        <v>70.7</v>
      </c>
      <c r="F8" s="12"/>
      <c r="G8" s="13">
        <v>68.099999999999994</v>
      </c>
      <c r="H8" s="12"/>
      <c r="I8" s="14">
        <f>IF(OR(E8=0,E8="-"),"-",IF(G8="-",(0-E8)/E8,(G8-E8)/E8))</f>
        <v>-3.6775106082036893E-2</v>
      </c>
      <c r="K8" s="11">
        <v>69</v>
      </c>
      <c r="L8" s="12"/>
      <c r="M8" s="11">
        <v>70.7</v>
      </c>
      <c r="N8" s="12"/>
      <c r="O8" s="13">
        <v>68.099999999999994</v>
      </c>
      <c r="P8" s="12"/>
      <c r="Q8" s="14">
        <f>IF(OR(M8=0,M8="-"),"-",IF(O8="-",(0-M8)/M8,(O8-M8)/M8))</f>
        <v>-3.6775106082036893E-2</v>
      </c>
      <c r="S8" s="11">
        <v>56</v>
      </c>
      <c r="T8" s="12"/>
      <c r="U8" s="11">
        <v>47.2</v>
      </c>
      <c r="V8" s="12"/>
      <c r="W8" s="13">
        <v>60</v>
      </c>
      <c r="X8" s="12"/>
      <c r="Y8" s="14">
        <f>IF(OR(U8=0,U8="-"),"-",IF(W8="-",(0-U8)/U8,(W8-U8)/U8))</f>
        <v>0.27118644067796605</v>
      </c>
      <c r="AA8" s="11">
        <v>13</v>
      </c>
      <c r="AB8" s="12"/>
      <c r="AC8" s="11">
        <v>23.5</v>
      </c>
      <c r="AD8" s="12"/>
      <c r="AE8" s="13">
        <v>8.1</v>
      </c>
      <c r="AF8" s="12"/>
      <c r="AG8" s="14">
        <f>IF(OR(AC8=0,AC8="-"),"-",IF(AE8="-",(0-AC8)/AC8,(AE8-AC8)/AC8))</f>
        <v>-0.65531914893617027</v>
      </c>
    </row>
    <row r="9" spans="1:33" x14ac:dyDescent="0.25">
      <c r="A9" s="15" t="s">
        <v>12</v>
      </c>
      <c r="B9" s="16"/>
      <c r="C9" s="17">
        <f>C8</f>
        <v>69</v>
      </c>
      <c r="D9" s="18"/>
      <c r="E9" s="17">
        <f>E8</f>
        <v>70.7</v>
      </c>
      <c r="F9" s="18"/>
      <c r="G9" s="19">
        <f>G8</f>
        <v>68.099999999999994</v>
      </c>
      <c r="H9" s="18"/>
      <c r="I9" s="20">
        <f>IF(E9*1=0,"-",(G9-E9)/E9)</f>
        <v>-3.6775106082036893E-2</v>
      </c>
      <c r="K9" s="17">
        <f>K8</f>
        <v>69</v>
      </c>
      <c r="L9" s="18"/>
      <c r="M9" s="17">
        <f>M8</f>
        <v>70.7</v>
      </c>
      <c r="N9" s="18"/>
      <c r="O9" s="19">
        <f>O8</f>
        <v>68.099999999999994</v>
      </c>
      <c r="P9" s="18"/>
      <c r="Q9" s="20">
        <f>IF(M9*1=0,"-",(O9-M9)/M9)</f>
        <v>-3.6775106082036893E-2</v>
      </c>
      <c r="S9" s="17">
        <f>S8</f>
        <v>56</v>
      </c>
      <c r="T9" s="18"/>
      <c r="U9" s="17">
        <f>U8</f>
        <v>47.2</v>
      </c>
      <c r="V9" s="18"/>
      <c r="W9" s="19">
        <f>W8</f>
        <v>60</v>
      </c>
      <c r="X9" s="18"/>
      <c r="Y9" s="20">
        <f>IF(U9*1=0,"-",(W9-U9)/U9)</f>
        <v>0.27118644067796605</v>
      </c>
      <c r="AA9" s="17">
        <f>AA8</f>
        <v>13</v>
      </c>
      <c r="AB9" s="18"/>
      <c r="AC9" s="17">
        <f>AC8</f>
        <v>23.5</v>
      </c>
      <c r="AD9" s="18"/>
      <c r="AE9" s="19">
        <f>AE8</f>
        <v>8.1</v>
      </c>
      <c r="AF9" s="18"/>
      <c r="AG9" s="20">
        <f>IF(AC9*1=0,"-",(AE9-AC9)/AC9)</f>
        <v>-0.65531914893617027</v>
      </c>
    </row>
    <row r="11" spans="1:33" x14ac:dyDescent="0.25">
      <c r="A11" s="225" t="s">
        <v>13</v>
      </c>
      <c r="B11" s="226"/>
      <c r="C11" s="5"/>
      <c r="D11" s="6"/>
      <c r="E11" s="5"/>
      <c r="F11" s="6"/>
      <c r="G11" s="7"/>
      <c r="H11" s="6"/>
      <c r="I11" s="8"/>
      <c r="K11" s="5"/>
      <c r="L11" s="6"/>
      <c r="M11" s="5"/>
      <c r="N11" s="6"/>
      <c r="O11" s="7"/>
      <c r="P11" s="6"/>
      <c r="Q11" s="8"/>
      <c r="S11" s="5"/>
      <c r="T11" s="6"/>
      <c r="U11" s="5"/>
      <c r="V11" s="6"/>
      <c r="W11" s="7"/>
      <c r="X11" s="6"/>
      <c r="Y11" s="8"/>
      <c r="AA11" s="5"/>
      <c r="AB11" s="6"/>
      <c r="AC11" s="5"/>
      <c r="AD11" s="6"/>
      <c r="AE11" s="7"/>
      <c r="AF11" s="6"/>
      <c r="AG11" s="8"/>
    </row>
    <row r="12" spans="1:33" x14ac:dyDescent="0.25">
      <c r="A12" s="9" t="s">
        <v>14</v>
      </c>
      <c r="B12" s="10"/>
      <c r="C12" s="11">
        <v>28.312000000000001</v>
      </c>
      <c r="D12" s="12"/>
      <c r="E12" s="11">
        <v>27.484000000000002</v>
      </c>
      <c r="F12" s="12"/>
      <c r="G12" s="13">
        <v>29.838999999999999</v>
      </c>
      <c r="H12" s="12"/>
      <c r="I12" s="14">
        <f>IF(OR(E12=0,E12="-"),"-",IF(G12="-",(0-E12)/E12,(G12-E12)/E12))</f>
        <v>8.5686217435598774E-2</v>
      </c>
      <c r="K12" s="11">
        <v>28.312000000000001</v>
      </c>
      <c r="L12" s="12"/>
      <c r="M12" s="11">
        <v>27.484000000000002</v>
      </c>
      <c r="N12" s="12"/>
      <c r="O12" s="13">
        <v>29.838999999999999</v>
      </c>
      <c r="P12" s="12"/>
      <c r="Q12" s="14">
        <f>IF(OR(M12=0,M12="-"),"-",IF(O12="-",(0-M12)/M12,(O12-M12)/M12))</f>
        <v>8.5686217435598774E-2</v>
      </c>
      <c r="S12" s="11">
        <v>28.312000000000001</v>
      </c>
      <c r="T12" s="12"/>
      <c r="U12" s="11">
        <v>27.484000000000002</v>
      </c>
      <c r="V12" s="12"/>
      <c r="W12" s="13">
        <v>29.838999999999999</v>
      </c>
      <c r="X12" s="12"/>
      <c r="Y12" s="14">
        <f>IF(OR(U12=0,U12="-"),"-",IF(W12="-",(0-U12)/U12,(W12-U12)/U12))</f>
        <v>8.5686217435598774E-2</v>
      </c>
      <c r="AA12" s="11">
        <v>0</v>
      </c>
      <c r="AB12" s="12"/>
      <c r="AC12" s="11">
        <v>0</v>
      </c>
      <c r="AD12" s="12"/>
      <c r="AE12" s="13">
        <v>0</v>
      </c>
      <c r="AF12" s="12"/>
      <c r="AG12" s="14" t="str">
        <f>IF(OR(AC12=0,AC12="-"),"-",IF(AE12="-",(0-AC12)/AC12,(AE12-AC12)/AC12))</f>
        <v>-</v>
      </c>
    </row>
    <row r="13" spans="1:33" x14ac:dyDescent="0.25">
      <c r="A13" s="15" t="s">
        <v>12</v>
      </c>
      <c r="B13" s="16"/>
      <c r="C13" s="17">
        <f>C12</f>
        <v>28.312000000000001</v>
      </c>
      <c r="D13" s="18"/>
      <c r="E13" s="17">
        <f>E12</f>
        <v>27.484000000000002</v>
      </c>
      <c r="F13" s="18"/>
      <c r="G13" s="19">
        <f>G12</f>
        <v>29.838999999999999</v>
      </c>
      <c r="H13" s="18"/>
      <c r="I13" s="20">
        <f>IF(E13*1=0,"-",(G13-E13)/E13)</f>
        <v>8.5686217435598774E-2</v>
      </c>
      <c r="K13" s="17">
        <f>K12</f>
        <v>28.312000000000001</v>
      </c>
      <c r="L13" s="18"/>
      <c r="M13" s="17">
        <f>M12</f>
        <v>27.484000000000002</v>
      </c>
      <c r="N13" s="18"/>
      <c r="O13" s="19">
        <f>O12</f>
        <v>29.838999999999999</v>
      </c>
      <c r="P13" s="18"/>
      <c r="Q13" s="20">
        <f>IF(M13*1=0,"-",(O13-M13)/M13)</f>
        <v>8.5686217435598774E-2</v>
      </c>
      <c r="S13" s="17">
        <f>S12</f>
        <v>28.312000000000001</v>
      </c>
      <c r="T13" s="18"/>
      <c r="U13" s="17">
        <f>U12</f>
        <v>27.484000000000002</v>
      </c>
      <c r="V13" s="18"/>
      <c r="W13" s="19">
        <f>W12</f>
        <v>29.838999999999999</v>
      </c>
      <c r="X13" s="18"/>
      <c r="Y13" s="20">
        <f>IF(U13*1=0,"-",(W13-U13)/U13)</f>
        <v>8.5686217435598774E-2</v>
      </c>
      <c r="AA13" s="17">
        <f>AA12</f>
        <v>0</v>
      </c>
      <c r="AB13" s="18"/>
      <c r="AC13" s="17">
        <f>AC12</f>
        <v>0</v>
      </c>
      <c r="AD13" s="18"/>
      <c r="AE13" s="19">
        <f>AE12</f>
        <v>0</v>
      </c>
      <c r="AF13" s="18"/>
      <c r="AG13" s="20" t="str">
        <f>IF(AC13*1=0,"-",(AE13-AC13)/AC13)</f>
        <v>-</v>
      </c>
    </row>
    <row r="15" spans="1:33" x14ac:dyDescent="0.25">
      <c r="A15" s="225" t="s">
        <v>15</v>
      </c>
      <c r="B15" s="226"/>
      <c r="C15" s="5"/>
      <c r="D15" s="6"/>
      <c r="E15" s="5"/>
      <c r="F15" s="6"/>
      <c r="G15" s="7"/>
      <c r="H15" s="6"/>
      <c r="I15" s="8"/>
      <c r="K15" s="5"/>
      <c r="L15" s="6"/>
      <c r="M15" s="5"/>
      <c r="N15" s="6"/>
      <c r="O15" s="7"/>
      <c r="P15" s="6"/>
      <c r="Q15" s="8"/>
      <c r="S15" s="5"/>
      <c r="T15" s="6"/>
      <c r="U15" s="5"/>
      <c r="V15" s="6"/>
      <c r="W15" s="7"/>
      <c r="X15" s="6"/>
      <c r="Y15" s="8"/>
      <c r="AA15" s="5"/>
      <c r="AB15" s="6"/>
      <c r="AC15" s="5"/>
      <c r="AD15" s="6"/>
      <c r="AE15" s="7"/>
      <c r="AF15" s="6"/>
      <c r="AG15" s="8"/>
    </row>
    <row r="16" spans="1:33" x14ac:dyDescent="0.25">
      <c r="A16" s="9" t="s">
        <v>16</v>
      </c>
      <c r="B16" s="10"/>
      <c r="C16" s="11">
        <v>110.711</v>
      </c>
      <c r="D16" s="12"/>
      <c r="E16" s="11">
        <v>115.62</v>
      </c>
      <c r="F16" s="12"/>
      <c r="G16" s="13">
        <v>111.2</v>
      </c>
      <c r="H16" s="12"/>
      <c r="I16" s="14">
        <f>IF(OR(E16=0,E16="-"),"-",IF(G16="-",(0-E16)/E16,(G16-E16)/E16))</f>
        <v>-3.8228680159142027E-2</v>
      </c>
      <c r="K16" s="11">
        <v>110.711</v>
      </c>
      <c r="L16" s="12"/>
      <c r="M16" s="11">
        <v>115.62</v>
      </c>
      <c r="N16" s="12"/>
      <c r="O16" s="13">
        <v>111.2</v>
      </c>
      <c r="P16" s="12"/>
      <c r="Q16" s="14">
        <f>IF(OR(M16=0,M16="-"),"-",IF(O16="-",(0-M16)/M16,(O16-M16)/M16))</f>
        <v>-3.8228680159142027E-2</v>
      </c>
      <c r="S16" s="11">
        <v>110.711</v>
      </c>
      <c r="T16" s="12"/>
      <c r="U16" s="11">
        <v>115.62</v>
      </c>
      <c r="V16" s="12"/>
      <c r="W16" s="13">
        <v>111.2</v>
      </c>
      <c r="X16" s="12"/>
      <c r="Y16" s="14">
        <f>IF(OR(U16=0,U16="-"),"-",IF(W16="-",(0-U16)/U16,(W16-U16)/U16))</f>
        <v>-3.8228680159142027E-2</v>
      </c>
      <c r="AA16" s="11">
        <v>0</v>
      </c>
      <c r="AB16" s="12"/>
      <c r="AC16" s="11">
        <v>0</v>
      </c>
      <c r="AD16" s="12"/>
      <c r="AE16" s="13">
        <v>0</v>
      </c>
      <c r="AF16" s="12"/>
      <c r="AG16" s="14" t="str">
        <f>IF(OR(AC16=0,AC16="-"),"-",IF(AE16="-",(0-AC16)/AC16,(AE16-AC16)/AC16))</f>
        <v>-</v>
      </c>
    </row>
    <row r="17" spans="1:33" x14ac:dyDescent="0.25">
      <c r="A17" s="21" t="s">
        <v>17</v>
      </c>
      <c r="B17" s="22"/>
      <c r="C17" s="23">
        <v>639.69899999999996</v>
      </c>
      <c r="D17" s="24"/>
      <c r="E17" s="23">
        <v>649.03300000000002</v>
      </c>
      <c r="F17" s="24"/>
      <c r="G17" s="25">
        <v>683.98500000000001</v>
      </c>
      <c r="H17" s="24"/>
      <c r="I17" s="26">
        <f>IF(OR(E17=0,E17="-"),"-",IF(G17="-",(0-E17)/E17,(G17-E17)/E17))</f>
        <v>5.3852423528541686E-2</v>
      </c>
      <c r="K17" s="23">
        <v>639.69899999999996</v>
      </c>
      <c r="L17" s="24"/>
      <c r="M17" s="23">
        <v>649.03300000000002</v>
      </c>
      <c r="N17" s="24"/>
      <c r="O17" s="25">
        <v>683.98500000000001</v>
      </c>
      <c r="P17" s="24"/>
      <c r="Q17" s="26">
        <f>IF(OR(M17=0,M17="-"),"-",IF(O17="-",(0-M17)/M17,(O17-M17)/M17))</f>
        <v>5.3852423528541686E-2</v>
      </c>
      <c r="S17" s="23">
        <v>639.69899999999996</v>
      </c>
      <c r="T17" s="24"/>
      <c r="U17" s="23">
        <v>649.03300000000002</v>
      </c>
      <c r="V17" s="24"/>
      <c r="W17" s="25">
        <v>683.98500000000001</v>
      </c>
      <c r="X17" s="24"/>
      <c r="Y17" s="26">
        <f>IF(OR(U17=0,U17="-"),"-",IF(W17="-",(0-U17)/U17,(W17-U17)/U17))</f>
        <v>5.3852423528541686E-2</v>
      </c>
      <c r="AA17" s="23">
        <v>0</v>
      </c>
      <c r="AB17" s="24"/>
      <c r="AC17" s="23">
        <v>0</v>
      </c>
      <c r="AD17" s="24"/>
      <c r="AE17" s="25">
        <v>0</v>
      </c>
      <c r="AF17" s="24"/>
      <c r="AG17" s="26" t="str">
        <f>IF(OR(AC17=0,AC17="-"),"-",IF(AE17="-",(0-AC17)/AC17,(AE17-AC17)/AC17))</f>
        <v>-</v>
      </c>
    </row>
    <row r="18" spans="1:33" x14ac:dyDescent="0.25">
      <c r="A18" s="15" t="s">
        <v>12</v>
      </c>
      <c r="B18" s="16"/>
      <c r="C18" s="17">
        <f>C16+C17</f>
        <v>750.41</v>
      </c>
      <c r="D18" s="18"/>
      <c r="E18" s="17">
        <f>E16+E17</f>
        <v>764.65300000000002</v>
      </c>
      <c r="F18" s="18"/>
      <c r="G18" s="19">
        <f>G16+G17</f>
        <v>795.18500000000006</v>
      </c>
      <c r="H18" s="18"/>
      <c r="I18" s="20">
        <f>IF(E18*1=0,"-",(G18-E18)/E18)</f>
        <v>3.9929222797791993E-2</v>
      </c>
      <c r="K18" s="17">
        <f>K16+K17</f>
        <v>750.41</v>
      </c>
      <c r="L18" s="18"/>
      <c r="M18" s="17">
        <f>M16+M17</f>
        <v>764.65300000000002</v>
      </c>
      <c r="N18" s="18"/>
      <c r="O18" s="19">
        <f>O16+O17</f>
        <v>795.18500000000006</v>
      </c>
      <c r="P18" s="18"/>
      <c r="Q18" s="20">
        <f>IF(M18*1=0,"-",(O18-M18)/M18)</f>
        <v>3.9929222797791993E-2</v>
      </c>
      <c r="S18" s="17">
        <f>S16+S17</f>
        <v>750.41</v>
      </c>
      <c r="T18" s="18"/>
      <c r="U18" s="17">
        <f>U16+U17</f>
        <v>764.65300000000002</v>
      </c>
      <c r="V18" s="18"/>
      <c r="W18" s="19">
        <f>W16+W17</f>
        <v>795.18500000000006</v>
      </c>
      <c r="X18" s="18"/>
      <c r="Y18" s="20">
        <f>IF(U18*1=0,"-",(W18-U18)/U18)</f>
        <v>3.9929222797791993E-2</v>
      </c>
      <c r="AA18" s="17">
        <f>AA16+AA17</f>
        <v>0</v>
      </c>
      <c r="AB18" s="18"/>
      <c r="AC18" s="17">
        <f>AC16+AC17</f>
        <v>0</v>
      </c>
      <c r="AD18" s="18"/>
      <c r="AE18" s="19">
        <f>AE16+AE17</f>
        <v>0</v>
      </c>
      <c r="AF18" s="18"/>
      <c r="AG18" s="20" t="str">
        <f>IF(AC18*1=0,"-",(AE18-AC18)/AC18)</f>
        <v>-</v>
      </c>
    </row>
    <row r="20" spans="1:33" x14ac:dyDescent="0.25">
      <c r="A20" s="225" t="s">
        <v>18</v>
      </c>
      <c r="B20" s="226"/>
      <c r="C20" s="5"/>
      <c r="D20" s="6"/>
      <c r="E20" s="5"/>
      <c r="F20" s="6"/>
      <c r="G20" s="7"/>
      <c r="H20" s="6"/>
      <c r="I20" s="8"/>
      <c r="K20" s="5"/>
      <c r="L20" s="6"/>
      <c r="M20" s="5"/>
      <c r="N20" s="6"/>
      <c r="O20" s="7"/>
      <c r="P20" s="6"/>
      <c r="Q20" s="8"/>
      <c r="S20" s="5"/>
      <c r="T20" s="6"/>
      <c r="U20" s="5"/>
      <c r="V20" s="6"/>
      <c r="W20" s="7"/>
      <c r="X20" s="6"/>
      <c r="Y20" s="8"/>
      <c r="AA20" s="5"/>
      <c r="AB20" s="6"/>
      <c r="AC20" s="5"/>
      <c r="AD20" s="6"/>
      <c r="AE20" s="7"/>
      <c r="AF20" s="6"/>
      <c r="AG20" s="8"/>
    </row>
    <row r="21" spans="1:33" x14ac:dyDescent="0.25">
      <c r="A21" s="9" t="s">
        <v>19</v>
      </c>
      <c r="B21" s="10"/>
      <c r="C21" s="11">
        <v>2012.7</v>
      </c>
      <c r="D21" s="12"/>
      <c r="E21" s="11">
        <v>1911.2</v>
      </c>
      <c r="F21" s="12"/>
      <c r="G21" s="13">
        <v>1779.6</v>
      </c>
      <c r="H21" s="12"/>
      <c r="I21" s="14">
        <f>IF(OR(E21=0,E21="-"),"-",IF(G21="-",(0-E21)/E21,(G21-E21)/E21))</f>
        <v>-6.885726245290924E-2</v>
      </c>
      <c r="K21" s="11">
        <v>2012.7</v>
      </c>
      <c r="L21" s="12"/>
      <c r="M21" s="11">
        <v>1911.2</v>
      </c>
      <c r="N21" s="12"/>
      <c r="O21" s="13">
        <v>1779.6</v>
      </c>
      <c r="P21" s="12"/>
      <c r="Q21" s="14">
        <f>IF(OR(M21=0,M21="-"),"-",IF(O21="-",(0-M21)/M21,(O21-M21)/M21))</f>
        <v>-6.885726245290924E-2</v>
      </c>
      <c r="S21" s="11">
        <v>1913.86</v>
      </c>
      <c r="T21" s="12"/>
      <c r="U21" s="11">
        <v>1841.6030000000001</v>
      </c>
      <c r="V21" s="12"/>
      <c r="W21" s="13">
        <v>1715.8030000000001</v>
      </c>
      <c r="X21" s="12"/>
      <c r="Y21" s="14">
        <f>IF(OR(U21=0,U21="-"),"-",IF(W21="-",(0-U21)/U21,(W21-U21)/U21))</f>
        <v>-6.831005379552485E-2</v>
      </c>
      <c r="AA21" s="11">
        <v>98.84</v>
      </c>
      <c r="AB21" s="12"/>
      <c r="AC21" s="11">
        <v>69.596999999999994</v>
      </c>
      <c r="AD21" s="12"/>
      <c r="AE21" s="13">
        <v>63.796999999999997</v>
      </c>
      <c r="AF21" s="12"/>
      <c r="AG21" s="14">
        <f>IF(OR(AC21=0,AC21="-"),"-",IF(AE21="-",(0-AC21)/AC21,(AE21-AC21)/AC21))</f>
        <v>-8.333692544218857E-2</v>
      </c>
    </row>
    <row r="22" spans="1:33" x14ac:dyDescent="0.25">
      <c r="A22" s="15" t="s">
        <v>12</v>
      </c>
      <c r="B22" s="16"/>
      <c r="C22" s="17">
        <f>C21</f>
        <v>2012.7</v>
      </c>
      <c r="D22" s="18"/>
      <c r="E22" s="17">
        <f>E21</f>
        <v>1911.2</v>
      </c>
      <c r="F22" s="18"/>
      <c r="G22" s="19">
        <f>G21</f>
        <v>1779.6</v>
      </c>
      <c r="H22" s="18"/>
      <c r="I22" s="20">
        <f>IF(E22*1=0,"-",(G22-E22)/E22)</f>
        <v>-6.885726245290924E-2</v>
      </c>
      <c r="K22" s="17">
        <f>K21</f>
        <v>2012.7</v>
      </c>
      <c r="L22" s="18"/>
      <c r="M22" s="17">
        <f>M21</f>
        <v>1911.2</v>
      </c>
      <c r="N22" s="18"/>
      <c r="O22" s="19">
        <f>O21</f>
        <v>1779.6</v>
      </c>
      <c r="P22" s="18"/>
      <c r="Q22" s="20">
        <f>IF(M22*1=0,"-",(O22-M22)/M22)</f>
        <v>-6.885726245290924E-2</v>
      </c>
      <c r="S22" s="17">
        <f>S21</f>
        <v>1913.86</v>
      </c>
      <c r="T22" s="18"/>
      <c r="U22" s="17">
        <f>U21</f>
        <v>1841.6030000000001</v>
      </c>
      <c r="V22" s="18"/>
      <c r="W22" s="19">
        <f>W21</f>
        <v>1715.8030000000001</v>
      </c>
      <c r="X22" s="18"/>
      <c r="Y22" s="20">
        <f>IF(U22*1=0,"-",(W22-U22)/U22)</f>
        <v>-6.831005379552485E-2</v>
      </c>
      <c r="AA22" s="17">
        <f>AA21</f>
        <v>98.84</v>
      </c>
      <c r="AB22" s="18"/>
      <c r="AC22" s="17">
        <f>AC21</f>
        <v>69.596999999999994</v>
      </c>
      <c r="AD22" s="18"/>
      <c r="AE22" s="19">
        <f>AE21</f>
        <v>63.796999999999997</v>
      </c>
      <c r="AF22" s="18"/>
      <c r="AG22" s="20">
        <f>IF(AC22*1=0,"-",(AE22-AC22)/AC22)</f>
        <v>-8.333692544218857E-2</v>
      </c>
    </row>
    <row r="24" spans="1:33" x14ac:dyDescent="0.25">
      <c r="A24" s="225" t="s">
        <v>20</v>
      </c>
      <c r="B24" s="226"/>
      <c r="C24" s="5"/>
      <c r="D24" s="6"/>
      <c r="E24" s="5"/>
      <c r="F24" s="6"/>
      <c r="G24" s="7"/>
      <c r="H24" s="6"/>
      <c r="I24" s="8"/>
      <c r="K24" s="5"/>
      <c r="L24" s="6"/>
      <c r="M24" s="5"/>
      <c r="N24" s="6"/>
      <c r="O24" s="7"/>
      <c r="P24" s="6"/>
      <c r="Q24" s="8"/>
      <c r="S24" s="5"/>
      <c r="T24" s="6"/>
      <c r="U24" s="5"/>
      <c r="V24" s="6"/>
      <c r="W24" s="7"/>
      <c r="X24" s="6"/>
      <c r="Y24" s="8"/>
      <c r="AA24" s="5"/>
      <c r="AB24" s="6"/>
      <c r="AC24" s="5"/>
      <c r="AD24" s="6"/>
      <c r="AE24" s="7"/>
      <c r="AF24" s="6"/>
      <c r="AG24" s="8"/>
    </row>
    <row r="25" spans="1:33" x14ac:dyDescent="0.25">
      <c r="A25" s="9" t="s">
        <v>21</v>
      </c>
      <c r="B25" s="10"/>
      <c r="C25" s="11">
        <v>322.8</v>
      </c>
      <c r="D25" s="12"/>
      <c r="E25" s="11">
        <v>266.89999999999998</v>
      </c>
      <c r="F25" s="12"/>
      <c r="G25" s="13">
        <v>310.3</v>
      </c>
      <c r="H25" s="12"/>
      <c r="I25" s="14">
        <f>IF(OR(E25=0,E25="-"),"-",IF(G25="-",(0-E25)/E25,(G25-E25)/E25))</f>
        <v>0.16260771824653442</v>
      </c>
      <c r="K25" s="11">
        <v>322.8</v>
      </c>
      <c r="L25" s="12"/>
      <c r="M25" s="11">
        <v>266.89999999999998</v>
      </c>
      <c r="N25" s="12"/>
      <c r="O25" s="13">
        <v>310.3</v>
      </c>
      <c r="P25" s="12"/>
      <c r="Q25" s="14">
        <f>IF(OR(M25=0,M25="-"),"-",IF(O25="-",(0-M25)/M25,(O25-M25)/M25))</f>
        <v>0.16260771824653442</v>
      </c>
      <c r="S25" s="11">
        <v>322.8</v>
      </c>
      <c r="T25" s="12"/>
      <c r="U25" s="11">
        <v>266.89999999999998</v>
      </c>
      <c r="V25" s="12"/>
      <c r="W25" s="13">
        <v>310.3</v>
      </c>
      <c r="X25" s="12"/>
      <c r="Y25" s="14">
        <f>IF(OR(U25=0,U25="-"),"-",IF(W25="-",(0-U25)/U25,(W25-U25)/U25))</f>
        <v>0.16260771824653442</v>
      </c>
      <c r="AA25" s="11">
        <v>0</v>
      </c>
      <c r="AB25" s="12"/>
      <c r="AC25" s="11">
        <v>0</v>
      </c>
      <c r="AD25" s="12"/>
      <c r="AE25" s="13">
        <v>0</v>
      </c>
      <c r="AF25" s="12"/>
      <c r="AG25" s="14" t="str">
        <f>IF(OR(AC25=0,AC25="-"),"-",IF(AE25="-",(0-AC25)/AC25,(AE25-AC25)/AC25))</f>
        <v>-</v>
      </c>
    </row>
    <row r="26" spans="1:33" x14ac:dyDescent="0.25">
      <c r="A26" s="15" t="s">
        <v>12</v>
      </c>
      <c r="B26" s="16"/>
      <c r="C26" s="17">
        <f>C25</f>
        <v>322.8</v>
      </c>
      <c r="D26" s="18"/>
      <c r="E26" s="17">
        <f>E25</f>
        <v>266.89999999999998</v>
      </c>
      <c r="F26" s="18"/>
      <c r="G26" s="19">
        <f>G25</f>
        <v>310.3</v>
      </c>
      <c r="H26" s="18"/>
      <c r="I26" s="20">
        <f>IF(E26*1=0,"-",(G26-E26)/E26)</f>
        <v>0.16260771824653442</v>
      </c>
      <c r="K26" s="17">
        <f>K25</f>
        <v>322.8</v>
      </c>
      <c r="L26" s="18"/>
      <c r="M26" s="17">
        <f>M25</f>
        <v>266.89999999999998</v>
      </c>
      <c r="N26" s="18"/>
      <c r="O26" s="19">
        <f>O25</f>
        <v>310.3</v>
      </c>
      <c r="P26" s="18"/>
      <c r="Q26" s="20">
        <f>IF(M26*1=0,"-",(O26-M26)/M26)</f>
        <v>0.16260771824653442</v>
      </c>
      <c r="S26" s="17">
        <f>S25</f>
        <v>322.8</v>
      </c>
      <c r="T26" s="18"/>
      <c r="U26" s="17">
        <f>U25</f>
        <v>266.89999999999998</v>
      </c>
      <c r="V26" s="18"/>
      <c r="W26" s="19">
        <f>W25</f>
        <v>310.3</v>
      </c>
      <c r="X26" s="18"/>
      <c r="Y26" s="20">
        <f>IF(U26*1=0,"-",(W26-U26)/U26)</f>
        <v>0.16260771824653442</v>
      </c>
      <c r="AA26" s="17">
        <f>AA25</f>
        <v>0</v>
      </c>
      <c r="AB26" s="18"/>
      <c r="AC26" s="17">
        <f>AC25</f>
        <v>0</v>
      </c>
      <c r="AD26" s="18"/>
      <c r="AE26" s="19">
        <f>AE25</f>
        <v>0</v>
      </c>
      <c r="AF26" s="18"/>
      <c r="AG26" s="20" t="str">
        <f>IF(AC26*1=0,"-",(AE26-AC26)/AC26)</f>
        <v>-</v>
      </c>
    </row>
    <row r="28" spans="1:33" x14ac:dyDescent="0.25">
      <c r="A28" s="225" t="s">
        <v>22</v>
      </c>
      <c r="B28" s="226"/>
      <c r="C28" s="5"/>
      <c r="D28" s="6"/>
      <c r="E28" s="5"/>
      <c r="F28" s="6"/>
      <c r="G28" s="7"/>
      <c r="H28" s="6"/>
      <c r="I28" s="8"/>
      <c r="K28" s="5"/>
      <c r="L28" s="6"/>
      <c r="M28" s="5"/>
      <c r="N28" s="6"/>
      <c r="O28" s="7"/>
      <c r="P28" s="6"/>
      <c r="Q28" s="8"/>
      <c r="S28" s="5"/>
      <c r="T28" s="6"/>
      <c r="U28" s="5"/>
      <c r="V28" s="6"/>
      <c r="W28" s="7"/>
      <c r="X28" s="6"/>
      <c r="Y28" s="8"/>
      <c r="AA28" s="5"/>
      <c r="AB28" s="6"/>
      <c r="AC28" s="5"/>
      <c r="AD28" s="6"/>
      <c r="AE28" s="7"/>
      <c r="AF28" s="6"/>
      <c r="AG28" s="8"/>
    </row>
    <row r="29" spans="1:33" x14ac:dyDescent="0.25">
      <c r="A29" s="9" t="s">
        <v>23</v>
      </c>
      <c r="B29" s="10"/>
      <c r="C29" s="11">
        <v>937.9</v>
      </c>
      <c r="D29" s="12"/>
      <c r="E29" s="11">
        <v>971.36699999999996</v>
      </c>
      <c r="F29" s="12"/>
      <c r="G29" s="13">
        <v>1020</v>
      </c>
      <c r="H29" s="12"/>
      <c r="I29" s="14">
        <f>IF(OR(E29=0,E29="-"),"-",IF(G29="-",(0-E29)/E29,(G29-E29)/E29))</f>
        <v>5.0066555689044452E-2</v>
      </c>
      <c r="K29" s="11">
        <v>937.9</v>
      </c>
      <c r="L29" s="12"/>
      <c r="M29" s="11">
        <v>971.36699999999996</v>
      </c>
      <c r="N29" s="12"/>
      <c r="O29" s="13">
        <v>1020</v>
      </c>
      <c r="P29" s="12"/>
      <c r="Q29" s="14">
        <f>IF(OR(M29=0,M29="-"),"-",IF(O29="-",(0-M29)/M29,(O29-M29)/M29))</f>
        <v>5.0066555689044452E-2</v>
      </c>
      <c r="S29" s="11">
        <v>595.726</v>
      </c>
      <c r="T29" s="12"/>
      <c r="U29" s="11">
        <v>564.803</v>
      </c>
      <c r="V29" s="12"/>
      <c r="W29" s="13">
        <v>662.14099999999996</v>
      </c>
      <c r="X29" s="12"/>
      <c r="Y29" s="14">
        <f>IF(OR(U29=0,U29="-"),"-",IF(W29="-",(0-U29)/U29,(W29-U29)/U29))</f>
        <v>0.17233973615579232</v>
      </c>
      <c r="AA29" s="11">
        <v>342.17399999999998</v>
      </c>
      <c r="AB29" s="12"/>
      <c r="AC29" s="11">
        <v>406.56400000000002</v>
      </c>
      <c r="AD29" s="12"/>
      <c r="AE29" s="13">
        <v>357.85899999999998</v>
      </c>
      <c r="AF29" s="12"/>
      <c r="AG29" s="14">
        <f>IF(OR(AC29=0,AC29="-"),"-",IF(AE29="-",(0-AC29)/AC29,(AE29-AC29)/AC29))</f>
        <v>-0.11979663718381371</v>
      </c>
    </row>
    <row r="30" spans="1:33" x14ac:dyDescent="0.25">
      <c r="A30" s="21" t="s">
        <v>24</v>
      </c>
      <c r="B30" s="22"/>
      <c r="C30" s="23">
        <v>76.045000000000002</v>
      </c>
      <c r="D30" s="24"/>
      <c r="E30" s="23">
        <v>59.204000000000001</v>
      </c>
      <c r="F30" s="24"/>
      <c r="G30" s="25">
        <v>53.923000000000002</v>
      </c>
      <c r="H30" s="24"/>
      <c r="I30" s="26">
        <f>IF(OR(E30=0,E30="-"),"-",IF(G30="-",(0-E30)/E30,(G30-E30)/E30))</f>
        <v>-8.9200054050401975E-2</v>
      </c>
      <c r="K30" s="23">
        <v>76.045000000000002</v>
      </c>
      <c r="L30" s="24"/>
      <c r="M30" s="23">
        <v>59.204000000000001</v>
      </c>
      <c r="N30" s="24"/>
      <c r="O30" s="25">
        <v>53.923000000000002</v>
      </c>
      <c r="P30" s="24"/>
      <c r="Q30" s="26">
        <f>IF(OR(M30=0,M30="-"),"-",IF(O30="-",(0-M30)/M30,(O30-M30)/M30))</f>
        <v>-8.9200054050401975E-2</v>
      </c>
      <c r="S30" s="23">
        <v>-10.641</v>
      </c>
      <c r="T30" s="24"/>
      <c r="U30" s="23">
        <v>0.15</v>
      </c>
      <c r="V30" s="24"/>
      <c r="W30" s="25">
        <v>7.3140000000000001</v>
      </c>
      <c r="X30" s="24"/>
      <c r="Y30" s="26">
        <f>IF(OR(U30=0,U30="-"),"-",IF(W30="-",(0-U30)/U30,(W30-U30)/U30))</f>
        <v>47.76</v>
      </c>
      <c r="AA30" s="23">
        <v>86.686000000000007</v>
      </c>
      <c r="AB30" s="24"/>
      <c r="AC30" s="23">
        <v>59.054000000000002</v>
      </c>
      <c r="AD30" s="24"/>
      <c r="AE30" s="25">
        <v>46.609000000000002</v>
      </c>
      <c r="AF30" s="24"/>
      <c r="AG30" s="26">
        <f>IF(OR(AC30=0,AC30="-"),"-",IF(AE30="-",(0-AC30)/AC30,(AE30-AC30)/AC30))</f>
        <v>-0.21073932333118839</v>
      </c>
    </row>
    <row r="31" spans="1:33" x14ac:dyDescent="0.25">
      <c r="A31" s="9" t="s">
        <v>25</v>
      </c>
      <c r="B31" s="10"/>
      <c r="C31" s="11">
        <v>104.39700000000001</v>
      </c>
      <c r="D31" s="12"/>
      <c r="E31" s="11">
        <v>129.50700000000001</v>
      </c>
      <c r="F31" s="12"/>
      <c r="G31" s="13">
        <v>71.013000000000005</v>
      </c>
      <c r="H31" s="12"/>
      <c r="I31" s="14">
        <f>IF(OR(E31=0,E31="-"),"-",IF(G31="-",(0-E31)/E31,(G31-E31)/E31))</f>
        <v>-0.45166670527461833</v>
      </c>
      <c r="K31" s="11">
        <v>104.39700000000001</v>
      </c>
      <c r="L31" s="12"/>
      <c r="M31" s="11">
        <v>129.50700000000001</v>
      </c>
      <c r="N31" s="12"/>
      <c r="O31" s="13">
        <v>71.013000000000005</v>
      </c>
      <c r="P31" s="12"/>
      <c r="Q31" s="14">
        <f>IF(OR(M31=0,M31="-"),"-",IF(O31="-",(0-M31)/M31,(O31-M31)/M31))</f>
        <v>-0.45166670527461833</v>
      </c>
      <c r="S31" s="11">
        <v>50.695</v>
      </c>
      <c r="T31" s="12"/>
      <c r="U31" s="11">
        <v>72.608999999999995</v>
      </c>
      <c r="V31" s="12"/>
      <c r="W31" s="13">
        <v>45.746000000000002</v>
      </c>
      <c r="X31" s="12"/>
      <c r="Y31" s="14">
        <f>IF(OR(U31=0,U31="-"),"-",IF(W31="-",(0-U31)/U31,(W31-U31)/U31))</f>
        <v>-0.36996791031414833</v>
      </c>
      <c r="AA31" s="11">
        <v>53.701999999999998</v>
      </c>
      <c r="AB31" s="12"/>
      <c r="AC31" s="11">
        <v>56.898000000000003</v>
      </c>
      <c r="AD31" s="12"/>
      <c r="AE31" s="13">
        <v>25.266999999999999</v>
      </c>
      <c r="AF31" s="12"/>
      <c r="AG31" s="14">
        <f>IF(OR(AC31=0,AC31="-"),"-",IF(AE31="-",(0-AC31)/AC31,(AE31-AC31)/AC31))</f>
        <v>-0.5559246370698443</v>
      </c>
    </row>
    <row r="32" spans="1:33" x14ac:dyDescent="0.25">
      <c r="A32" s="21" t="s">
        <v>26</v>
      </c>
      <c r="B32" s="22"/>
      <c r="C32" s="23">
        <v>220</v>
      </c>
      <c r="D32" s="24"/>
      <c r="E32" s="23">
        <v>243.77</v>
      </c>
      <c r="F32" s="24"/>
      <c r="G32" s="25">
        <v>137.14699999999999</v>
      </c>
      <c r="H32" s="24"/>
      <c r="I32" s="26">
        <f>IF(OR(E32=0,E32="-"),"-",IF(G32="-",(0-E32)/E32,(G32-E32)/E32))</f>
        <v>-0.43739180374943598</v>
      </c>
      <c r="K32" s="23">
        <v>220</v>
      </c>
      <c r="L32" s="24"/>
      <c r="M32" s="23">
        <v>243.77</v>
      </c>
      <c r="N32" s="24"/>
      <c r="O32" s="25">
        <v>137.14699999999999</v>
      </c>
      <c r="P32" s="24"/>
      <c r="Q32" s="26">
        <f>IF(OR(M32=0,M32="-"),"-",IF(O32="-",(0-M32)/M32,(O32-M32)/M32))</f>
        <v>-0.43739180374943598</v>
      </c>
      <c r="S32" s="23">
        <v>143.273</v>
      </c>
      <c r="T32" s="24"/>
      <c r="U32" s="23">
        <v>158.70699999999999</v>
      </c>
      <c r="V32" s="24"/>
      <c r="W32" s="25">
        <v>95.78</v>
      </c>
      <c r="X32" s="24"/>
      <c r="Y32" s="26">
        <f>IF(OR(U32=0,U32="-"),"-",IF(W32="-",(0-U32)/U32,(W32-U32)/U32))</f>
        <v>-0.39649794905076646</v>
      </c>
      <c r="AA32" s="23">
        <v>76.727000000000004</v>
      </c>
      <c r="AB32" s="24"/>
      <c r="AC32" s="23">
        <v>85.063000000000002</v>
      </c>
      <c r="AD32" s="24"/>
      <c r="AE32" s="25">
        <v>41.366999999999997</v>
      </c>
      <c r="AF32" s="24"/>
      <c r="AG32" s="26">
        <f>IF(OR(AC32=0,AC32="-"),"-",IF(AE32="-",(0-AC32)/AC32,(AE32-AC32)/AC32))</f>
        <v>-0.51368985340277207</v>
      </c>
    </row>
    <row r="33" spans="1:33" x14ac:dyDescent="0.25">
      <c r="A33" s="15" t="s">
        <v>12</v>
      </c>
      <c r="B33" s="16"/>
      <c r="C33" s="17">
        <f>C29+C30+C31+C32</f>
        <v>1338.3419999999999</v>
      </c>
      <c r="D33" s="18"/>
      <c r="E33" s="17">
        <f>E29+E30+E31+E32</f>
        <v>1403.848</v>
      </c>
      <c r="F33" s="18"/>
      <c r="G33" s="19">
        <f>G29+G30+G31+G32</f>
        <v>1282.0829999999999</v>
      </c>
      <c r="H33" s="18"/>
      <c r="I33" s="20">
        <f>IF(E33*1=0,"-",(G33-E33)/E33)</f>
        <v>-8.6736598264199619E-2</v>
      </c>
      <c r="K33" s="17">
        <f>K29+K30+K31+K32</f>
        <v>1338.3419999999999</v>
      </c>
      <c r="L33" s="18"/>
      <c r="M33" s="17">
        <f>M29+M30+M31+M32</f>
        <v>1403.848</v>
      </c>
      <c r="N33" s="18"/>
      <c r="O33" s="19">
        <f>O29+O30+O31+O32</f>
        <v>1282.0829999999999</v>
      </c>
      <c r="P33" s="18"/>
      <c r="Q33" s="20">
        <f>IF(M33*1=0,"-",(O33-M33)/M33)</f>
        <v>-8.6736598264199619E-2</v>
      </c>
      <c r="S33" s="17">
        <f>S29+S30+S31+S32</f>
        <v>779.05300000000011</v>
      </c>
      <c r="T33" s="18"/>
      <c r="U33" s="17">
        <f>U29+U30+U31+U32</f>
        <v>796.26900000000001</v>
      </c>
      <c r="V33" s="18"/>
      <c r="W33" s="19">
        <f>W29+W30+W31+W32</f>
        <v>810.98099999999988</v>
      </c>
      <c r="X33" s="18"/>
      <c r="Y33" s="20">
        <f>IF(U33*1=0,"-",(W33-U33)/U33)</f>
        <v>1.847616822958055E-2</v>
      </c>
      <c r="AA33" s="17">
        <f>AA29+AA30+AA31+AA32</f>
        <v>559.28899999999999</v>
      </c>
      <c r="AB33" s="18"/>
      <c r="AC33" s="17">
        <f>AC29+AC30+AC31+AC32</f>
        <v>607.57900000000006</v>
      </c>
      <c r="AD33" s="18"/>
      <c r="AE33" s="19">
        <f>AE29+AE30+AE31+AE32</f>
        <v>471.10199999999998</v>
      </c>
      <c r="AF33" s="18"/>
      <c r="AG33" s="20">
        <f>IF(AC33*1=0,"-",(AE33-AC33)/AC33)</f>
        <v>-0.22462428754120875</v>
      </c>
    </row>
    <row r="35" spans="1:33" x14ac:dyDescent="0.25">
      <c r="A35" s="225" t="s">
        <v>27</v>
      </c>
      <c r="B35" s="226"/>
      <c r="C35" s="5"/>
      <c r="D35" s="6"/>
      <c r="E35" s="5"/>
      <c r="F35" s="6"/>
      <c r="G35" s="7"/>
      <c r="H35" s="6"/>
      <c r="I35" s="8"/>
      <c r="K35" s="5"/>
      <c r="L35" s="6"/>
      <c r="M35" s="5"/>
      <c r="N35" s="6"/>
      <c r="O35" s="7"/>
      <c r="P35" s="6"/>
      <c r="Q35" s="8"/>
      <c r="S35" s="5"/>
      <c r="T35" s="6"/>
      <c r="U35" s="5"/>
      <c r="V35" s="6"/>
      <c r="W35" s="7"/>
      <c r="X35" s="6"/>
      <c r="Y35" s="8"/>
      <c r="AA35" s="5"/>
      <c r="AB35" s="6"/>
      <c r="AC35" s="5"/>
      <c r="AD35" s="6"/>
      <c r="AE35" s="7"/>
      <c r="AF35" s="6"/>
      <c r="AG35" s="8"/>
    </row>
    <row r="36" spans="1:33" x14ac:dyDescent="0.25">
      <c r="A36" s="9" t="s">
        <v>28</v>
      </c>
      <c r="B36" s="10"/>
      <c r="C36" s="11">
        <v>137</v>
      </c>
      <c r="D36" s="12"/>
      <c r="E36" s="11">
        <v>115.611</v>
      </c>
      <c r="F36" s="12"/>
      <c r="G36" s="13">
        <v>148.4</v>
      </c>
      <c r="H36" s="12"/>
      <c r="I36" s="14">
        <f>IF(OR(E36=0,E36="-"),"-",IF(G36="-",(0-E36)/E36,(G36-E36)/E36))</f>
        <v>0.28361488093693504</v>
      </c>
      <c r="K36" s="11">
        <v>137</v>
      </c>
      <c r="L36" s="12"/>
      <c r="M36" s="11">
        <v>115.611</v>
      </c>
      <c r="N36" s="12"/>
      <c r="O36" s="13">
        <v>148.4</v>
      </c>
      <c r="P36" s="12"/>
      <c r="Q36" s="14">
        <f>IF(OR(M36=0,M36="-"),"-",IF(O36="-",(0-M36)/M36,(O36-M36)/M36))</f>
        <v>0.28361488093693504</v>
      </c>
      <c r="S36" s="11">
        <v>121.98099999999999</v>
      </c>
      <c r="T36" s="12"/>
      <c r="U36" s="11">
        <v>88.295000000000002</v>
      </c>
      <c r="V36" s="12"/>
      <c r="W36" s="13">
        <v>94.5</v>
      </c>
      <c r="X36" s="12"/>
      <c r="Y36" s="14">
        <f>IF(OR(U36=0,U36="-"),"-",IF(W36="-",(0-U36)/U36,(W36-U36)/U36))</f>
        <v>7.0275780055495757E-2</v>
      </c>
      <c r="AA36" s="11">
        <v>15.019</v>
      </c>
      <c r="AB36" s="12"/>
      <c r="AC36" s="11">
        <v>27.315999999999999</v>
      </c>
      <c r="AD36" s="12"/>
      <c r="AE36" s="13">
        <v>53.9</v>
      </c>
      <c r="AF36" s="12"/>
      <c r="AG36" s="14">
        <f>IF(OR(AC36=0,AC36="-"),"-",IF(AE36="-",(0-AC36)/AC36,(AE36-AC36)/AC36))</f>
        <v>0.97320251867037633</v>
      </c>
    </row>
    <row r="37" spans="1:33" x14ac:dyDescent="0.25">
      <c r="A37" s="21" t="s">
        <v>29</v>
      </c>
      <c r="B37" s="22"/>
      <c r="C37" s="23">
        <v>60.529000000000003</v>
      </c>
      <c r="D37" s="24"/>
      <c r="E37" s="23">
        <v>119.289</v>
      </c>
      <c r="F37" s="24"/>
      <c r="G37" s="25">
        <v>197.29300000000001</v>
      </c>
      <c r="H37" s="24"/>
      <c r="I37" s="26">
        <f>IF(OR(E37=0,E37="-"),"-",IF(G37="-",(0-E37)/E37,(G37-E37)/E37))</f>
        <v>0.65390773667312163</v>
      </c>
      <c r="K37" s="23">
        <v>60.529000000000003</v>
      </c>
      <c r="L37" s="24"/>
      <c r="M37" s="23">
        <v>119.289</v>
      </c>
      <c r="N37" s="24"/>
      <c r="O37" s="25">
        <v>197.29300000000001</v>
      </c>
      <c r="P37" s="24"/>
      <c r="Q37" s="26">
        <f>IF(OR(M37=0,M37="-"),"-",IF(O37="-",(0-M37)/M37,(O37-M37)/M37))</f>
        <v>0.65390773667312163</v>
      </c>
      <c r="S37" s="23">
        <v>26.459</v>
      </c>
      <c r="T37" s="24"/>
      <c r="U37" s="23">
        <v>84.84</v>
      </c>
      <c r="V37" s="24"/>
      <c r="W37" s="25">
        <v>85.206999999999994</v>
      </c>
      <c r="X37" s="24"/>
      <c r="Y37" s="26">
        <f>IF(OR(U37=0,U37="-"),"-",IF(W37="-",(0-U37)/U37,(W37-U37)/U37))</f>
        <v>4.3257897218292101E-3</v>
      </c>
      <c r="AA37" s="23">
        <v>34.07</v>
      </c>
      <c r="AB37" s="24"/>
      <c r="AC37" s="23">
        <v>34.448999999999998</v>
      </c>
      <c r="AD37" s="24"/>
      <c r="AE37" s="25">
        <v>112.086</v>
      </c>
      <c r="AF37" s="24"/>
      <c r="AG37" s="26">
        <f>IF(OR(AC37=0,AC37="-"),"-",IF(AE37="-",(0-AC37)/AC37,(AE37-AC37)/AC37))</f>
        <v>2.2536793520856921</v>
      </c>
    </row>
    <row r="38" spans="1:33" x14ac:dyDescent="0.25">
      <c r="A38" s="9" t="s">
        <v>30</v>
      </c>
      <c r="B38" s="10"/>
      <c r="C38" s="11">
        <v>191</v>
      </c>
      <c r="D38" s="12"/>
      <c r="E38" s="11">
        <v>218</v>
      </c>
      <c r="F38" s="12"/>
      <c r="G38" s="13">
        <v>261</v>
      </c>
      <c r="H38" s="12"/>
      <c r="I38" s="14">
        <f>IF(OR(E38=0,E38="-"),"-",IF(G38="-",(0-E38)/E38,(G38-E38)/E38))</f>
        <v>0.19724770642201836</v>
      </c>
      <c r="K38" s="11">
        <v>191</v>
      </c>
      <c r="L38" s="12"/>
      <c r="M38" s="11">
        <v>218</v>
      </c>
      <c r="N38" s="12"/>
      <c r="O38" s="13">
        <v>261</v>
      </c>
      <c r="P38" s="12"/>
      <c r="Q38" s="14">
        <f>IF(OR(M38=0,M38="-"),"-",IF(O38="-",(0-M38)/M38,(O38-M38)/M38))</f>
        <v>0.19724770642201836</v>
      </c>
      <c r="S38" s="11">
        <v>191</v>
      </c>
      <c r="T38" s="12"/>
      <c r="U38" s="11">
        <v>218</v>
      </c>
      <c r="V38" s="12"/>
      <c r="W38" s="13">
        <v>261</v>
      </c>
      <c r="X38" s="12"/>
      <c r="Y38" s="14">
        <f>IF(OR(U38=0,U38="-"),"-",IF(W38="-",(0-U38)/U38,(W38-U38)/U38))</f>
        <v>0.19724770642201836</v>
      </c>
      <c r="AA38" s="11">
        <v>0</v>
      </c>
      <c r="AB38" s="12"/>
      <c r="AC38" s="11">
        <v>0</v>
      </c>
      <c r="AD38" s="12"/>
      <c r="AE38" s="13">
        <v>0</v>
      </c>
      <c r="AF38" s="12"/>
      <c r="AG38" s="14" t="str">
        <f>IF(OR(AC38=0,AC38="-"),"-",IF(AE38="-",(0-AC38)/AC38,(AE38-AC38)/AC38))</f>
        <v>-</v>
      </c>
    </row>
    <row r="39" spans="1:33" x14ac:dyDescent="0.25">
      <c r="A39" s="21" t="s">
        <v>31</v>
      </c>
      <c r="B39" s="22"/>
      <c r="C39" s="23">
        <v>60.093000000000004</v>
      </c>
      <c r="D39" s="24"/>
      <c r="E39" s="23">
        <v>61.268000000000001</v>
      </c>
      <c r="F39" s="24"/>
      <c r="G39" s="25">
        <v>56.23</v>
      </c>
      <c r="H39" s="24"/>
      <c r="I39" s="26">
        <f>IF(OR(E39=0,E39="-"),"-",IF(G39="-",(0-E39)/E39,(G39-E39)/E39))</f>
        <v>-8.2228895997910875E-2</v>
      </c>
      <c r="K39" s="23">
        <v>60.093000000000004</v>
      </c>
      <c r="L39" s="24"/>
      <c r="M39" s="23">
        <v>61.268000000000001</v>
      </c>
      <c r="N39" s="24"/>
      <c r="O39" s="25">
        <v>56.23</v>
      </c>
      <c r="P39" s="24"/>
      <c r="Q39" s="26">
        <f>IF(OR(M39=0,M39="-"),"-",IF(O39="-",(0-M39)/M39,(O39-M39)/M39))</f>
        <v>-8.2228895997910875E-2</v>
      </c>
      <c r="S39" s="23">
        <v>60.093000000000004</v>
      </c>
      <c r="T39" s="24"/>
      <c r="U39" s="23">
        <v>61.268000000000001</v>
      </c>
      <c r="V39" s="24"/>
      <c r="W39" s="25">
        <v>56.23</v>
      </c>
      <c r="X39" s="24"/>
      <c r="Y39" s="26">
        <f>IF(OR(U39=0,U39="-"),"-",IF(W39="-",(0-U39)/U39,(W39-U39)/U39))</f>
        <v>-8.2228895997910875E-2</v>
      </c>
      <c r="AA39" s="23">
        <v>0</v>
      </c>
      <c r="AB39" s="24"/>
      <c r="AC39" s="23">
        <v>0</v>
      </c>
      <c r="AD39" s="24"/>
      <c r="AE39" s="25">
        <v>0</v>
      </c>
      <c r="AF39" s="24"/>
      <c r="AG39" s="26" t="str">
        <f>IF(OR(AC39=0,AC39="-"),"-",IF(AE39="-",(0-AC39)/AC39,(AE39-AC39)/AC39))</f>
        <v>-</v>
      </c>
    </row>
    <row r="40" spans="1:33" x14ac:dyDescent="0.25">
      <c r="A40" s="15" t="s">
        <v>12</v>
      </c>
      <c r="B40" s="16"/>
      <c r="C40" s="17">
        <f>C36+C37+C38+C39</f>
        <v>448.62200000000001</v>
      </c>
      <c r="D40" s="18"/>
      <c r="E40" s="17">
        <f>E36+E37+E38+E39</f>
        <v>514.16800000000001</v>
      </c>
      <c r="F40" s="18"/>
      <c r="G40" s="19">
        <f>G36+G37+G38+G39</f>
        <v>662.923</v>
      </c>
      <c r="H40" s="18"/>
      <c r="I40" s="20">
        <f>IF(E40*1=0,"-",(G40-E40)/E40)</f>
        <v>0.28931205364783491</v>
      </c>
      <c r="K40" s="17">
        <f>K36+K37+K38+K39</f>
        <v>448.62200000000001</v>
      </c>
      <c r="L40" s="18"/>
      <c r="M40" s="17">
        <f>M36+M37+M38+M39</f>
        <v>514.16800000000001</v>
      </c>
      <c r="N40" s="18"/>
      <c r="O40" s="19">
        <f>O36+O37+O38+O39</f>
        <v>662.923</v>
      </c>
      <c r="P40" s="18"/>
      <c r="Q40" s="20">
        <f>IF(M40*1=0,"-",(O40-M40)/M40)</f>
        <v>0.28931205364783491</v>
      </c>
      <c r="S40" s="17">
        <f>S36+S37+S38+S39</f>
        <v>399.53300000000002</v>
      </c>
      <c r="T40" s="18"/>
      <c r="U40" s="17">
        <f>U36+U37+U38+U39</f>
        <v>452.40300000000002</v>
      </c>
      <c r="V40" s="18"/>
      <c r="W40" s="19">
        <f>W36+W37+W38+W39</f>
        <v>496.93700000000001</v>
      </c>
      <c r="X40" s="18"/>
      <c r="Y40" s="20">
        <f>IF(U40*1=0,"-",(W40-U40)/U40)</f>
        <v>9.8438781352024607E-2</v>
      </c>
      <c r="AA40" s="17">
        <f>AA36+AA37+AA38+AA39</f>
        <v>49.088999999999999</v>
      </c>
      <c r="AB40" s="18"/>
      <c r="AC40" s="17">
        <f>AC36+AC37+AC38+AC39</f>
        <v>61.765000000000001</v>
      </c>
      <c r="AD40" s="18"/>
      <c r="AE40" s="19">
        <f>AE36+AE37+AE38+AE39</f>
        <v>165.98599999999999</v>
      </c>
      <c r="AF40" s="18"/>
      <c r="AG40" s="20">
        <f>IF(AC40*1=0,"-",(AE40-AC40)/AC40)</f>
        <v>1.6873795839067431</v>
      </c>
    </row>
    <row r="42" spans="1:33" x14ac:dyDescent="0.25">
      <c r="A42" s="225" t="s">
        <v>32</v>
      </c>
      <c r="B42" s="226"/>
      <c r="C42" s="5"/>
      <c r="D42" s="6"/>
      <c r="E42" s="5"/>
      <c r="F42" s="6"/>
      <c r="G42" s="7"/>
      <c r="H42" s="6"/>
      <c r="I42" s="8"/>
      <c r="K42" s="5"/>
      <c r="L42" s="6"/>
      <c r="M42" s="5"/>
      <c r="N42" s="6"/>
      <c r="O42" s="7"/>
      <c r="P42" s="6"/>
      <c r="Q42" s="8"/>
      <c r="S42" s="5"/>
      <c r="T42" s="6"/>
      <c r="U42" s="5"/>
      <c r="V42" s="6"/>
      <c r="W42" s="7"/>
      <c r="X42" s="6"/>
      <c r="Y42" s="8"/>
      <c r="AA42" s="5"/>
      <c r="AB42" s="6"/>
      <c r="AC42" s="5"/>
      <c r="AD42" s="6"/>
      <c r="AE42" s="7"/>
      <c r="AF42" s="6"/>
      <c r="AG42" s="8"/>
    </row>
    <row r="43" spans="1:33" x14ac:dyDescent="0.25">
      <c r="A43" s="9" t="s">
        <v>33</v>
      </c>
      <c r="B43" s="10"/>
      <c r="C43" s="11">
        <v>3280</v>
      </c>
      <c r="D43" s="12"/>
      <c r="E43" s="11">
        <v>3550.0005000000001</v>
      </c>
      <c r="F43" s="12"/>
      <c r="G43" s="13">
        <v>3999.8339999999998</v>
      </c>
      <c r="H43" s="12" t="s">
        <v>34</v>
      </c>
      <c r="I43" s="14">
        <f>IF(OR(E43=0,E43="-"),"-",IF(G43="-",(0-E43)/E43,(G43-E43)/E43))</f>
        <v>0.12671364412483876</v>
      </c>
      <c r="K43" s="11">
        <v>3280</v>
      </c>
      <c r="L43" s="12"/>
      <c r="M43" s="11">
        <v>3550.0005000000001</v>
      </c>
      <c r="N43" s="12"/>
      <c r="O43" s="13">
        <v>3999.8339999999998</v>
      </c>
      <c r="P43" s="12"/>
      <c r="Q43" s="14">
        <f>IF(OR(M43=0,M43="-"),"-",IF(O43="-",(0-M43)/M43,(O43-M43)/M43))</f>
        <v>0.12671364412483876</v>
      </c>
      <c r="S43" s="11">
        <v>3211.4383600000001</v>
      </c>
      <c r="T43" s="12"/>
      <c r="U43" s="11">
        <v>3473.3917799999999</v>
      </c>
      <c r="V43" s="12"/>
      <c r="W43" s="13">
        <v>3928.1489999999999</v>
      </c>
      <c r="X43" s="12"/>
      <c r="Y43" s="14">
        <f>IF(OR(U43=0,U43="-"),"-",IF(W43="-",(0-U43)/U43,(W43-U43)/U43))</f>
        <v>0.13092597921677582</v>
      </c>
      <c r="AA43" s="11">
        <v>68.561639999999997</v>
      </c>
      <c r="AB43" s="12" t="s">
        <v>35</v>
      </c>
      <c r="AC43" s="11">
        <v>76.608720000000005</v>
      </c>
      <c r="AD43" s="12" t="s">
        <v>35</v>
      </c>
      <c r="AE43" s="13">
        <v>71.685000000000002</v>
      </c>
      <c r="AF43" s="12" t="s">
        <v>35</v>
      </c>
      <c r="AG43" s="14">
        <f>IF(OR(AC43=0,AC43="-"),"-",IF(AE43="-",(0-AC43)/AC43,(AE43-AC43)/AC43))</f>
        <v>-6.4271012490484142E-2</v>
      </c>
    </row>
    <row r="44" spans="1:33" x14ac:dyDescent="0.25">
      <c r="A44" s="21" t="s">
        <v>36</v>
      </c>
      <c r="B44" s="22"/>
      <c r="C44" s="23">
        <v>51.094000000000001</v>
      </c>
      <c r="D44" s="24"/>
      <c r="E44" s="23">
        <v>33.939</v>
      </c>
      <c r="F44" s="24"/>
      <c r="G44" s="25">
        <v>47.195999999999998</v>
      </c>
      <c r="H44" s="24"/>
      <c r="I44" s="26">
        <f>IF(OR(E44=0,E44="-"),"-",IF(G44="-",(0-E44)/E44,(G44-E44)/E44))</f>
        <v>0.39061256961018292</v>
      </c>
      <c r="K44" s="23">
        <v>51.094000000000001</v>
      </c>
      <c r="L44" s="24"/>
      <c r="M44" s="23">
        <v>33.939</v>
      </c>
      <c r="N44" s="24"/>
      <c r="O44" s="25">
        <v>47.195999999999998</v>
      </c>
      <c r="P44" s="24"/>
      <c r="Q44" s="26">
        <f>IF(OR(M44=0,M44="-"),"-",IF(O44="-",(0-M44)/M44,(O44-M44)/M44))</f>
        <v>0.39061256961018292</v>
      </c>
      <c r="S44" s="23">
        <v>51.094000000000001</v>
      </c>
      <c r="T44" s="24"/>
      <c r="U44" s="23">
        <v>33.939</v>
      </c>
      <c r="V44" s="24"/>
      <c r="W44" s="25">
        <v>47.195999999999998</v>
      </c>
      <c r="X44" s="24"/>
      <c r="Y44" s="26">
        <f>IF(OR(U44=0,U44="-"),"-",IF(W44="-",(0-U44)/U44,(W44-U44)/U44))</f>
        <v>0.39061256961018292</v>
      </c>
      <c r="AA44" s="23">
        <v>0</v>
      </c>
      <c r="AB44" s="24"/>
      <c r="AC44" s="23">
        <v>0</v>
      </c>
      <c r="AD44" s="24"/>
      <c r="AE44" s="25">
        <v>0</v>
      </c>
      <c r="AF44" s="24"/>
      <c r="AG44" s="26" t="str">
        <f>IF(OR(AC44=0,AC44="-"),"-",IF(AE44="-",(0-AC44)/AC44,(AE44-AC44)/AC44))</f>
        <v>-</v>
      </c>
    </row>
    <row r="45" spans="1:33" x14ac:dyDescent="0.25">
      <c r="A45" s="9" t="s">
        <v>37</v>
      </c>
      <c r="B45" s="10"/>
      <c r="C45" s="11">
        <v>14.906000000000001</v>
      </c>
      <c r="D45" s="12"/>
      <c r="E45" s="11">
        <v>0</v>
      </c>
      <c r="F45" s="12"/>
      <c r="G45" s="13">
        <v>0</v>
      </c>
      <c r="H45" s="12"/>
      <c r="I45" s="14" t="str">
        <f>IF(OR(E45=0,E45="-"),"-",IF(G45="-",(0-E45)/E45,(G45-E45)/E45))</f>
        <v>-</v>
      </c>
      <c r="K45" s="11">
        <v>14.906000000000001</v>
      </c>
      <c r="L45" s="12"/>
      <c r="M45" s="11">
        <v>0</v>
      </c>
      <c r="N45" s="12"/>
      <c r="O45" s="13">
        <v>0</v>
      </c>
      <c r="P45" s="12"/>
      <c r="Q45" s="14" t="str">
        <f>IF(OR(M45=0,M45="-"),"-",IF(O45="-",(0-M45)/M45,(O45-M45)/M45))</f>
        <v>-</v>
      </c>
      <c r="S45" s="11">
        <v>14.906000000000001</v>
      </c>
      <c r="T45" s="12"/>
      <c r="U45" s="11">
        <v>0</v>
      </c>
      <c r="V45" s="12"/>
      <c r="W45" s="13">
        <v>0</v>
      </c>
      <c r="X45" s="12"/>
      <c r="Y45" s="14" t="str">
        <f>IF(OR(U45=0,U45="-"),"-",IF(W45="-",(0-U45)/U45,(W45-U45)/U45))</f>
        <v>-</v>
      </c>
      <c r="AA45" s="11">
        <v>0</v>
      </c>
      <c r="AB45" s="12"/>
      <c r="AC45" s="11">
        <v>0</v>
      </c>
      <c r="AD45" s="12"/>
      <c r="AE45" s="13">
        <v>0</v>
      </c>
      <c r="AF45" s="12"/>
      <c r="AG45" s="14" t="str">
        <f>IF(OR(AC45=0,AC45="-"),"-",IF(AE45="-",(0-AC45)/AC45,(AE45-AC45)/AC45))</f>
        <v>-</v>
      </c>
    </row>
    <row r="46" spans="1:33" x14ac:dyDescent="0.25">
      <c r="A46" s="15" t="s">
        <v>12</v>
      </c>
      <c r="B46" s="16"/>
      <c r="C46" s="17">
        <f>C43+C44+C45</f>
        <v>3346</v>
      </c>
      <c r="D46" s="18"/>
      <c r="E46" s="17">
        <f>E43+E44+E45</f>
        <v>3583.9395</v>
      </c>
      <c r="F46" s="18"/>
      <c r="G46" s="19">
        <f>G43+G44+G45</f>
        <v>4047.0299999999997</v>
      </c>
      <c r="H46" s="18"/>
      <c r="I46" s="20">
        <f>IF(E46*1=0,"-",(G46-E46)/E46)</f>
        <v>0.12921270015858241</v>
      </c>
      <c r="K46" s="17">
        <f>K43+K44+K45</f>
        <v>3346</v>
      </c>
      <c r="L46" s="18"/>
      <c r="M46" s="17">
        <f>M43+M44+M45</f>
        <v>3583.9395</v>
      </c>
      <c r="N46" s="18"/>
      <c r="O46" s="19">
        <f>O43+O44+O45</f>
        <v>4047.0299999999997</v>
      </c>
      <c r="P46" s="18"/>
      <c r="Q46" s="20">
        <f>IF(M46*1=0,"-",(O46-M46)/M46)</f>
        <v>0.12921270015858241</v>
      </c>
      <c r="S46" s="17">
        <f>S43+S44+S45</f>
        <v>3277.4383600000001</v>
      </c>
      <c r="T46" s="18"/>
      <c r="U46" s="17">
        <f>U43+U44+U45</f>
        <v>3507.3307799999998</v>
      </c>
      <c r="V46" s="18"/>
      <c r="W46" s="19">
        <f>W43+W44+W45</f>
        <v>3975.3449999999998</v>
      </c>
      <c r="X46" s="18"/>
      <c r="Y46" s="20">
        <f>IF(U46*1=0,"-",(W46-U46)/U46)</f>
        <v>0.13343885973594999</v>
      </c>
      <c r="AA46" s="17">
        <f>AA43+AA44+AA45</f>
        <v>68.561639999999997</v>
      </c>
      <c r="AB46" s="18"/>
      <c r="AC46" s="17">
        <f>AC43+AC44+AC45</f>
        <v>76.608720000000005</v>
      </c>
      <c r="AD46" s="18"/>
      <c r="AE46" s="19">
        <f>AE43+AE44+AE45</f>
        <v>71.685000000000002</v>
      </c>
      <c r="AF46" s="18"/>
      <c r="AG46" s="20">
        <f>IF(AC46*1=0,"-",(AE46-AC46)/AC46)</f>
        <v>-6.4271012490484142E-2</v>
      </c>
    </row>
    <row r="48" spans="1:33" x14ac:dyDescent="0.25">
      <c r="A48" s="225" t="s">
        <v>38</v>
      </c>
      <c r="B48" s="226"/>
      <c r="C48" s="5"/>
      <c r="D48" s="6"/>
      <c r="E48" s="5"/>
      <c r="F48" s="6"/>
      <c r="G48" s="7"/>
      <c r="H48" s="6"/>
      <c r="I48" s="8"/>
      <c r="K48" s="5"/>
      <c r="L48" s="6"/>
      <c r="M48" s="5"/>
      <c r="N48" s="6"/>
      <c r="O48" s="7"/>
      <c r="P48" s="6"/>
      <c r="Q48" s="8"/>
      <c r="S48" s="5"/>
      <c r="T48" s="6"/>
      <c r="U48" s="5"/>
      <c r="V48" s="6"/>
      <c r="W48" s="7"/>
      <c r="X48" s="6"/>
      <c r="Y48" s="8"/>
      <c r="AA48" s="5"/>
      <c r="AB48" s="6"/>
      <c r="AC48" s="5"/>
      <c r="AD48" s="6"/>
      <c r="AE48" s="7"/>
      <c r="AF48" s="6"/>
      <c r="AG48" s="8"/>
    </row>
    <row r="49" spans="1:33" x14ac:dyDescent="0.25">
      <c r="A49" s="9" t="s">
        <v>39</v>
      </c>
      <c r="B49" s="10"/>
      <c r="C49" s="11">
        <v>106.783</v>
      </c>
      <c r="D49" s="12"/>
      <c r="E49" s="11">
        <v>112.4</v>
      </c>
      <c r="F49" s="12"/>
      <c r="G49" s="13">
        <v>121.904</v>
      </c>
      <c r="H49" s="12"/>
      <c r="I49" s="14">
        <f>IF(OR(E49=0,E49="-"),"-",IF(G49="-",(0-E49)/E49,(G49-E49)/E49))</f>
        <v>8.4555160142348665E-2</v>
      </c>
      <c r="K49" s="11">
        <v>106.783</v>
      </c>
      <c r="L49" s="12"/>
      <c r="M49" s="11">
        <v>112.4</v>
      </c>
      <c r="N49" s="12"/>
      <c r="O49" s="13">
        <v>121.904</v>
      </c>
      <c r="P49" s="12"/>
      <c r="Q49" s="14">
        <f>IF(OR(M49=0,M49="-"),"-",IF(O49="-",(0-M49)/M49,(O49-M49)/M49))</f>
        <v>8.4555160142348665E-2</v>
      </c>
      <c r="S49" s="11">
        <v>106.783</v>
      </c>
      <c r="T49" s="12"/>
      <c r="U49" s="11">
        <v>112.4</v>
      </c>
      <c r="V49" s="12"/>
      <c r="W49" s="13">
        <v>121.904</v>
      </c>
      <c r="X49" s="12"/>
      <c r="Y49" s="14">
        <f>IF(OR(U49=0,U49="-"),"-",IF(W49="-",(0-U49)/U49,(W49-U49)/U49))</f>
        <v>8.4555160142348665E-2</v>
      </c>
      <c r="AA49" s="11">
        <v>0</v>
      </c>
      <c r="AB49" s="12"/>
      <c r="AC49" s="11">
        <v>0</v>
      </c>
      <c r="AD49" s="12"/>
      <c r="AE49" s="13">
        <v>0</v>
      </c>
      <c r="AF49" s="12"/>
      <c r="AG49" s="14" t="str">
        <f>IF(OR(AC49=0,AC49="-"),"-",IF(AE49="-",(0-AC49)/AC49,(AE49-AC49)/AC49))</f>
        <v>-</v>
      </c>
    </row>
    <row r="50" spans="1:33" x14ac:dyDescent="0.25">
      <c r="A50" s="15" t="s">
        <v>12</v>
      </c>
      <c r="B50" s="16"/>
      <c r="C50" s="17">
        <f>C49</f>
        <v>106.783</v>
      </c>
      <c r="D50" s="18"/>
      <c r="E50" s="17">
        <f>E49</f>
        <v>112.4</v>
      </c>
      <c r="F50" s="18"/>
      <c r="G50" s="19">
        <f>G49</f>
        <v>121.904</v>
      </c>
      <c r="H50" s="18"/>
      <c r="I50" s="20">
        <f>IF(E50*1=0,"-",(G50-E50)/E50)</f>
        <v>8.4555160142348665E-2</v>
      </c>
      <c r="K50" s="17">
        <f>K49</f>
        <v>106.783</v>
      </c>
      <c r="L50" s="18"/>
      <c r="M50" s="17">
        <f>M49</f>
        <v>112.4</v>
      </c>
      <c r="N50" s="18"/>
      <c r="O50" s="19">
        <f>O49</f>
        <v>121.904</v>
      </c>
      <c r="P50" s="18"/>
      <c r="Q50" s="20">
        <f>IF(M50*1=0,"-",(O50-M50)/M50)</f>
        <v>8.4555160142348665E-2</v>
      </c>
      <c r="S50" s="17">
        <f>S49</f>
        <v>106.783</v>
      </c>
      <c r="T50" s="18"/>
      <c r="U50" s="17">
        <f>U49</f>
        <v>112.4</v>
      </c>
      <c r="V50" s="18"/>
      <c r="W50" s="19">
        <f>W49</f>
        <v>121.904</v>
      </c>
      <c r="X50" s="18"/>
      <c r="Y50" s="20">
        <f>IF(U50*1=0,"-",(W50-U50)/U50)</f>
        <v>8.4555160142348665E-2</v>
      </c>
      <c r="AA50" s="17">
        <f>AA49</f>
        <v>0</v>
      </c>
      <c r="AB50" s="18"/>
      <c r="AC50" s="17">
        <f>AC49</f>
        <v>0</v>
      </c>
      <c r="AD50" s="18"/>
      <c r="AE50" s="19">
        <f>AE49</f>
        <v>0</v>
      </c>
      <c r="AF50" s="18"/>
      <c r="AG50" s="20" t="str">
        <f>IF(AC50*1=0,"-",(AE50-AC50)/AC50)</f>
        <v>-</v>
      </c>
    </row>
    <row r="52" spans="1:33" ht="18" x14ac:dyDescent="0.25">
      <c r="A52" s="27" t="s">
        <v>40</v>
      </c>
      <c r="B52" s="28"/>
      <c r="C52" s="29">
        <f>C9+C13+C18+C22+C26+C33+C40+C46+C50</f>
        <v>8422.969000000001</v>
      </c>
      <c r="D52" s="30"/>
      <c r="E52" s="29">
        <f>E9+E13+E18+E22+E26+E33+E40+E46+E50</f>
        <v>8655.2924999999996</v>
      </c>
      <c r="F52" s="30"/>
      <c r="G52" s="31">
        <f>G9+G13+G18+G22+G26+G33+G40+G46+G50</f>
        <v>9096.9639999999999</v>
      </c>
      <c r="H52" s="30"/>
      <c r="I52" s="32">
        <f>IF(E52*1=0,"-",(G52-E52)/E52)</f>
        <v>5.1029066897508128E-2</v>
      </c>
      <c r="K52" s="29">
        <f>K9+K13+K18+K22+K26+K33+K40+K46+K50</f>
        <v>8422.969000000001</v>
      </c>
      <c r="L52" s="30"/>
      <c r="M52" s="29">
        <f>M9+M13+M18+M22+M26+M33+M40+M46+M50</f>
        <v>8655.2924999999996</v>
      </c>
      <c r="N52" s="30"/>
      <c r="O52" s="31">
        <f>O9+O13+O18+O22+O26+O33+O40+O46+O50</f>
        <v>9096.9639999999999</v>
      </c>
      <c r="P52" s="30"/>
      <c r="Q52" s="32">
        <f>IF(M52*1=0,"-",(O52-M52)/M52)</f>
        <v>5.1029066897508128E-2</v>
      </c>
      <c r="S52" s="29">
        <f>S9+S13+S18+S22+S26+S33+S40+S46+S50</f>
        <v>7634.1893600000012</v>
      </c>
      <c r="T52" s="30"/>
      <c r="U52" s="29">
        <f>U9+U13+U18+U22+U26+U33+U40+U46+U50</f>
        <v>7816.2427800000005</v>
      </c>
      <c r="V52" s="30"/>
      <c r="W52" s="31">
        <f>W9+W13+W18+W22+W26+W33+W40+W46+W50</f>
        <v>8316.2939999999999</v>
      </c>
      <c r="X52" s="30"/>
      <c r="Y52" s="32">
        <f>IF(U52*1=0,"-",(W52-U52)/U52)</f>
        <v>6.397590684868662E-2</v>
      </c>
      <c r="AA52" s="29">
        <f>AA9+AA13+AA18+AA22+AA26+AA33+AA40+AA46+AA50</f>
        <v>788.77964000000009</v>
      </c>
      <c r="AB52" s="30"/>
      <c r="AC52" s="29">
        <f>AC9+AC13+AC18+AC22+AC26+AC33+AC40+AC46+AC50</f>
        <v>839.04971999999998</v>
      </c>
      <c r="AD52" s="30"/>
      <c r="AE52" s="31">
        <f>AE9+AE13+AE18+AE22+AE26+AE33+AE40+AE46+AE50</f>
        <v>780.67000000000007</v>
      </c>
      <c r="AF52" s="30"/>
      <c r="AG52" s="32">
        <f>IF(AC52*1=0,"-",(AE52-AC52)/AC52)</f>
        <v>-6.9578379693637116E-2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1:AF1"/>
    <mergeCell ref="A2:AF2"/>
    <mergeCell ref="A3:AF3"/>
    <mergeCell ref="C5:I5"/>
    <mergeCell ref="K5:Q5"/>
    <mergeCell ref="S5:Y5"/>
    <mergeCell ref="AA5:AG5"/>
    <mergeCell ref="AC6:AD6"/>
    <mergeCell ref="AE6:AF6"/>
    <mergeCell ref="A7:B7"/>
    <mergeCell ref="A11:B11"/>
    <mergeCell ref="A15:B15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48:B48"/>
    <mergeCell ref="A20:B20"/>
    <mergeCell ref="A24:B24"/>
    <mergeCell ref="A28:B28"/>
    <mergeCell ref="A35:B35"/>
    <mergeCell ref="A42:B42"/>
  </mergeCells>
  <printOptions horizontalCentered="1"/>
  <pageMargins left="0" right="0" top="0" bottom="0.75" header="0" footer="0.3"/>
  <pageSetup paperSize="9" scale="83" fitToHeight="0"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3"/>
  <sheetViews>
    <sheetView topLeftCell="A97" workbookViewId="0">
      <selection sqref="A1:O9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3" width="8.140625" customWidth="1"/>
    <col min="14" max="16" width="10.7109375" customWidth="1"/>
    <col min="17" max="18" width="9.140625" customWidth="1"/>
  </cols>
  <sheetData>
    <row r="1" spans="1:18" ht="23.25" x14ac:dyDescent="0.25">
      <c r="A1" s="230" t="s">
        <v>41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42" t="s">
        <v>1</v>
      </c>
    </row>
    <row r="2" spans="1:18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33"/>
    </row>
    <row r="3" spans="1:18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33"/>
    </row>
    <row r="5" spans="1:18" ht="51" customHeight="1" x14ac:dyDescent="0.25">
      <c r="A5" s="34" t="s">
        <v>8</v>
      </c>
      <c r="B5" s="240" t="s">
        <v>42</v>
      </c>
      <c r="C5" s="240" t="s">
        <v>43</v>
      </c>
      <c r="D5" s="241" t="s">
        <v>19</v>
      </c>
      <c r="E5" s="241" t="s">
        <v>23</v>
      </c>
      <c r="F5" s="241" t="s">
        <v>24</v>
      </c>
      <c r="G5" s="241" t="s">
        <v>25</v>
      </c>
      <c r="H5" s="241" t="s">
        <v>26</v>
      </c>
      <c r="I5" s="241" t="s">
        <v>28</v>
      </c>
      <c r="J5" s="241" t="s">
        <v>29</v>
      </c>
      <c r="K5" s="241" t="s">
        <v>30</v>
      </c>
      <c r="L5" s="241" t="s">
        <v>33</v>
      </c>
      <c r="M5" s="241" t="s">
        <v>44</v>
      </c>
      <c r="N5" s="239" t="s">
        <v>45</v>
      </c>
      <c r="O5" s="239" t="s">
        <v>45</v>
      </c>
      <c r="P5" s="239" t="s">
        <v>45</v>
      </c>
    </row>
    <row r="6" spans="1:18" x14ac:dyDescent="0.25">
      <c r="A6" s="36" t="s">
        <v>46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</row>
    <row r="7" spans="1:18" ht="15.75" x14ac:dyDescent="0.25">
      <c r="A7" s="36" t="s">
        <v>47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35">
        <v>2015</v>
      </c>
      <c r="O7" s="35">
        <v>2014</v>
      </c>
      <c r="P7" s="35">
        <v>2013</v>
      </c>
    </row>
    <row r="8" spans="1:18" ht="15.75" x14ac:dyDescent="0.25">
      <c r="A8" s="37" t="s">
        <v>10</v>
      </c>
      <c r="B8" s="237"/>
      <c r="C8" s="226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40"/>
      <c r="P8" s="40"/>
    </row>
    <row r="9" spans="1:18" ht="15.75" x14ac:dyDescent="0.25">
      <c r="A9" s="41" t="s">
        <v>48</v>
      </c>
      <c r="B9" s="236"/>
      <c r="C9" s="226"/>
      <c r="D9" s="42">
        <v>0</v>
      </c>
      <c r="E9" s="42">
        <v>18.422000000000001</v>
      </c>
      <c r="F9" s="42">
        <v>0</v>
      </c>
      <c r="G9" s="42">
        <v>4.9829999999999997</v>
      </c>
      <c r="H9" s="42">
        <v>0</v>
      </c>
      <c r="I9" s="42">
        <v>0</v>
      </c>
      <c r="J9" s="42">
        <v>0</v>
      </c>
      <c r="K9" s="42">
        <v>0</v>
      </c>
      <c r="L9" s="42">
        <v>7.5600000000000001E-2</v>
      </c>
      <c r="M9" s="42">
        <v>0</v>
      </c>
      <c r="N9" s="43">
        <f t="shared" ref="N9:N21" si="0">SUM(D9,E9,F9,G9,H9,I9,J9,K9,L9,M9)</f>
        <v>23.480600000000003</v>
      </c>
      <c r="O9" s="42">
        <v>21.577359999999999</v>
      </c>
      <c r="P9" s="42">
        <v>22.12114</v>
      </c>
      <c r="Q9" s="236"/>
      <c r="R9" s="226"/>
    </row>
    <row r="10" spans="1:18" ht="15.75" x14ac:dyDescent="0.25">
      <c r="A10" s="44" t="s">
        <v>49</v>
      </c>
      <c r="B10" s="238"/>
      <c r="C10" s="226"/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6">
        <f t="shared" si="0"/>
        <v>0</v>
      </c>
      <c r="O10" s="45">
        <v>0</v>
      </c>
      <c r="P10" s="45">
        <v>1.404E-2</v>
      </c>
    </row>
    <row r="11" spans="1:18" ht="15.75" x14ac:dyDescent="0.25">
      <c r="A11" s="41" t="s">
        <v>11</v>
      </c>
      <c r="B11" s="236"/>
      <c r="C11" s="226"/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5.9400000000000001E-2</v>
      </c>
      <c r="M11" s="42">
        <v>0</v>
      </c>
      <c r="N11" s="43">
        <f t="shared" si="0"/>
        <v>5.9400000000000001E-2</v>
      </c>
      <c r="O11" s="42">
        <v>7.3440000000000005E-2</v>
      </c>
      <c r="P11" s="42">
        <v>7.3440000000000005E-2</v>
      </c>
    </row>
    <row r="12" spans="1:18" ht="15.75" x14ac:dyDescent="0.25">
      <c r="A12" s="44" t="s">
        <v>50</v>
      </c>
      <c r="B12" s="238"/>
      <c r="C12" s="226"/>
      <c r="D12" s="45">
        <v>0</v>
      </c>
      <c r="E12" s="45">
        <v>20.396999999999998</v>
      </c>
      <c r="F12" s="45">
        <v>0</v>
      </c>
      <c r="G12" s="45">
        <v>3.09</v>
      </c>
      <c r="H12" s="45">
        <v>10.814</v>
      </c>
      <c r="I12" s="45">
        <v>5.2</v>
      </c>
      <c r="J12" s="45">
        <v>0</v>
      </c>
      <c r="K12" s="45">
        <v>0</v>
      </c>
      <c r="L12" s="45">
        <v>0</v>
      </c>
      <c r="M12" s="45">
        <v>0</v>
      </c>
      <c r="N12" s="46">
        <f t="shared" si="0"/>
        <v>39.501000000000005</v>
      </c>
      <c r="O12" s="45">
        <v>50.14</v>
      </c>
      <c r="P12" s="45">
        <v>48.052880000000002</v>
      </c>
    </row>
    <row r="13" spans="1:18" ht="15.75" x14ac:dyDescent="0.25">
      <c r="A13" s="41" t="s">
        <v>51</v>
      </c>
      <c r="B13" s="236"/>
      <c r="C13" s="226"/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4.8599999999999997E-2</v>
      </c>
      <c r="M13" s="42">
        <v>0</v>
      </c>
      <c r="N13" s="43">
        <f t="shared" si="0"/>
        <v>4.8599999999999997E-2</v>
      </c>
      <c r="O13" s="42">
        <v>0</v>
      </c>
      <c r="P13" s="42">
        <v>7.7759999999999996E-2</v>
      </c>
    </row>
    <row r="14" spans="1:18" ht="15.75" x14ac:dyDescent="0.25">
      <c r="A14" s="44" t="s">
        <v>52</v>
      </c>
      <c r="B14" s="238"/>
      <c r="C14" s="226"/>
      <c r="D14" s="45">
        <v>0</v>
      </c>
      <c r="E14" s="45">
        <v>5.4290000000000003</v>
      </c>
      <c r="F14" s="45">
        <v>0</v>
      </c>
      <c r="G14" s="45">
        <v>0</v>
      </c>
      <c r="H14" s="45">
        <v>3.431</v>
      </c>
      <c r="I14" s="45">
        <v>0</v>
      </c>
      <c r="J14" s="45">
        <v>0</v>
      </c>
      <c r="K14" s="45">
        <v>0</v>
      </c>
      <c r="L14" s="45">
        <v>0.1512</v>
      </c>
      <c r="M14" s="45">
        <v>0</v>
      </c>
      <c r="N14" s="46">
        <f t="shared" si="0"/>
        <v>9.0111999999999988</v>
      </c>
      <c r="O14" s="45">
        <v>7.4430800000000001</v>
      </c>
      <c r="P14" s="45">
        <v>7.50488</v>
      </c>
    </row>
    <row r="15" spans="1:18" ht="15.75" x14ac:dyDescent="0.25">
      <c r="A15" s="41" t="s">
        <v>53</v>
      </c>
      <c r="B15" s="236"/>
      <c r="C15" s="226"/>
      <c r="D15" s="42">
        <v>0</v>
      </c>
      <c r="E15" s="42">
        <v>24.091000000000001</v>
      </c>
      <c r="F15" s="42">
        <v>0</v>
      </c>
      <c r="G15" s="42">
        <v>1.57</v>
      </c>
      <c r="H15" s="42">
        <v>0</v>
      </c>
      <c r="I15" s="42">
        <v>11.4</v>
      </c>
      <c r="J15" s="42">
        <v>0</v>
      </c>
      <c r="K15" s="42">
        <v>0</v>
      </c>
      <c r="L15" s="42">
        <v>0.45900000000000002</v>
      </c>
      <c r="M15" s="42">
        <v>0</v>
      </c>
      <c r="N15" s="43">
        <f t="shared" si="0"/>
        <v>37.520000000000003</v>
      </c>
      <c r="O15" s="42">
        <v>30.178439999999998</v>
      </c>
      <c r="P15" s="42">
        <v>26.659420000000001</v>
      </c>
    </row>
    <row r="16" spans="1:18" ht="15.75" x14ac:dyDescent="0.25">
      <c r="A16" s="44" t="s">
        <v>54</v>
      </c>
      <c r="B16" s="238"/>
      <c r="C16" s="226"/>
      <c r="D16" s="45">
        <v>0</v>
      </c>
      <c r="E16" s="45">
        <v>4.4089999999999998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5.3999999999999999E-2</v>
      </c>
      <c r="M16" s="45">
        <v>0</v>
      </c>
      <c r="N16" s="46">
        <f t="shared" si="0"/>
        <v>4.4630000000000001</v>
      </c>
      <c r="O16" s="45">
        <v>0</v>
      </c>
      <c r="P16" s="45">
        <v>4.1275399999999998</v>
      </c>
    </row>
    <row r="17" spans="1:18" ht="15.75" x14ac:dyDescent="0.25">
      <c r="A17" s="41" t="s">
        <v>55</v>
      </c>
      <c r="B17" s="236"/>
      <c r="C17" s="226"/>
      <c r="D17" s="42">
        <v>0</v>
      </c>
      <c r="E17" s="42">
        <v>2.14</v>
      </c>
      <c r="F17" s="42">
        <v>0</v>
      </c>
      <c r="G17" s="42">
        <v>0</v>
      </c>
      <c r="H17" s="42">
        <v>0</v>
      </c>
      <c r="I17" s="42">
        <v>3.7</v>
      </c>
      <c r="J17" s="42">
        <v>0</v>
      </c>
      <c r="K17" s="42">
        <v>0</v>
      </c>
      <c r="L17" s="42">
        <v>7.0199999999999999E-2</v>
      </c>
      <c r="M17" s="42">
        <v>0</v>
      </c>
      <c r="N17" s="43">
        <f t="shared" si="0"/>
        <v>5.9101999999999997</v>
      </c>
      <c r="O17" s="42">
        <v>4.2119999999999997</v>
      </c>
      <c r="P17" s="42">
        <v>2.0369999999999999</v>
      </c>
    </row>
    <row r="18" spans="1:18" ht="15.75" x14ac:dyDescent="0.25">
      <c r="A18" s="44" t="s">
        <v>56</v>
      </c>
      <c r="B18" s="238"/>
      <c r="C18" s="226"/>
      <c r="D18" s="45">
        <v>0</v>
      </c>
      <c r="E18" s="45">
        <v>10.055999999999999</v>
      </c>
      <c r="F18" s="45">
        <v>0</v>
      </c>
      <c r="G18" s="45">
        <v>0</v>
      </c>
      <c r="H18" s="45">
        <v>0</v>
      </c>
      <c r="I18" s="45">
        <v>9.6999999999999993</v>
      </c>
      <c r="J18" s="45">
        <v>0</v>
      </c>
      <c r="K18" s="45">
        <v>0</v>
      </c>
      <c r="L18" s="45">
        <v>1.35</v>
      </c>
      <c r="M18" s="45">
        <v>0</v>
      </c>
      <c r="N18" s="46">
        <f t="shared" si="0"/>
        <v>21.106000000000002</v>
      </c>
      <c r="O18" s="45">
        <v>18.518139999999999</v>
      </c>
      <c r="P18" s="45">
        <v>43.57038</v>
      </c>
    </row>
    <row r="19" spans="1:18" ht="15.75" x14ac:dyDescent="0.25">
      <c r="A19" s="41" t="s">
        <v>57</v>
      </c>
      <c r="B19" s="236"/>
      <c r="C19" s="226"/>
      <c r="D19" s="42">
        <v>0</v>
      </c>
      <c r="E19" s="42">
        <v>6.5730000000000004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3">
        <f t="shared" si="0"/>
        <v>6.5730000000000004</v>
      </c>
      <c r="O19" s="42">
        <v>0</v>
      </c>
      <c r="P19" s="42">
        <v>8.9</v>
      </c>
    </row>
    <row r="20" spans="1:18" ht="15.75" x14ac:dyDescent="0.25">
      <c r="A20" s="44" t="s">
        <v>58</v>
      </c>
      <c r="B20" s="238"/>
      <c r="C20" s="226"/>
      <c r="D20" s="45">
        <v>0</v>
      </c>
      <c r="E20" s="45">
        <v>4.5439999999999996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6.5556000000000001</v>
      </c>
      <c r="M20" s="45">
        <v>0</v>
      </c>
      <c r="N20" s="46">
        <f t="shared" si="0"/>
        <v>11.099599999999999</v>
      </c>
      <c r="O20" s="45">
        <v>6.1732800000000001</v>
      </c>
      <c r="P20" s="45">
        <v>9.6108200000000004</v>
      </c>
    </row>
    <row r="21" spans="1:18" ht="15.75" x14ac:dyDescent="0.25">
      <c r="A21" s="41" t="s">
        <v>44</v>
      </c>
      <c r="B21" s="236"/>
      <c r="C21" s="226"/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8.1</v>
      </c>
      <c r="N21" s="43">
        <f t="shared" si="0"/>
        <v>8.1</v>
      </c>
      <c r="O21" s="42">
        <v>23.5</v>
      </c>
      <c r="P21" s="42">
        <v>0.10044</v>
      </c>
    </row>
    <row r="22" spans="1:18" ht="15.75" x14ac:dyDescent="0.25">
      <c r="A22" s="47" t="s">
        <v>12</v>
      </c>
      <c r="B22" s="233"/>
      <c r="C22" s="226"/>
      <c r="D22" s="48">
        <f t="shared" ref="D22:P22" si="1">SUM(D9,D10,D11,D12,D13,D14,D15,D16,D17,D18,D19,D20,D21)</f>
        <v>0</v>
      </c>
      <c r="E22" s="48">
        <f t="shared" si="1"/>
        <v>96.060999999999993</v>
      </c>
      <c r="F22" s="48">
        <f t="shared" si="1"/>
        <v>0</v>
      </c>
      <c r="G22" s="48">
        <f t="shared" si="1"/>
        <v>9.6430000000000007</v>
      </c>
      <c r="H22" s="48">
        <f t="shared" si="1"/>
        <v>14.245000000000001</v>
      </c>
      <c r="I22" s="48">
        <f t="shared" si="1"/>
        <v>30</v>
      </c>
      <c r="J22" s="48">
        <f t="shared" si="1"/>
        <v>0</v>
      </c>
      <c r="K22" s="48">
        <f t="shared" si="1"/>
        <v>0</v>
      </c>
      <c r="L22" s="48">
        <f t="shared" si="1"/>
        <v>8.8236000000000008</v>
      </c>
      <c r="M22" s="48">
        <f t="shared" si="1"/>
        <v>8.1</v>
      </c>
      <c r="N22" s="49">
        <f t="shared" si="1"/>
        <v>166.87260000000001</v>
      </c>
      <c r="O22" s="45">
        <f t="shared" si="1"/>
        <v>161.81574000000001</v>
      </c>
      <c r="P22" s="45">
        <f t="shared" si="1"/>
        <v>172.84974</v>
      </c>
    </row>
    <row r="24" spans="1:18" ht="15.75" x14ac:dyDescent="0.25">
      <c r="A24" s="37" t="s">
        <v>13</v>
      </c>
      <c r="B24" s="237"/>
      <c r="C24" s="226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40"/>
      <c r="P24" s="40"/>
    </row>
    <row r="25" spans="1:18" ht="15.75" x14ac:dyDescent="0.25">
      <c r="A25" s="41" t="s">
        <v>14</v>
      </c>
      <c r="B25" s="236"/>
      <c r="C25" s="226"/>
      <c r="D25" s="42">
        <v>0</v>
      </c>
      <c r="E25" s="42">
        <v>2.2530000000000001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5.3999999999999999E-2</v>
      </c>
      <c r="M25" s="42">
        <v>0</v>
      </c>
      <c r="N25" s="43">
        <f t="shared" ref="N25:N30" si="2">SUM(D25,E25,F25,G25,H25,I25,J25,K25,L25,M25)</f>
        <v>2.3069999999999999</v>
      </c>
      <c r="O25" s="42">
        <v>1.2880400000000001</v>
      </c>
      <c r="P25" s="42">
        <v>0.10421999999999999</v>
      </c>
      <c r="Q25" s="236"/>
      <c r="R25" s="226"/>
    </row>
    <row r="26" spans="1:18" ht="15.75" x14ac:dyDescent="0.25">
      <c r="A26" s="44" t="s">
        <v>59</v>
      </c>
      <c r="B26" s="238"/>
      <c r="C26" s="226"/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6">
        <f t="shared" si="2"/>
        <v>0</v>
      </c>
      <c r="O26" s="45">
        <v>0</v>
      </c>
      <c r="P26" s="45">
        <v>2.5919999999999999E-2</v>
      </c>
    </row>
    <row r="27" spans="1:18" ht="15.75" x14ac:dyDescent="0.25">
      <c r="A27" s="41" t="s">
        <v>60</v>
      </c>
      <c r="B27" s="236"/>
      <c r="C27" s="226"/>
      <c r="D27" s="42">
        <v>0</v>
      </c>
      <c r="E27" s="42">
        <v>4.3129999999999997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5.3999999999999999E-2</v>
      </c>
      <c r="M27" s="42">
        <v>0</v>
      </c>
      <c r="N27" s="43">
        <f t="shared" si="2"/>
        <v>4.367</v>
      </c>
      <c r="O27" s="42">
        <v>4.9260000000000002</v>
      </c>
      <c r="P27" s="42">
        <v>6.2640000000000001E-2</v>
      </c>
    </row>
    <row r="28" spans="1:18" ht="15.75" x14ac:dyDescent="0.25">
      <c r="A28" s="44" t="s">
        <v>61</v>
      </c>
      <c r="B28" s="238"/>
      <c r="C28" s="226"/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6.4799999999999996E-2</v>
      </c>
      <c r="M28" s="45">
        <v>0</v>
      </c>
      <c r="N28" s="46">
        <f t="shared" si="2"/>
        <v>6.4799999999999996E-2</v>
      </c>
      <c r="O28" s="45">
        <v>6.4259999999999998E-2</v>
      </c>
      <c r="P28" s="45">
        <v>6.5339999999999995E-2</v>
      </c>
    </row>
    <row r="29" spans="1:18" ht="15.75" x14ac:dyDescent="0.25">
      <c r="A29" s="41" t="s">
        <v>62</v>
      </c>
      <c r="B29" s="236"/>
      <c r="C29" s="226"/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3">
        <f t="shared" si="2"/>
        <v>0</v>
      </c>
      <c r="O29" s="42">
        <v>5.1299999999999998E-2</v>
      </c>
      <c r="P29" s="42">
        <v>5.1299999999999998E-2</v>
      </c>
    </row>
    <row r="30" spans="1:18" ht="15.75" x14ac:dyDescent="0.25">
      <c r="A30" s="44" t="s">
        <v>63</v>
      </c>
      <c r="B30" s="238"/>
      <c r="C30" s="226"/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6">
        <f t="shared" si="2"/>
        <v>0</v>
      </c>
      <c r="O30" s="45">
        <v>0</v>
      </c>
      <c r="P30" s="45">
        <v>1.8960399999999999</v>
      </c>
    </row>
    <row r="31" spans="1:18" ht="15.75" x14ac:dyDescent="0.25">
      <c r="A31" s="47" t="s">
        <v>12</v>
      </c>
      <c r="B31" s="233"/>
      <c r="C31" s="226"/>
      <c r="D31" s="48">
        <f t="shared" ref="D31:P31" si="3">SUM(D25,D26,D27,D28,D29,D30)</f>
        <v>0</v>
      </c>
      <c r="E31" s="48">
        <f t="shared" si="3"/>
        <v>6.5659999999999998</v>
      </c>
      <c r="F31" s="48">
        <f t="shared" si="3"/>
        <v>0</v>
      </c>
      <c r="G31" s="48">
        <f t="shared" si="3"/>
        <v>0</v>
      </c>
      <c r="H31" s="48">
        <f t="shared" si="3"/>
        <v>0</v>
      </c>
      <c r="I31" s="48">
        <f t="shared" si="3"/>
        <v>0</v>
      </c>
      <c r="J31" s="48">
        <f t="shared" si="3"/>
        <v>0</v>
      </c>
      <c r="K31" s="48">
        <f t="shared" si="3"/>
        <v>0</v>
      </c>
      <c r="L31" s="48">
        <f t="shared" si="3"/>
        <v>0.17280000000000001</v>
      </c>
      <c r="M31" s="48">
        <f t="shared" si="3"/>
        <v>0</v>
      </c>
      <c r="N31" s="49">
        <f t="shared" si="3"/>
        <v>6.7387999999999995</v>
      </c>
      <c r="O31" s="45">
        <f t="shared" si="3"/>
        <v>6.329600000000001</v>
      </c>
      <c r="P31" s="45">
        <f t="shared" si="3"/>
        <v>2.20546</v>
      </c>
    </row>
    <row r="33" spans="1:18" ht="15.75" x14ac:dyDescent="0.25">
      <c r="A33" s="37" t="s">
        <v>15</v>
      </c>
      <c r="B33" s="237"/>
      <c r="C33" s="22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40"/>
      <c r="P33" s="40"/>
    </row>
    <row r="34" spans="1:18" ht="15.75" x14ac:dyDescent="0.25">
      <c r="A34" s="41" t="s">
        <v>64</v>
      </c>
      <c r="B34" s="236"/>
      <c r="C34" s="226"/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4.8599999999999997E-2</v>
      </c>
      <c r="M34" s="42">
        <v>0</v>
      </c>
      <c r="N34" s="43">
        <f>SUM(D34,E34,F34,G34,H34,I34,J34,K34,L34,M34)</f>
        <v>4.8599999999999997E-2</v>
      </c>
      <c r="O34" s="42">
        <v>0</v>
      </c>
      <c r="P34" s="42">
        <v>4.2119999999999998E-2</v>
      </c>
      <c r="Q34" s="236"/>
      <c r="R34" s="226"/>
    </row>
    <row r="35" spans="1:18" ht="15.75" x14ac:dyDescent="0.25">
      <c r="A35" s="44" t="s">
        <v>16</v>
      </c>
      <c r="B35" s="238"/>
      <c r="C35" s="226"/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4.3200000000000002E-2</v>
      </c>
      <c r="M35" s="45">
        <v>0</v>
      </c>
      <c r="N35" s="46">
        <f>SUM(D35,E35,F35,G35,H35,I35,J35,K35,L35,M35)</f>
        <v>4.3200000000000002E-2</v>
      </c>
      <c r="O35" s="45">
        <v>6.8040000000000003E-2</v>
      </c>
      <c r="P35" s="45">
        <v>5.0220000000000001E-2</v>
      </c>
    </row>
    <row r="36" spans="1:18" ht="15.75" x14ac:dyDescent="0.25">
      <c r="A36" s="41" t="s">
        <v>17</v>
      </c>
      <c r="B36" s="236"/>
      <c r="C36" s="226"/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0.1512</v>
      </c>
      <c r="M36" s="42">
        <v>0</v>
      </c>
      <c r="N36" s="43">
        <f>SUM(D36,E36,F36,G36,H36,I36,J36,K36,L36,M36)</f>
        <v>0.1512</v>
      </c>
      <c r="O36" s="42">
        <v>1.23228</v>
      </c>
      <c r="P36" s="42">
        <v>0.57294</v>
      </c>
    </row>
    <row r="37" spans="1:18" ht="15.75" x14ac:dyDescent="0.25">
      <c r="A37" s="44" t="s">
        <v>65</v>
      </c>
      <c r="B37" s="238"/>
      <c r="C37" s="226"/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0.216</v>
      </c>
      <c r="M37" s="45">
        <v>0</v>
      </c>
      <c r="N37" s="46">
        <f>SUM(D37,E37,F37,G37,H37,I37,J37,K37,L37,M37)</f>
        <v>0.216</v>
      </c>
      <c r="O37" s="45">
        <v>0</v>
      </c>
      <c r="P37" s="45">
        <v>0.25866</v>
      </c>
    </row>
    <row r="38" spans="1:18" ht="15.75" x14ac:dyDescent="0.25">
      <c r="A38" s="41" t="s">
        <v>44</v>
      </c>
      <c r="B38" s="236"/>
      <c r="C38" s="226"/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3">
        <f>SUM(D38,E38,F38,G38,H38,I38,J38,K38,L38,M38)</f>
        <v>0</v>
      </c>
      <c r="O38" s="42">
        <v>0</v>
      </c>
      <c r="P38" s="42">
        <v>3.3480000000000003E-2</v>
      </c>
    </row>
    <row r="39" spans="1:18" ht="15.75" x14ac:dyDescent="0.25">
      <c r="A39" s="47" t="s">
        <v>12</v>
      </c>
      <c r="B39" s="233"/>
      <c r="C39" s="226"/>
      <c r="D39" s="48">
        <f t="shared" ref="D39:P39" si="4">SUM(D34,D35,D36,D37,D38)</f>
        <v>0</v>
      </c>
      <c r="E39" s="48">
        <f t="shared" si="4"/>
        <v>0</v>
      </c>
      <c r="F39" s="48">
        <f t="shared" si="4"/>
        <v>0</v>
      </c>
      <c r="G39" s="48">
        <f t="shared" si="4"/>
        <v>0</v>
      </c>
      <c r="H39" s="48">
        <f t="shared" si="4"/>
        <v>0</v>
      </c>
      <c r="I39" s="48">
        <f t="shared" si="4"/>
        <v>0</v>
      </c>
      <c r="J39" s="48">
        <f t="shared" si="4"/>
        <v>0</v>
      </c>
      <c r="K39" s="48">
        <f t="shared" si="4"/>
        <v>0</v>
      </c>
      <c r="L39" s="48">
        <f t="shared" si="4"/>
        <v>0.45899999999999996</v>
      </c>
      <c r="M39" s="48">
        <f t="shared" si="4"/>
        <v>0</v>
      </c>
      <c r="N39" s="49">
        <f t="shared" si="4"/>
        <v>0.45899999999999996</v>
      </c>
      <c r="O39" s="45">
        <f t="shared" si="4"/>
        <v>1.3003200000000001</v>
      </c>
      <c r="P39" s="45">
        <f t="shared" si="4"/>
        <v>0.95741999999999994</v>
      </c>
    </row>
    <row r="41" spans="1:18" ht="15.75" x14ac:dyDescent="0.25">
      <c r="A41" s="37" t="s">
        <v>18</v>
      </c>
      <c r="B41" s="237"/>
      <c r="C41" s="226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40"/>
      <c r="P41" s="40"/>
    </row>
    <row r="42" spans="1:18" ht="15.75" x14ac:dyDescent="0.25">
      <c r="A42" s="41" t="s">
        <v>66</v>
      </c>
      <c r="B42" s="236"/>
      <c r="C42" s="226"/>
      <c r="D42" s="42">
        <v>4.3680000000000003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0.56699999999999995</v>
      </c>
      <c r="M42" s="42">
        <v>0</v>
      </c>
      <c r="N42" s="43">
        <f>SUM(D42,E42,F42,G42,H42,I42,J42,K42,L42,M42)</f>
        <v>4.9350000000000005</v>
      </c>
      <c r="O42" s="42">
        <v>5.7179799999999998</v>
      </c>
      <c r="P42" s="42">
        <v>7.4777800000000001</v>
      </c>
      <c r="Q42" s="236"/>
      <c r="R42" s="226"/>
    </row>
    <row r="43" spans="1:18" ht="15.75" x14ac:dyDescent="0.25">
      <c r="A43" s="44" t="s">
        <v>19</v>
      </c>
      <c r="B43" s="238"/>
      <c r="C43" s="226"/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7.452</v>
      </c>
      <c r="M43" s="45">
        <v>0</v>
      </c>
      <c r="N43" s="46">
        <f>SUM(D43,E43,F43,G43,H43,I43,J43,K43,L43,M43)</f>
        <v>7.452</v>
      </c>
      <c r="O43" s="45">
        <v>5.9686199999999996</v>
      </c>
      <c r="P43" s="45">
        <v>6.4567800000000002</v>
      </c>
    </row>
    <row r="44" spans="1:18" ht="15.75" x14ac:dyDescent="0.25">
      <c r="A44" s="47" t="s">
        <v>12</v>
      </c>
      <c r="B44" s="233"/>
      <c r="C44" s="226"/>
      <c r="D44" s="48">
        <f t="shared" ref="D44:P44" si="5">SUM(D42,D43)</f>
        <v>4.3680000000000003</v>
      </c>
      <c r="E44" s="48">
        <f t="shared" si="5"/>
        <v>0</v>
      </c>
      <c r="F44" s="48">
        <f t="shared" si="5"/>
        <v>0</v>
      </c>
      <c r="G44" s="48">
        <f t="shared" si="5"/>
        <v>0</v>
      </c>
      <c r="H44" s="48">
        <f t="shared" si="5"/>
        <v>0</v>
      </c>
      <c r="I44" s="48">
        <f t="shared" si="5"/>
        <v>0</v>
      </c>
      <c r="J44" s="48">
        <f t="shared" si="5"/>
        <v>0</v>
      </c>
      <c r="K44" s="48">
        <f t="shared" si="5"/>
        <v>0</v>
      </c>
      <c r="L44" s="48">
        <f t="shared" si="5"/>
        <v>8.0190000000000001</v>
      </c>
      <c r="M44" s="48">
        <f t="shared" si="5"/>
        <v>0</v>
      </c>
      <c r="N44" s="49">
        <f t="shared" si="5"/>
        <v>12.387</v>
      </c>
      <c r="O44" s="45">
        <f t="shared" si="5"/>
        <v>11.686599999999999</v>
      </c>
      <c r="P44" s="45">
        <f t="shared" si="5"/>
        <v>13.934560000000001</v>
      </c>
    </row>
    <row r="46" spans="1:18" ht="15.75" x14ac:dyDescent="0.25">
      <c r="A46" s="37" t="s">
        <v>20</v>
      </c>
      <c r="B46" s="237"/>
      <c r="C46" s="22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9"/>
      <c r="O46" s="40"/>
      <c r="P46" s="40"/>
    </row>
    <row r="47" spans="1:18" ht="15.75" x14ac:dyDescent="0.25">
      <c r="A47" s="41" t="s">
        <v>67</v>
      </c>
      <c r="B47" s="236"/>
      <c r="C47" s="226"/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0.65339999999999998</v>
      </c>
      <c r="M47" s="42">
        <v>0</v>
      </c>
      <c r="N47" s="43">
        <f t="shared" ref="N47:N65" si="6">SUM(D47,E47,F47,G47,H47,I47,J47,K47,L47,M47)</f>
        <v>0.65339999999999998</v>
      </c>
      <c r="O47" s="42">
        <v>0.88883999999999996</v>
      </c>
      <c r="P47" s="42">
        <v>0.85589999999999999</v>
      </c>
      <c r="Q47" s="236"/>
      <c r="R47" s="226"/>
    </row>
    <row r="48" spans="1:18" ht="15.75" x14ac:dyDescent="0.25">
      <c r="A48" s="44" t="s">
        <v>21</v>
      </c>
      <c r="B48" s="238"/>
      <c r="C48" s="226"/>
      <c r="D48" s="45">
        <v>15.247999999999999</v>
      </c>
      <c r="E48" s="45">
        <v>10.804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0.13500000000000001</v>
      </c>
      <c r="M48" s="45">
        <v>0</v>
      </c>
      <c r="N48" s="46">
        <f t="shared" si="6"/>
        <v>26.187000000000001</v>
      </c>
      <c r="O48" s="45">
        <v>26.639019999999999</v>
      </c>
      <c r="P48" s="45">
        <v>21.02786</v>
      </c>
    </row>
    <row r="49" spans="1:16" ht="15.75" x14ac:dyDescent="0.25">
      <c r="A49" s="41" t="s">
        <v>68</v>
      </c>
      <c r="B49" s="236"/>
      <c r="C49" s="226"/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0.59399999999999997</v>
      </c>
      <c r="M49" s="42">
        <v>0</v>
      </c>
      <c r="N49" s="43">
        <f t="shared" si="6"/>
        <v>0.59399999999999997</v>
      </c>
      <c r="O49" s="42">
        <v>0.39095999999999997</v>
      </c>
      <c r="P49" s="42">
        <v>0.64529999999999998</v>
      </c>
    </row>
    <row r="50" spans="1:16" ht="15.75" x14ac:dyDescent="0.25">
      <c r="A50" s="44" t="s">
        <v>69</v>
      </c>
      <c r="B50" s="238"/>
      <c r="C50" s="226"/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0.42120000000000002</v>
      </c>
      <c r="M50" s="45">
        <v>0</v>
      </c>
      <c r="N50" s="46">
        <f t="shared" si="6"/>
        <v>0.42120000000000002</v>
      </c>
      <c r="O50" s="45">
        <v>1.59616</v>
      </c>
      <c r="P50" s="45">
        <v>0.65232000000000001</v>
      </c>
    </row>
    <row r="51" spans="1:16" ht="15.75" x14ac:dyDescent="0.25">
      <c r="A51" s="41" t="s">
        <v>70</v>
      </c>
      <c r="B51" s="236"/>
      <c r="C51" s="226"/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5.3999999999999999E-2</v>
      </c>
      <c r="M51" s="42">
        <v>0</v>
      </c>
      <c r="N51" s="43">
        <f t="shared" si="6"/>
        <v>5.3999999999999999E-2</v>
      </c>
      <c r="O51" s="42">
        <v>8.5319999999999993E-2</v>
      </c>
      <c r="P51" s="42">
        <v>5.3460000000000001E-2</v>
      </c>
    </row>
    <row r="52" spans="1:16" ht="15.75" x14ac:dyDescent="0.25">
      <c r="A52" s="44" t="s">
        <v>71</v>
      </c>
      <c r="B52" s="238"/>
      <c r="C52" s="226"/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0.23219999999999999</v>
      </c>
      <c r="M52" s="45">
        <v>0</v>
      </c>
      <c r="N52" s="46">
        <f t="shared" si="6"/>
        <v>0.23219999999999999</v>
      </c>
      <c r="O52" s="45">
        <v>8.4779999999999994E-2</v>
      </c>
      <c r="P52" s="45">
        <v>0</v>
      </c>
    </row>
    <row r="53" spans="1:16" ht="15.75" x14ac:dyDescent="0.25">
      <c r="A53" s="41" t="s">
        <v>72</v>
      </c>
      <c r="B53" s="236"/>
      <c r="C53" s="226"/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3">
        <f t="shared" si="6"/>
        <v>0</v>
      </c>
      <c r="O53" s="42">
        <v>0</v>
      </c>
      <c r="P53" s="42">
        <v>1.404E-2</v>
      </c>
    </row>
    <row r="54" spans="1:16" ht="15.75" x14ac:dyDescent="0.25">
      <c r="A54" s="44" t="s">
        <v>73</v>
      </c>
      <c r="B54" s="238"/>
      <c r="C54" s="226"/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0.16739999999999999</v>
      </c>
      <c r="M54" s="45">
        <v>0</v>
      </c>
      <c r="N54" s="46">
        <f t="shared" si="6"/>
        <v>0.16739999999999999</v>
      </c>
      <c r="O54" s="45">
        <v>0.13824</v>
      </c>
      <c r="P54" s="45">
        <v>0.10908</v>
      </c>
    </row>
    <row r="55" spans="1:16" ht="15.75" x14ac:dyDescent="0.25">
      <c r="A55" s="41" t="s">
        <v>74</v>
      </c>
      <c r="B55" s="236"/>
      <c r="C55" s="226"/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2.7E-2</v>
      </c>
      <c r="M55" s="42">
        <v>0</v>
      </c>
      <c r="N55" s="43">
        <f t="shared" si="6"/>
        <v>2.7E-2</v>
      </c>
      <c r="O55" s="42">
        <v>0</v>
      </c>
      <c r="P55" s="42">
        <v>6.966E-2</v>
      </c>
    </row>
    <row r="56" spans="1:16" ht="15.75" x14ac:dyDescent="0.25">
      <c r="A56" s="44" t="s">
        <v>75</v>
      </c>
      <c r="B56" s="238"/>
      <c r="C56" s="226"/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8.6400000000000005E-2</v>
      </c>
      <c r="M56" s="45">
        <v>0</v>
      </c>
      <c r="N56" s="46">
        <f t="shared" si="6"/>
        <v>8.6400000000000005E-2</v>
      </c>
      <c r="O56" s="45">
        <v>0.18792</v>
      </c>
      <c r="P56" s="45">
        <v>9.7739999999999994E-2</v>
      </c>
    </row>
    <row r="57" spans="1:16" ht="15.75" x14ac:dyDescent="0.25">
      <c r="A57" s="41" t="s">
        <v>76</v>
      </c>
      <c r="B57" s="236"/>
      <c r="C57" s="226"/>
      <c r="D57" s="42">
        <v>20.83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3.2399999999999998E-2</v>
      </c>
      <c r="M57" s="42">
        <v>0</v>
      </c>
      <c r="N57" s="43">
        <f t="shared" si="6"/>
        <v>20.862399999999997</v>
      </c>
      <c r="O57" s="42">
        <v>18.802600000000002</v>
      </c>
      <c r="P57" s="42">
        <v>21.525759999999998</v>
      </c>
    </row>
    <row r="58" spans="1:16" ht="15.75" x14ac:dyDescent="0.25">
      <c r="A58" s="44" t="s">
        <v>77</v>
      </c>
      <c r="B58" s="238"/>
      <c r="C58" s="226"/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6">
        <f t="shared" si="6"/>
        <v>0</v>
      </c>
      <c r="O58" s="45">
        <v>8.3699999999999997E-2</v>
      </c>
      <c r="P58" s="45">
        <v>0</v>
      </c>
    </row>
    <row r="59" spans="1:16" ht="15.75" x14ac:dyDescent="0.25">
      <c r="A59" s="41" t="s">
        <v>78</v>
      </c>
      <c r="B59" s="236"/>
      <c r="C59" s="226"/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4.3200000000000002E-2</v>
      </c>
      <c r="M59" s="42">
        <v>0</v>
      </c>
      <c r="N59" s="43">
        <f t="shared" si="6"/>
        <v>4.3200000000000002E-2</v>
      </c>
      <c r="O59" s="42">
        <v>0</v>
      </c>
      <c r="P59" s="42">
        <v>3.9419999999999997E-2</v>
      </c>
    </row>
    <row r="60" spans="1:16" ht="15.75" x14ac:dyDescent="0.25">
      <c r="A60" s="44" t="s">
        <v>79</v>
      </c>
      <c r="B60" s="238"/>
      <c r="C60" s="226"/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6">
        <f t="shared" si="6"/>
        <v>0</v>
      </c>
      <c r="O60" s="45">
        <v>0</v>
      </c>
      <c r="P60" s="45">
        <v>1.404E-2</v>
      </c>
    </row>
    <row r="61" spans="1:16" ht="15.75" x14ac:dyDescent="0.25">
      <c r="A61" s="41" t="s">
        <v>80</v>
      </c>
      <c r="B61" s="236"/>
      <c r="C61" s="226"/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0.75600000000000001</v>
      </c>
      <c r="M61" s="42">
        <v>0</v>
      </c>
      <c r="N61" s="43">
        <f t="shared" si="6"/>
        <v>0.75600000000000001</v>
      </c>
      <c r="O61" s="42">
        <v>0.43469999999999998</v>
      </c>
      <c r="P61" s="42">
        <v>0.22086</v>
      </c>
    </row>
    <row r="62" spans="1:16" ht="15.75" x14ac:dyDescent="0.25">
      <c r="A62" s="44" t="s">
        <v>81</v>
      </c>
      <c r="B62" s="238"/>
      <c r="C62" s="226"/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6">
        <f t="shared" si="6"/>
        <v>0</v>
      </c>
      <c r="O62" s="45">
        <v>0</v>
      </c>
      <c r="P62" s="45">
        <v>3.8339999999999999E-2</v>
      </c>
    </row>
    <row r="63" spans="1:16" ht="15.75" x14ac:dyDescent="0.25">
      <c r="A63" s="41" t="s">
        <v>82</v>
      </c>
      <c r="B63" s="236"/>
      <c r="C63" s="226"/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3">
        <f t="shared" si="6"/>
        <v>0</v>
      </c>
      <c r="O63" s="42">
        <v>0</v>
      </c>
      <c r="P63" s="42">
        <v>2.5919999999999999E-2</v>
      </c>
    </row>
    <row r="64" spans="1:16" ht="15.75" x14ac:dyDescent="0.25">
      <c r="A64" s="44" t="s">
        <v>83</v>
      </c>
      <c r="B64" s="238"/>
      <c r="C64" s="226"/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0.1782</v>
      </c>
      <c r="M64" s="45">
        <v>0</v>
      </c>
      <c r="N64" s="46">
        <f t="shared" si="6"/>
        <v>0.1782</v>
      </c>
      <c r="O64" s="45">
        <v>9.1800000000000007E-2</v>
      </c>
      <c r="P64" s="45">
        <v>0.27054</v>
      </c>
    </row>
    <row r="65" spans="1:18" ht="15.75" x14ac:dyDescent="0.25">
      <c r="A65" s="41" t="s">
        <v>44</v>
      </c>
      <c r="B65" s="236"/>
      <c r="C65" s="226"/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3">
        <f t="shared" si="6"/>
        <v>0</v>
      </c>
      <c r="O65" s="42">
        <v>0</v>
      </c>
      <c r="P65" s="42">
        <v>4.2659999999999997E-2</v>
      </c>
    </row>
    <row r="66" spans="1:18" ht="15.75" x14ac:dyDescent="0.25">
      <c r="A66" s="47" t="s">
        <v>12</v>
      </c>
      <c r="B66" s="233"/>
      <c r="C66" s="226"/>
      <c r="D66" s="48">
        <f t="shared" ref="D66:P66" si="7">SUM(D47,D48,D49,D50,D51,D52,D53,D54,D55,D56,D57,D58,D59,D60,D61,D62,D63,D64,D65)</f>
        <v>36.077999999999996</v>
      </c>
      <c r="E66" s="48">
        <f t="shared" si="7"/>
        <v>10.804</v>
      </c>
      <c r="F66" s="48">
        <f t="shared" si="7"/>
        <v>0</v>
      </c>
      <c r="G66" s="48">
        <f t="shared" si="7"/>
        <v>0</v>
      </c>
      <c r="H66" s="48">
        <f t="shared" si="7"/>
        <v>0</v>
      </c>
      <c r="I66" s="48">
        <f t="shared" si="7"/>
        <v>0</v>
      </c>
      <c r="J66" s="48">
        <f t="shared" si="7"/>
        <v>0</v>
      </c>
      <c r="K66" s="48">
        <f t="shared" si="7"/>
        <v>0</v>
      </c>
      <c r="L66" s="48">
        <f t="shared" si="7"/>
        <v>3.3804000000000003</v>
      </c>
      <c r="M66" s="48">
        <f t="shared" si="7"/>
        <v>0</v>
      </c>
      <c r="N66" s="49">
        <f t="shared" si="7"/>
        <v>50.262399999999992</v>
      </c>
      <c r="O66" s="45">
        <f t="shared" si="7"/>
        <v>49.424039999999998</v>
      </c>
      <c r="P66" s="45">
        <f t="shared" si="7"/>
        <v>45.702899999999993</v>
      </c>
    </row>
    <row r="68" spans="1:18" ht="15.75" x14ac:dyDescent="0.25">
      <c r="A68" s="37" t="s">
        <v>22</v>
      </c>
      <c r="B68" s="237"/>
      <c r="C68" s="226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9"/>
      <c r="O68" s="40"/>
      <c r="P68" s="40"/>
    </row>
    <row r="69" spans="1:18" ht="15.75" x14ac:dyDescent="0.25">
      <c r="A69" s="41" t="s">
        <v>84</v>
      </c>
      <c r="B69" s="236"/>
      <c r="C69" s="226"/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3">
        <f t="shared" ref="N69:N81" si="8">SUM(D69,E69,F69,G69,H69,I69,J69,K69,L69,M69)</f>
        <v>0</v>
      </c>
      <c r="O69" s="42">
        <v>5.8940000000000001</v>
      </c>
      <c r="P69" s="42">
        <v>1.404E-2</v>
      </c>
      <c r="Q69" s="236"/>
      <c r="R69" s="226"/>
    </row>
    <row r="70" spans="1:18" ht="15.75" x14ac:dyDescent="0.25">
      <c r="A70" s="44" t="s">
        <v>85</v>
      </c>
      <c r="B70" s="238"/>
      <c r="C70" s="226"/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2.7E-2</v>
      </c>
      <c r="M70" s="45">
        <v>0</v>
      </c>
      <c r="N70" s="46">
        <f t="shared" si="8"/>
        <v>2.7E-2</v>
      </c>
      <c r="O70" s="45">
        <v>0</v>
      </c>
      <c r="P70" s="45">
        <v>0</v>
      </c>
    </row>
    <row r="71" spans="1:18" ht="15.75" x14ac:dyDescent="0.25">
      <c r="A71" s="41" t="s">
        <v>86</v>
      </c>
      <c r="B71" s="236"/>
      <c r="C71" s="226"/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3">
        <f t="shared" si="8"/>
        <v>0</v>
      </c>
      <c r="O71" s="42">
        <v>8.4779999999999994E-2</v>
      </c>
      <c r="P71" s="42">
        <v>5.5620000000000003E-2</v>
      </c>
    </row>
    <row r="72" spans="1:18" ht="15.75" x14ac:dyDescent="0.25">
      <c r="A72" s="44" t="s">
        <v>87</v>
      </c>
      <c r="B72" s="238"/>
      <c r="C72" s="226"/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1.9710000000000001</v>
      </c>
      <c r="M72" s="45">
        <v>0</v>
      </c>
      <c r="N72" s="46">
        <f t="shared" si="8"/>
        <v>1.9710000000000001</v>
      </c>
      <c r="O72" s="45">
        <v>1.782</v>
      </c>
      <c r="P72" s="45">
        <v>1.53522</v>
      </c>
    </row>
    <row r="73" spans="1:18" ht="15.75" x14ac:dyDescent="0.25">
      <c r="A73" s="41" t="s">
        <v>88</v>
      </c>
      <c r="B73" s="236"/>
      <c r="C73" s="226"/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3">
        <f t="shared" si="8"/>
        <v>0</v>
      </c>
      <c r="O73" s="42">
        <v>0</v>
      </c>
      <c r="P73" s="42">
        <v>4.1579999999999999E-2</v>
      </c>
    </row>
    <row r="74" spans="1:18" ht="15.75" x14ac:dyDescent="0.25">
      <c r="A74" s="44" t="s">
        <v>89</v>
      </c>
      <c r="B74" s="238"/>
      <c r="C74" s="226"/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0.1512</v>
      </c>
      <c r="M74" s="45">
        <v>0</v>
      </c>
      <c r="N74" s="46">
        <f t="shared" si="8"/>
        <v>0.1512</v>
      </c>
      <c r="O74" s="45">
        <v>0.28836000000000001</v>
      </c>
      <c r="P74" s="45">
        <v>0.26297999999999999</v>
      </c>
    </row>
    <row r="75" spans="1:18" ht="15.75" x14ac:dyDescent="0.25">
      <c r="A75" s="41" t="s">
        <v>90</v>
      </c>
      <c r="B75" s="236"/>
      <c r="C75" s="226"/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3">
        <f t="shared" si="8"/>
        <v>0</v>
      </c>
      <c r="O75" s="42">
        <v>4.8599999999999997E-2</v>
      </c>
      <c r="P75" s="42">
        <v>1.0800000000000001E-2</v>
      </c>
    </row>
    <row r="76" spans="1:18" ht="15.75" x14ac:dyDescent="0.25">
      <c r="A76" s="44" t="s">
        <v>91</v>
      </c>
      <c r="B76" s="238"/>
      <c r="C76" s="226"/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  <c r="K76" s="45">
        <v>0</v>
      </c>
      <c r="L76" s="45">
        <v>0.1134</v>
      </c>
      <c r="M76" s="45">
        <v>0</v>
      </c>
      <c r="N76" s="46">
        <f t="shared" si="8"/>
        <v>0.1134</v>
      </c>
      <c r="O76" s="45">
        <v>0.33750000000000002</v>
      </c>
      <c r="P76" s="45">
        <v>0.12636</v>
      </c>
    </row>
    <row r="77" spans="1:18" ht="15.75" x14ac:dyDescent="0.25">
      <c r="A77" s="41" t="s">
        <v>25</v>
      </c>
      <c r="B77" s="236"/>
      <c r="C77" s="226"/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0.65880000000000005</v>
      </c>
      <c r="M77" s="42">
        <v>0</v>
      </c>
      <c r="N77" s="43">
        <f t="shared" si="8"/>
        <v>0.65880000000000005</v>
      </c>
      <c r="O77" s="42">
        <v>1.3559399999999999</v>
      </c>
      <c r="P77" s="42">
        <v>0.47789999999999999</v>
      </c>
    </row>
    <row r="78" spans="1:18" ht="15.75" x14ac:dyDescent="0.25">
      <c r="A78" s="44" t="s">
        <v>92</v>
      </c>
      <c r="B78" s="238"/>
      <c r="C78" s="226"/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6">
        <f t="shared" si="8"/>
        <v>0</v>
      </c>
      <c r="O78" s="45">
        <v>0.16092000000000001</v>
      </c>
      <c r="P78" s="45">
        <v>0</v>
      </c>
    </row>
    <row r="79" spans="1:18" ht="15.75" x14ac:dyDescent="0.25">
      <c r="A79" s="41" t="s">
        <v>93</v>
      </c>
      <c r="B79" s="236"/>
      <c r="C79" s="226"/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7.0199999999999999E-2</v>
      </c>
      <c r="M79" s="42">
        <v>0</v>
      </c>
      <c r="N79" s="43">
        <f t="shared" si="8"/>
        <v>7.0199999999999999E-2</v>
      </c>
      <c r="O79" s="42">
        <v>8.1540000000000001E-2</v>
      </c>
      <c r="P79" s="42">
        <v>0</v>
      </c>
    </row>
    <row r="80" spans="1:18" ht="15.75" x14ac:dyDescent="0.25">
      <c r="A80" s="44" t="s">
        <v>26</v>
      </c>
      <c r="B80" s="238"/>
      <c r="C80" s="226"/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0</v>
      </c>
      <c r="J80" s="45">
        <v>0</v>
      </c>
      <c r="K80" s="45">
        <v>0</v>
      </c>
      <c r="L80" s="45">
        <v>0</v>
      </c>
      <c r="M80" s="45">
        <v>0</v>
      </c>
      <c r="N80" s="46">
        <f t="shared" si="8"/>
        <v>0</v>
      </c>
      <c r="O80" s="45">
        <v>8.3159999999999998E-2</v>
      </c>
      <c r="P80" s="45">
        <v>2.8080000000000001E-2</v>
      </c>
    </row>
    <row r="81" spans="1:18" ht="15.75" x14ac:dyDescent="0.25">
      <c r="A81" s="41" t="s">
        <v>44</v>
      </c>
      <c r="B81" s="236"/>
      <c r="C81" s="226"/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3">
        <f t="shared" si="8"/>
        <v>0</v>
      </c>
      <c r="O81" s="42">
        <v>0</v>
      </c>
      <c r="P81" s="42">
        <v>0.10044</v>
      </c>
    </row>
    <row r="82" spans="1:18" ht="15.75" x14ac:dyDescent="0.25">
      <c r="A82" s="47" t="s">
        <v>12</v>
      </c>
      <c r="B82" s="233"/>
      <c r="C82" s="226"/>
      <c r="D82" s="48">
        <f t="shared" ref="D82:P82" si="9">SUM(D69,D70,D71,D72,D73,D74,D75,D76,D77,D78,D79,D80,D81)</f>
        <v>0</v>
      </c>
      <c r="E82" s="48">
        <f t="shared" si="9"/>
        <v>0</v>
      </c>
      <c r="F82" s="48">
        <f t="shared" si="9"/>
        <v>0</v>
      </c>
      <c r="G82" s="48">
        <f t="shared" si="9"/>
        <v>0</v>
      </c>
      <c r="H82" s="48">
        <f t="shared" si="9"/>
        <v>0</v>
      </c>
      <c r="I82" s="48">
        <f t="shared" si="9"/>
        <v>0</v>
      </c>
      <c r="J82" s="48">
        <f t="shared" si="9"/>
        <v>0</v>
      </c>
      <c r="K82" s="48">
        <f t="shared" si="9"/>
        <v>0</v>
      </c>
      <c r="L82" s="48">
        <f t="shared" si="9"/>
        <v>2.9916</v>
      </c>
      <c r="M82" s="48">
        <f t="shared" si="9"/>
        <v>0</v>
      </c>
      <c r="N82" s="49">
        <f t="shared" si="9"/>
        <v>2.9916</v>
      </c>
      <c r="O82" s="45">
        <f t="shared" si="9"/>
        <v>10.116800000000003</v>
      </c>
      <c r="P82" s="45">
        <f t="shared" si="9"/>
        <v>2.6530199999999997</v>
      </c>
    </row>
    <row r="84" spans="1:18" ht="15.75" x14ac:dyDescent="0.25">
      <c r="A84" s="37" t="s">
        <v>27</v>
      </c>
      <c r="B84" s="237"/>
      <c r="C84" s="226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40"/>
      <c r="P84" s="40"/>
    </row>
    <row r="85" spans="1:18" ht="15.75" x14ac:dyDescent="0.25">
      <c r="A85" s="41" t="s">
        <v>94</v>
      </c>
      <c r="B85" s="236"/>
      <c r="C85" s="226"/>
      <c r="D85" s="42">
        <v>0</v>
      </c>
      <c r="E85" s="42">
        <v>0</v>
      </c>
      <c r="F85" s="42">
        <v>0</v>
      </c>
      <c r="G85" s="42">
        <v>5.9219999999999997</v>
      </c>
      <c r="H85" s="42">
        <v>0</v>
      </c>
      <c r="I85" s="42">
        <v>0</v>
      </c>
      <c r="J85" s="42">
        <v>1.611</v>
      </c>
      <c r="K85" s="42">
        <v>0</v>
      </c>
      <c r="L85" s="42">
        <v>0.1512</v>
      </c>
      <c r="M85" s="42">
        <v>0</v>
      </c>
      <c r="N85" s="43">
        <f t="shared" ref="N85:N93" si="10">SUM(D85,E85,F85,G85,H85,I85,J85,K85,L85,M85)</f>
        <v>7.6841999999999997</v>
      </c>
      <c r="O85" s="42">
        <v>16.430319999999998</v>
      </c>
      <c r="P85" s="42">
        <v>0.15390000000000001</v>
      </c>
      <c r="Q85" s="236"/>
      <c r="R85" s="226"/>
    </row>
    <row r="86" spans="1:18" ht="15.75" x14ac:dyDescent="0.25">
      <c r="A86" s="44" t="s">
        <v>95</v>
      </c>
      <c r="B86" s="238"/>
      <c r="C86" s="226"/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0.8478</v>
      </c>
      <c r="M86" s="45">
        <v>0</v>
      </c>
      <c r="N86" s="46">
        <f t="shared" si="10"/>
        <v>0.8478</v>
      </c>
      <c r="O86" s="45">
        <v>0.28836000000000001</v>
      </c>
      <c r="P86" s="45">
        <v>0.10962</v>
      </c>
    </row>
    <row r="87" spans="1:18" ht="15.75" x14ac:dyDescent="0.25">
      <c r="A87" s="41" t="s">
        <v>28</v>
      </c>
      <c r="B87" s="236"/>
      <c r="C87" s="226"/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0.108</v>
      </c>
      <c r="M87" s="42">
        <v>0</v>
      </c>
      <c r="N87" s="43">
        <f t="shared" si="10"/>
        <v>0.108</v>
      </c>
      <c r="O87" s="42">
        <v>5.1299999999999998E-2</v>
      </c>
      <c r="P87" s="42">
        <v>3.5099999999999999E-2</v>
      </c>
    </row>
    <row r="88" spans="1:18" ht="15.75" x14ac:dyDescent="0.25">
      <c r="A88" s="44" t="s">
        <v>29</v>
      </c>
      <c r="B88" s="238"/>
      <c r="C88" s="226"/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6">
        <f t="shared" si="10"/>
        <v>0</v>
      </c>
      <c r="O88" s="45">
        <v>0</v>
      </c>
      <c r="P88" s="45">
        <v>1.404E-2</v>
      </c>
    </row>
    <row r="89" spans="1:18" ht="15.75" x14ac:dyDescent="0.25">
      <c r="A89" s="41" t="s">
        <v>96</v>
      </c>
      <c r="B89" s="236"/>
      <c r="C89" s="226"/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6.4799999999999996E-2</v>
      </c>
      <c r="M89" s="42">
        <v>0</v>
      </c>
      <c r="N89" s="43">
        <f t="shared" si="10"/>
        <v>6.4799999999999996E-2</v>
      </c>
      <c r="O89" s="42">
        <v>0</v>
      </c>
      <c r="P89" s="42">
        <v>3.8339999999999999E-2</v>
      </c>
    </row>
    <row r="90" spans="1:18" ht="15.75" x14ac:dyDescent="0.25">
      <c r="A90" s="44" t="s">
        <v>30</v>
      </c>
      <c r="B90" s="238"/>
      <c r="C90" s="226"/>
      <c r="D90" s="45">
        <v>0</v>
      </c>
      <c r="E90" s="45">
        <v>21.146000000000001</v>
      </c>
      <c r="F90" s="45">
        <v>0</v>
      </c>
      <c r="G90" s="45">
        <v>0</v>
      </c>
      <c r="H90" s="45">
        <v>0</v>
      </c>
      <c r="I90" s="45">
        <v>0</v>
      </c>
      <c r="J90" s="45">
        <v>6.7000000000000004E-2</v>
      </c>
      <c r="K90" s="45">
        <v>0</v>
      </c>
      <c r="L90" s="45">
        <v>0.1026</v>
      </c>
      <c r="M90" s="45">
        <v>0</v>
      </c>
      <c r="N90" s="46">
        <f t="shared" si="10"/>
        <v>21.3156</v>
      </c>
      <c r="O90" s="45">
        <v>32.76558</v>
      </c>
      <c r="P90" s="45">
        <v>38.297080000000001</v>
      </c>
    </row>
    <row r="91" spans="1:18" ht="15.75" x14ac:dyDescent="0.25">
      <c r="A91" s="41" t="s">
        <v>97</v>
      </c>
      <c r="B91" s="236"/>
      <c r="C91" s="226"/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3">
        <f t="shared" si="10"/>
        <v>0</v>
      </c>
      <c r="O91" s="42">
        <v>0.02</v>
      </c>
      <c r="P91" s="42">
        <v>0</v>
      </c>
    </row>
    <row r="92" spans="1:18" ht="15.75" x14ac:dyDescent="0.25">
      <c r="A92" s="44" t="s">
        <v>31</v>
      </c>
      <c r="B92" s="238"/>
      <c r="C92" s="226"/>
      <c r="D92" s="45">
        <v>0</v>
      </c>
      <c r="E92" s="45">
        <v>12.393000000000001</v>
      </c>
      <c r="F92" s="45">
        <v>0</v>
      </c>
      <c r="G92" s="45">
        <v>0</v>
      </c>
      <c r="H92" s="45">
        <v>7.1529999999999996</v>
      </c>
      <c r="I92" s="45">
        <v>4.2</v>
      </c>
      <c r="J92" s="45">
        <v>12.337999999999999</v>
      </c>
      <c r="K92" s="45">
        <v>0</v>
      </c>
      <c r="L92" s="45">
        <v>2.0087999999999999</v>
      </c>
      <c r="M92" s="45">
        <v>0</v>
      </c>
      <c r="N92" s="46">
        <f t="shared" si="10"/>
        <v>38.092799999999997</v>
      </c>
      <c r="O92" s="45">
        <v>52.14584</v>
      </c>
      <c r="P92" s="45">
        <v>32.258020000000002</v>
      </c>
    </row>
    <row r="93" spans="1:18" ht="15.75" x14ac:dyDescent="0.25">
      <c r="A93" s="41" t="s">
        <v>44</v>
      </c>
      <c r="B93" s="236"/>
      <c r="C93" s="226"/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3">
        <f t="shared" si="10"/>
        <v>0</v>
      </c>
      <c r="O93" s="42">
        <v>0</v>
      </c>
      <c r="P93" s="42">
        <v>2.8080000000000001E-2</v>
      </c>
    </row>
    <row r="94" spans="1:18" ht="15.75" x14ac:dyDescent="0.25">
      <c r="A94" s="47" t="s">
        <v>12</v>
      </c>
      <c r="B94" s="233"/>
      <c r="C94" s="226"/>
      <c r="D94" s="48">
        <f t="shared" ref="D94:P94" si="11">SUM(D85,D86,D87,D88,D89,D90,D91,D92,D93)</f>
        <v>0</v>
      </c>
      <c r="E94" s="48">
        <f t="shared" si="11"/>
        <v>33.539000000000001</v>
      </c>
      <c r="F94" s="48">
        <f t="shared" si="11"/>
        <v>0</v>
      </c>
      <c r="G94" s="48">
        <f t="shared" si="11"/>
        <v>5.9219999999999997</v>
      </c>
      <c r="H94" s="48">
        <f t="shared" si="11"/>
        <v>7.1529999999999996</v>
      </c>
      <c r="I94" s="48">
        <f t="shared" si="11"/>
        <v>4.2</v>
      </c>
      <c r="J94" s="48">
        <f t="shared" si="11"/>
        <v>14.015999999999998</v>
      </c>
      <c r="K94" s="48">
        <f t="shared" si="11"/>
        <v>0</v>
      </c>
      <c r="L94" s="48">
        <f t="shared" si="11"/>
        <v>3.2831999999999999</v>
      </c>
      <c r="M94" s="48">
        <f t="shared" si="11"/>
        <v>0</v>
      </c>
      <c r="N94" s="49">
        <f t="shared" si="11"/>
        <v>68.113200000000006</v>
      </c>
      <c r="O94" s="45">
        <f t="shared" si="11"/>
        <v>101.70140000000001</v>
      </c>
      <c r="P94" s="45">
        <f t="shared" si="11"/>
        <v>70.934180000000012</v>
      </c>
    </row>
    <row r="96" spans="1:18" ht="15.75" x14ac:dyDescent="0.25">
      <c r="A96" s="37" t="s">
        <v>98</v>
      </c>
      <c r="B96" s="237"/>
      <c r="C96" s="226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9"/>
      <c r="O96" s="40"/>
      <c r="P96" s="40"/>
    </row>
    <row r="97" spans="1:18" ht="15.75" x14ac:dyDescent="0.25">
      <c r="A97" s="41" t="s">
        <v>99</v>
      </c>
      <c r="B97" s="236"/>
      <c r="C97" s="226"/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16.661000000000001</v>
      </c>
      <c r="K97" s="42">
        <v>0</v>
      </c>
      <c r="L97" s="42">
        <v>0.24299999999999999</v>
      </c>
      <c r="M97" s="42">
        <v>0</v>
      </c>
      <c r="N97" s="43">
        <f>SUM(D97,E97,F97,G97,H97,I97,J97,K97,L97,M97)</f>
        <v>16.904</v>
      </c>
      <c r="O97" s="42">
        <v>0.43469999999999998</v>
      </c>
      <c r="P97" s="42">
        <v>0.40229999999999999</v>
      </c>
      <c r="Q97" s="236"/>
      <c r="R97" s="226"/>
    </row>
    <row r="98" spans="1:18" ht="15.75" x14ac:dyDescent="0.25">
      <c r="A98" s="44" t="s">
        <v>100</v>
      </c>
      <c r="B98" s="238"/>
      <c r="C98" s="226"/>
      <c r="D98" s="45">
        <v>23.350999999999999</v>
      </c>
      <c r="E98" s="45">
        <v>108.145</v>
      </c>
      <c r="F98" s="45">
        <v>46.609000000000002</v>
      </c>
      <c r="G98" s="45">
        <v>9.702</v>
      </c>
      <c r="H98" s="45">
        <v>16.574999999999999</v>
      </c>
      <c r="I98" s="45">
        <v>19.7</v>
      </c>
      <c r="J98" s="45">
        <v>60.343000000000004</v>
      </c>
      <c r="K98" s="45">
        <v>0</v>
      </c>
      <c r="L98" s="45">
        <v>0.79379999999999995</v>
      </c>
      <c r="M98" s="45">
        <v>0</v>
      </c>
      <c r="N98" s="46">
        <f>SUM(D98,E98,F98,G98,H98,I98,J98,K98,L98,M98)</f>
        <v>285.21879999999993</v>
      </c>
      <c r="O98" s="45">
        <v>303.34384</v>
      </c>
      <c r="P98" s="45">
        <v>306.3544</v>
      </c>
    </row>
    <row r="99" spans="1:18" ht="15.75" x14ac:dyDescent="0.25">
      <c r="A99" s="41" t="s">
        <v>101</v>
      </c>
      <c r="B99" s="236"/>
      <c r="C99" s="226"/>
      <c r="D99" s="42">
        <v>0</v>
      </c>
      <c r="E99" s="42">
        <v>82.894999999999996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0.38879999999999998</v>
      </c>
      <c r="M99" s="42">
        <v>0</v>
      </c>
      <c r="N99" s="43">
        <f>SUM(D99,E99,F99,G99,H99,I99,J99,K99,L99,M99)</f>
        <v>83.283799999999999</v>
      </c>
      <c r="O99" s="42">
        <v>75.683499999999995</v>
      </c>
      <c r="P99" s="42">
        <v>85.701899999999995</v>
      </c>
    </row>
    <row r="100" spans="1:18" ht="15.75" x14ac:dyDescent="0.25">
      <c r="A100" s="44" t="s">
        <v>44</v>
      </c>
      <c r="B100" s="238"/>
      <c r="C100" s="226"/>
      <c r="D100" s="45">
        <v>0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6">
        <f>SUM(D100,E100,F100,G100,H100,I100,J100,K100,L100,M100)</f>
        <v>0</v>
      </c>
      <c r="O100" s="45">
        <v>0</v>
      </c>
      <c r="P100" s="45">
        <v>2.8080000000000001E-2</v>
      </c>
    </row>
    <row r="101" spans="1:18" ht="15.75" x14ac:dyDescent="0.25">
      <c r="A101" s="47" t="s">
        <v>12</v>
      </c>
      <c r="B101" s="233"/>
      <c r="C101" s="226"/>
      <c r="D101" s="48">
        <f t="shared" ref="D101:P101" si="12">SUM(D97,D98,D99,D100)</f>
        <v>23.350999999999999</v>
      </c>
      <c r="E101" s="48">
        <f t="shared" si="12"/>
        <v>191.04</v>
      </c>
      <c r="F101" s="48">
        <f t="shared" si="12"/>
        <v>46.609000000000002</v>
      </c>
      <c r="G101" s="48">
        <f t="shared" si="12"/>
        <v>9.702</v>
      </c>
      <c r="H101" s="48">
        <f t="shared" si="12"/>
        <v>16.574999999999999</v>
      </c>
      <c r="I101" s="48">
        <f t="shared" si="12"/>
        <v>19.7</v>
      </c>
      <c r="J101" s="48">
        <f t="shared" si="12"/>
        <v>77.004000000000005</v>
      </c>
      <c r="K101" s="48">
        <f t="shared" si="12"/>
        <v>0</v>
      </c>
      <c r="L101" s="48">
        <f t="shared" si="12"/>
        <v>1.4256</v>
      </c>
      <c r="M101" s="48">
        <f t="shared" si="12"/>
        <v>0</v>
      </c>
      <c r="N101" s="49">
        <f t="shared" si="12"/>
        <v>385.40659999999991</v>
      </c>
      <c r="O101" s="45">
        <f t="shared" si="12"/>
        <v>379.46204</v>
      </c>
      <c r="P101" s="45">
        <f t="shared" si="12"/>
        <v>392.48668000000004</v>
      </c>
    </row>
    <row r="103" spans="1:18" ht="15.75" x14ac:dyDescent="0.25">
      <c r="A103" s="37" t="s">
        <v>32</v>
      </c>
      <c r="B103" s="237"/>
      <c r="C103" s="226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9"/>
      <c r="O103" s="40"/>
      <c r="P103" s="40"/>
    </row>
    <row r="104" spans="1:18" ht="15.75" x14ac:dyDescent="0.25">
      <c r="A104" s="41" t="s">
        <v>33</v>
      </c>
      <c r="B104" s="236"/>
      <c r="C104" s="226"/>
      <c r="D104" s="42">
        <v>0</v>
      </c>
      <c r="E104" s="42">
        <v>0</v>
      </c>
      <c r="F104" s="42">
        <v>0</v>
      </c>
      <c r="G104" s="42">
        <v>0</v>
      </c>
      <c r="H104" s="42">
        <v>3.3940000000000001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3">
        <f t="shared" ref="N104:N115" si="13">SUM(D104,E104,F104,G104,H104,I104,J104,K104,L104,M104)</f>
        <v>3.3940000000000001</v>
      </c>
      <c r="O104" s="42">
        <v>0</v>
      </c>
      <c r="P104" s="42">
        <v>0</v>
      </c>
      <c r="Q104" s="236"/>
      <c r="R104" s="226"/>
    </row>
    <row r="105" spans="1:18" ht="15.75" x14ac:dyDescent="0.25">
      <c r="A105" s="44" t="s">
        <v>102</v>
      </c>
      <c r="B105" s="238"/>
      <c r="C105" s="226"/>
      <c r="D105" s="45">
        <v>0</v>
      </c>
      <c r="E105" s="45">
        <v>19.849</v>
      </c>
      <c r="F105" s="45">
        <v>0</v>
      </c>
      <c r="G105" s="45">
        <v>0</v>
      </c>
      <c r="H105" s="45">
        <v>0</v>
      </c>
      <c r="I105" s="45">
        <v>0</v>
      </c>
      <c r="J105" s="45">
        <v>21.065999999999999</v>
      </c>
      <c r="K105" s="45">
        <v>0</v>
      </c>
      <c r="L105" s="45">
        <v>2.6838000000000002</v>
      </c>
      <c r="M105" s="45">
        <v>0</v>
      </c>
      <c r="N105" s="46">
        <f t="shared" si="13"/>
        <v>43.598799999999997</v>
      </c>
      <c r="O105" s="45">
        <v>69.225239999999999</v>
      </c>
      <c r="P105" s="45">
        <v>50.467239999999997</v>
      </c>
    </row>
    <row r="106" spans="1:18" ht="15.75" x14ac:dyDescent="0.25">
      <c r="A106" s="41" t="s">
        <v>103</v>
      </c>
      <c r="B106" s="236"/>
      <c r="C106" s="226"/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2.5434000000000001</v>
      </c>
      <c r="M106" s="42">
        <v>0</v>
      </c>
      <c r="N106" s="43">
        <f t="shared" si="13"/>
        <v>2.5434000000000001</v>
      </c>
      <c r="O106" s="42">
        <v>4.6304999999999996</v>
      </c>
      <c r="P106" s="42">
        <v>5.1861600000000001</v>
      </c>
    </row>
    <row r="107" spans="1:18" ht="15.75" x14ac:dyDescent="0.25">
      <c r="A107" s="44" t="s">
        <v>36</v>
      </c>
      <c r="B107" s="238"/>
      <c r="C107" s="226"/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v>0</v>
      </c>
      <c r="L107" s="45">
        <v>16.642800000000001</v>
      </c>
      <c r="M107" s="45">
        <v>0</v>
      </c>
      <c r="N107" s="46">
        <f t="shared" si="13"/>
        <v>16.642800000000001</v>
      </c>
      <c r="O107" s="45">
        <v>9.93492</v>
      </c>
      <c r="P107" s="45">
        <v>11.73204</v>
      </c>
    </row>
    <row r="108" spans="1:18" ht="15.75" x14ac:dyDescent="0.25">
      <c r="A108" s="41" t="s">
        <v>104</v>
      </c>
      <c r="B108" s="236"/>
      <c r="C108" s="226"/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1.4796</v>
      </c>
      <c r="M108" s="42">
        <v>0</v>
      </c>
      <c r="N108" s="43">
        <f t="shared" si="13"/>
        <v>1.4796</v>
      </c>
      <c r="O108" s="42">
        <v>2.2031999999999998</v>
      </c>
      <c r="P108" s="42">
        <v>1.9542600000000001</v>
      </c>
    </row>
    <row r="109" spans="1:18" ht="15.75" x14ac:dyDescent="0.25">
      <c r="A109" s="44" t="s">
        <v>105</v>
      </c>
      <c r="B109" s="238"/>
      <c r="C109" s="226"/>
      <c r="D109" s="45">
        <v>0</v>
      </c>
      <c r="E109" s="45">
        <v>0</v>
      </c>
      <c r="F109" s="45">
        <v>0</v>
      </c>
      <c r="G109" s="45">
        <v>0</v>
      </c>
      <c r="H109" s="45">
        <v>0</v>
      </c>
      <c r="I109" s="45">
        <v>0</v>
      </c>
      <c r="J109" s="45">
        <v>0</v>
      </c>
      <c r="K109" s="45">
        <v>0</v>
      </c>
      <c r="L109" s="45">
        <v>7.5600000000000001E-2</v>
      </c>
      <c r="M109" s="45">
        <v>0</v>
      </c>
      <c r="N109" s="46">
        <f t="shared" si="13"/>
        <v>7.5600000000000001E-2</v>
      </c>
      <c r="O109" s="45">
        <v>0</v>
      </c>
      <c r="P109" s="45">
        <v>4.752E-2</v>
      </c>
    </row>
    <row r="110" spans="1:18" ht="15.75" x14ac:dyDescent="0.25">
      <c r="A110" s="41" t="s">
        <v>37</v>
      </c>
      <c r="B110" s="236"/>
      <c r="C110" s="226"/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0.24840000000000001</v>
      </c>
      <c r="M110" s="42">
        <v>0</v>
      </c>
      <c r="N110" s="43">
        <f t="shared" si="13"/>
        <v>0.24840000000000001</v>
      </c>
      <c r="O110" s="42">
        <v>0.40445999999999999</v>
      </c>
      <c r="P110" s="42">
        <v>0.40067999999999998</v>
      </c>
    </row>
    <row r="111" spans="1:18" ht="15.75" x14ac:dyDescent="0.25">
      <c r="A111" s="44" t="s">
        <v>106</v>
      </c>
      <c r="B111" s="238"/>
      <c r="C111" s="226"/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0.48060000000000003</v>
      </c>
      <c r="M111" s="45">
        <v>0</v>
      </c>
      <c r="N111" s="46">
        <f t="shared" si="13"/>
        <v>0.48060000000000003</v>
      </c>
      <c r="O111" s="45">
        <v>0.67986000000000002</v>
      </c>
      <c r="P111" s="45">
        <v>1.1836800000000001</v>
      </c>
    </row>
    <row r="112" spans="1:18" ht="15.75" x14ac:dyDescent="0.25">
      <c r="A112" s="41" t="s">
        <v>107</v>
      </c>
      <c r="B112" s="236"/>
      <c r="C112" s="226"/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6.1883999999999997</v>
      </c>
      <c r="M112" s="42">
        <v>0</v>
      </c>
      <c r="N112" s="43">
        <f t="shared" si="13"/>
        <v>6.1883999999999997</v>
      </c>
      <c r="O112" s="42">
        <v>8.4664199999999994</v>
      </c>
      <c r="P112" s="42">
        <v>6.0236999999999998</v>
      </c>
    </row>
    <row r="113" spans="1:18" ht="15.75" x14ac:dyDescent="0.25">
      <c r="A113" s="44" t="s">
        <v>108</v>
      </c>
      <c r="B113" s="238"/>
      <c r="C113" s="226"/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10.1952</v>
      </c>
      <c r="M113" s="45">
        <v>0</v>
      </c>
      <c r="N113" s="46">
        <f t="shared" si="13"/>
        <v>10.1952</v>
      </c>
      <c r="O113" s="45">
        <v>18.153179999999999</v>
      </c>
      <c r="P113" s="45">
        <v>7.9072199999999997</v>
      </c>
    </row>
    <row r="114" spans="1:18" ht="15.75" x14ac:dyDescent="0.25">
      <c r="A114" s="41" t="s">
        <v>109</v>
      </c>
      <c r="B114" s="236"/>
      <c r="C114" s="226"/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0.54</v>
      </c>
      <c r="M114" s="42">
        <v>0</v>
      </c>
      <c r="N114" s="43">
        <f t="shared" si="13"/>
        <v>0.54</v>
      </c>
      <c r="O114" s="42">
        <v>0.42065999999999998</v>
      </c>
      <c r="P114" s="42">
        <v>0.18090000000000001</v>
      </c>
    </row>
    <row r="115" spans="1:18" ht="15.75" x14ac:dyDescent="0.25">
      <c r="A115" s="44" t="s">
        <v>44</v>
      </c>
      <c r="B115" s="238"/>
      <c r="C115" s="226"/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6">
        <f t="shared" si="13"/>
        <v>0</v>
      </c>
      <c r="O115" s="45">
        <v>0</v>
      </c>
      <c r="P115" s="45">
        <v>9.7199999999999995E-3</v>
      </c>
    </row>
    <row r="116" spans="1:18" ht="15.75" x14ac:dyDescent="0.25">
      <c r="A116" s="47" t="s">
        <v>12</v>
      </c>
      <c r="B116" s="233"/>
      <c r="C116" s="226"/>
      <c r="D116" s="48">
        <f t="shared" ref="D116:P116" si="14">SUM(D104,D105,D106,D107,D108,D109,D110,D111,D112,D113,D114,D115)</f>
        <v>0</v>
      </c>
      <c r="E116" s="48">
        <f t="shared" si="14"/>
        <v>19.849</v>
      </c>
      <c r="F116" s="48">
        <f t="shared" si="14"/>
        <v>0</v>
      </c>
      <c r="G116" s="48">
        <f t="shared" si="14"/>
        <v>0</v>
      </c>
      <c r="H116" s="48">
        <f t="shared" si="14"/>
        <v>3.3940000000000001</v>
      </c>
      <c r="I116" s="48">
        <f t="shared" si="14"/>
        <v>0</v>
      </c>
      <c r="J116" s="48">
        <f t="shared" si="14"/>
        <v>21.065999999999999</v>
      </c>
      <c r="K116" s="48">
        <f t="shared" si="14"/>
        <v>0</v>
      </c>
      <c r="L116" s="48">
        <f t="shared" si="14"/>
        <v>41.077800000000003</v>
      </c>
      <c r="M116" s="48">
        <f t="shared" si="14"/>
        <v>0</v>
      </c>
      <c r="N116" s="49">
        <f t="shared" si="14"/>
        <v>85.386800000000008</v>
      </c>
      <c r="O116" s="45">
        <f t="shared" si="14"/>
        <v>114.11843999999999</v>
      </c>
      <c r="P116" s="45">
        <f t="shared" si="14"/>
        <v>85.093119999999999</v>
      </c>
    </row>
    <row r="118" spans="1:18" ht="15.75" x14ac:dyDescent="0.25">
      <c r="A118" s="37" t="s">
        <v>38</v>
      </c>
      <c r="B118" s="237"/>
      <c r="C118" s="226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40"/>
      <c r="P118" s="40"/>
    </row>
    <row r="119" spans="1:18" ht="15.75" x14ac:dyDescent="0.25">
      <c r="A119" s="41" t="s">
        <v>39</v>
      </c>
      <c r="B119" s="236"/>
      <c r="C119" s="226"/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1.4525999999999999</v>
      </c>
      <c r="M119" s="42">
        <v>0</v>
      </c>
      <c r="N119" s="43">
        <f>SUM(D119,E119,F119,G119,H119,I119,J119,K119,L119,M119)</f>
        <v>1.4525999999999999</v>
      </c>
      <c r="O119" s="42">
        <v>2.07036</v>
      </c>
      <c r="P119" s="42">
        <v>1.4293800000000001</v>
      </c>
      <c r="Q119" s="236"/>
      <c r="R119" s="226"/>
    </row>
    <row r="120" spans="1:18" ht="15.75" x14ac:dyDescent="0.25">
      <c r="A120" s="44" t="s">
        <v>110</v>
      </c>
      <c r="B120" s="238"/>
      <c r="C120" s="226"/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0.23219999999999999</v>
      </c>
      <c r="M120" s="45">
        <v>0</v>
      </c>
      <c r="N120" s="46">
        <f>SUM(D120,E120,F120,G120,H120,I120,J120,K120,L120,M120)</f>
        <v>0.23219999999999999</v>
      </c>
      <c r="O120" s="45">
        <v>0.30725999999999998</v>
      </c>
      <c r="P120" s="45">
        <v>0.28079999999999999</v>
      </c>
    </row>
    <row r="121" spans="1:18" ht="15.75" x14ac:dyDescent="0.25">
      <c r="A121" s="41" t="s">
        <v>44</v>
      </c>
      <c r="B121" s="236"/>
      <c r="C121" s="226"/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3">
        <f>SUM(D121,E121,F121,G121,H121,I121,J121,K121,L121,M121)</f>
        <v>0</v>
      </c>
      <c r="O121" s="42">
        <v>0</v>
      </c>
      <c r="P121" s="42">
        <v>5.2380000000000003E-2</v>
      </c>
    </row>
    <row r="122" spans="1:18" ht="15.75" x14ac:dyDescent="0.25">
      <c r="A122" s="47" t="s">
        <v>12</v>
      </c>
      <c r="B122" s="233"/>
      <c r="C122" s="226"/>
      <c r="D122" s="48">
        <f t="shared" ref="D122:P122" si="15">SUM(D119,D120,D121)</f>
        <v>0</v>
      </c>
      <c r="E122" s="48">
        <f t="shared" si="15"/>
        <v>0</v>
      </c>
      <c r="F122" s="48">
        <f t="shared" si="15"/>
        <v>0</v>
      </c>
      <c r="G122" s="48">
        <f t="shared" si="15"/>
        <v>0</v>
      </c>
      <c r="H122" s="48">
        <f t="shared" si="15"/>
        <v>0</v>
      </c>
      <c r="I122" s="48">
        <f t="shared" si="15"/>
        <v>0</v>
      </c>
      <c r="J122" s="48">
        <f t="shared" si="15"/>
        <v>0</v>
      </c>
      <c r="K122" s="48">
        <f t="shared" si="15"/>
        <v>0</v>
      </c>
      <c r="L122" s="48">
        <f t="shared" si="15"/>
        <v>1.6847999999999999</v>
      </c>
      <c r="M122" s="48">
        <f t="shared" si="15"/>
        <v>0</v>
      </c>
      <c r="N122" s="49">
        <f t="shared" si="15"/>
        <v>1.6847999999999999</v>
      </c>
      <c r="O122" s="45">
        <f t="shared" si="15"/>
        <v>2.3776199999999998</v>
      </c>
      <c r="P122" s="45">
        <f t="shared" si="15"/>
        <v>1.7625600000000001</v>
      </c>
    </row>
    <row r="124" spans="1:18" ht="15.75" x14ac:dyDescent="0.25">
      <c r="A124" s="37" t="s">
        <v>44</v>
      </c>
      <c r="B124" s="237"/>
      <c r="C124" s="226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9"/>
      <c r="O124" s="40"/>
      <c r="P124" s="40"/>
    </row>
    <row r="125" spans="1:18" ht="15.75" x14ac:dyDescent="0.25">
      <c r="A125" s="41" t="s">
        <v>111</v>
      </c>
      <c r="B125" s="236"/>
      <c r="C125" s="226"/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0</v>
      </c>
      <c r="L125" s="42">
        <v>0.36720000000000003</v>
      </c>
      <c r="M125" s="42">
        <v>0</v>
      </c>
      <c r="N125" s="43">
        <f>SUM(D125,E125,F125,G125,H125,I125,J125,K125,L125,M125)</f>
        <v>0.36720000000000003</v>
      </c>
      <c r="O125" s="42">
        <v>0.71711999999999998</v>
      </c>
      <c r="P125" s="42">
        <v>0.2</v>
      </c>
      <c r="Q125" s="236"/>
      <c r="R125" s="226"/>
    </row>
    <row r="126" spans="1:18" ht="15.75" x14ac:dyDescent="0.25">
      <c r="A126" s="47" t="s">
        <v>12</v>
      </c>
      <c r="B126" s="233"/>
      <c r="C126" s="226"/>
      <c r="D126" s="48">
        <f t="shared" ref="D126:P126" si="16">D125</f>
        <v>0</v>
      </c>
      <c r="E126" s="48">
        <f t="shared" si="16"/>
        <v>0</v>
      </c>
      <c r="F126" s="48">
        <f t="shared" si="16"/>
        <v>0</v>
      </c>
      <c r="G126" s="48">
        <f t="shared" si="16"/>
        <v>0</v>
      </c>
      <c r="H126" s="48">
        <f t="shared" si="16"/>
        <v>0</v>
      </c>
      <c r="I126" s="48">
        <f t="shared" si="16"/>
        <v>0</v>
      </c>
      <c r="J126" s="48">
        <f t="shared" si="16"/>
        <v>0</v>
      </c>
      <c r="K126" s="48">
        <f t="shared" si="16"/>
        <v>0</v>
      </c>
      <c r="L126" s="48">
        <f t="shared" si="16"/>
        <v>0.36720000000000003</v>
      </c>
      <c r="M126" s="48">
        <f t="shared" si="16"/>
        <v>0</v>
      </c>
      <c r="N126" s="49">
        <f t="shared" si="16"/>
        <v>0.36720000000000003</v>
      </c>
      <c r="O126" s="45">
        <f t="shared" si="16"/>
        <v>0.71711999999999998</v>
      </c>
      <c r="P126" s="45">
        <f t="shared" si="16"/>
        <v>0.2</v>
      </c>
    </row>
    <row r="128" spans="1:18" ht="33.950000000000003" customHeight="1" x14ac:dyDescent="0.25">
      <c r="A128" s="50" t="s">
        <v>112</v>
      </c>
      <c r="B128" s="234"/>
      <c r="C128" s="226"/>
      <c r="D128" s="51">
        <f t="shared" ref="D128:P128" si="17">SUM(D22,D31,D39,D44,D66,D82,D94,D101,D116,D122,D126)</f>
        <v>63.796999999999997</v>
      </c>
      <c r="E128" s="51">
        <f t="shared" si="17"/>
        <v>357.85899999999998</v>
      </c>
      <c r="F128" s="51">
        <f t="shared" si="17"/>
        <v>46.609000000000002</v>
      </c>
      <c r="G128" s="51">
        <f t="shared" si="17"/>
        <v>25.267000000000003</v>
      </c>
      <c r="H128" s="51">
        <f t="shared" si="17"/>
        <v>41.366999999999997</v>
      </c>
      <c r="I128" s="51">
        <f t="shared" si="17"/>
        <v>53.900000000000006</v>
      </c>
      <c r="J128" s="51">
        <f t="shared" si="17"/>
        <v>112.08600000000001</v>
      </c>
      <c r="K128" s="51">
        <f t="shared" si="17"/>
        <v>0</v>
      </c>
      <c r="L128" s="51">
        <f t="shared" si="17"/>
        <v>71.685000000000002</v>
      </c>
      <c r="M128" s="51">
        <f t="shared" si="17"/>
        <v>8.1</v>
      </c>
      <c r="N128" s="51">
        <f t="shared" si="17"/>
        <v>780.67</v>
      </c>
      <c r="O128" s="51">
        <f t="shared" si="17"/>
        <v>839.04971999999998</v>
      </c>
      <c r="P128" s="52">
        <f t="shared" si="17"/>
        <v>788.77964000000009</v>
      </c>
    </row>
    <row r="130" spans="1:16" x14ac:dyDescent="0.25">
      <c r="A130" s="53" t="s">
        <v>113</v>
      </c>
      <c r="B130" s="235"/>
      <c r="C130" s="226"/>
      <c r="D130" s="54">
        <v>69.596999999999994</v>
      </c>
      <c r="E130" s="54">
        <v>406.56400000000002</v>
      </c>
      <c r="F130" s="54">
        <v>59.054000000000002</v>
      </c>
      <c r="G130" s="54">
        <v>56.898000000000003</v>
      </c>
      <c r="H130" s="54">
        <v>85.063000000000002</v>
      </c>
      <c r="I130" s="54">
        <v>27.315999999999999</v>
      </c>
      <c r="J130" s="54">
        <v>34.448999999999998</v>
      </c>
      <c r="K130" s="54">
        <v>0</v>
      </c>
      <c r="L130" s="54">
        <v>76.608720000000005</v>
      </c>
      <c r="M130" s="54">
        <v>23.5</v>
      </c>
      <c r="O130" s="55" t="s">
        <v>114</v>
      </c>
      <c r="P130" s="55" t="s">
        <v>114</v>
      </c>
    </row>
    <row r="131" spans="1:16" s="248" customFormat="1" x14ac:dyDescent="0.25">
      <c r="A131" s="244" t="s">
        <v>115</v>
      </c>
      <c r="B131" s="245"/>
      <c r="C131" s="246"/>
      <c r="D131" s="247">
        <f t="shared" ref="D131:M131" si="18">IF(OR(D130=0,D130="-"),"-",IF(D128="-",(0-D130)/D130,(D128-D130)/D130))</f>
        <v>-8.333692544218857E-2</v>
      </c>
      <c r="E131" s="247">
        <f t="shared" si="18"/>
        <v>-0.11979663718381371</v>
      </c>
      <c r="F131" s="247">
        <f t="shared" si="18"/>
        <v>-0.21073932333118839</v>
      </c>
      <c r="G131" s="247">
        <f t="shared" si="18"/>
        <v>-0.5559246370698443</v>
      </c>
      <c r="H131" s="247">
        <f t="shared" si="18"/>
        <v>-0.51368985340277207</v>
      </c>
      <c r="I131" s="247">
        <f t="shared" si="18"/>
        <v>0.97320251867037666</v>
      </c>
      <c r="J131" s="247">
        <f t="shared" si="18"/>
        <v>2.2536793520856926</v>
      </c>
      <c r="K131" s="247" t="str">
        <f t="shared" si="18"/>
        <v>-</v>
      </c>
      <c r="L131" s="247">
        <f t="shared" si="18"/>
        <v>-6.4271012490484142E-2</v>
      </c>
      <c r="M131" s="247">
        <f t="shared" si="18"/>
        <v>-0.65531914893617027</v>
      </c>
      <c r="O131" s="249" t="s">
        <v>116</v>
      </c>
      <c r="P131" s="249" t="s">
        <v>117</v>
      </c>
    </row>
    <row r="132" spans="1:16" x14ac:dyDescent="0.25">
      <c r="A132" s="53" t="s">
        <v>118</v>
      </c>
      <c r="B132" s="235"/>
      <c r="C132" s="226"/>
      <c r="D132" s="54">
        <v>98.84</v>
      </c>
      <c r="E132" s="54">
        <v>342.17399999999998</v>
      </c>
      <c r="F132" s="54">
        <v>86.686000000000007</v>
      </c>
      <c r="G132" s="54">
        <v>53.701999999999998</v>
      </c>
      <c r="H132" s="54">
        <v>76.727000000000004</v>
      </c>
      <c r="I132" s="54">
        <v>15.019</v>
      </c>
      <c r="J132" s="54">
        <v>34.07</v>
      </c>
      <c r="K132" s="54">
        <v>0</v>
      </c>
      <c r="L132" s="54">
        <v>68.561639999999997</v>
      </c>
      <c r="M132" s="54">
        <v>13</v>
      </c>
      <c r="O132" s="56">
        <f>IF(OR(O128=0,O128="-"),"-",IF(N128="-",(0-O128)/O128,(N128-O128)/O128))</f>
        <v>-6.9578379693637254E-2</v>
      </c>
      <c r="P132" s="56">
        <f>IF(OR(P128=0,P128="-"),"-",IF(O128="-",(0-P128)/P128,(O128-P128)/P128))</f>
        <v>6.3731462439877234E-2</v>
      </c>
    </row>
    <row r="133" spans="1:16" s="248" customFormat="1" x14ac:dyDescent="0.25">
      <c r="A133" s="247" t="s">
        <v>119</v>
      </c>
      <c r="B133" s="245"/>
      <c r="C133" s="246"/>
      <c r="D133" s="247">
        <f t="shared" ref="D133:M133" si="19">IF(OR(D132=0,D132="-"),"-",IF(D130="-",(0-D132)/D132,(D130-D132)/D132))</f>
        <v>-0.29586199919061118</v>
      </c>
      <c r="E133" s="247">
        <f t="shared" si="19"/>
        <v>0.188179113550416</v>
      </c>
      <c r="F133" s="247">
        <f t="shared" si="19"/>
        <v>-0.31875966130632399</v>
      </c>
      <c r="G133" s="247">
        <f t="shared" si="19"/>
        <v>5.9513612155971944E-2</v>
      </c>
      <c r="H133" s="247">
        <f t="shared" si="19"/>
        <v>0.10864493594171541</v>
      </c>
      <c r="I133" s="247">
        <f t="shared" si="19"/>
        <v>0.81876290032625332</v>
      </c>
      <c r="J133" s="247">
        <f t="shared" si="19"/>
        <v>1.112415614910472E-2</v>
      </c>
      <c r="K133" s="247" t="str">
        <f t="shared" si="19"/>
        <v>-</v>
      </c>
      <c r="L133" s="247">
        <f t="shared" si="19"/>
        <v>0.11737000456815223</v>
      </c>
      <c r="M133" s="247">
        <f t="shared" si="19"/>
        <v>0.80769230769230771</v>
      </c>
    </row>
  </sheetData>
  <sheetProtection formatCells="0" formatColumns="0" formatRows="0" insertColumns="0" insertRows="0" insertHyperlinks="0" deleteColumns="0" deleteRows="0" sort="0" autoFilter="0" pivotTables="0"/>
  <mergeCells count="143">
    <mergeCell ref="O5:O6"/>
    <mergeCell ref="P5:P6"/>
    <mergeCell ref="B8:C8"/>
    <mergeCell ref="Q9:R9"/>
    <mergeCell ref="B9:C9"/>
    <mergeCell ref="A1:O1"/>
    <mergeCell ref="A2:O2"/>
    <mergeCell ref="A3:O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  <mergeCell ref="Q25:R25"/>
    <mergeCell ref="B25:C25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26:C26"/>
    <mergeCell ref="B27:C27"/>
    <mergeCell ref="B28:C28"/>
    <mergeCell ref="B29:C29"/>
    <mergeCell ref="B30:C30"/>
    <mergeCell ref="B20:C20"/>
    <mergeCell ref="B21:C21"/>
    <mergeCell ref="B22:C22"/>
    <mergeCell ref="B24:C24"/>
    <mergeCell ref="B36:C36"/>
    <mergeCell ref="B37:C37"/>
    <mergeCell ref="B38:C38"/>
    <mergeCell ref="B39:C39"/>
    <mergeCell ref="B41:C41"/>
    <mergeCell ref="B31:C31"/>
    <mergeCell ref="B33:C33"/>
    <mergeCell ref="Q34:R34"/>
    <mergeCell ref="B34:C34"/>
    <mergeCell ref="B35:C35"/>
    <mergeCell ref="Q47:R47"/>
    <mergeCell ref="B47:C47"/>
    <mergeCell ref="B48:C48"/>
    <mergeCell ref="B49:C49"/>
    <mergeCell ref="B50:C50"/>
    <mergeCell ref="Q42:R42"/>
    <mergeCell ref="B42:C42"/>
    <mergeCell ref="B43:C43"/>
    <mergeCell ref="B44:C44"/>
    <mergeCell ref="B46:C46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66:C66"/>
    <mergeCell ref="B68:C68"/>
    <mergeCell ref="Q69:R69"/>
    <mergeCell ref="B69:C69"/>
    <mergeCell ref="B70:C70"/>
    <mergeCell ref="B61:C61"/>
    <mergeCell ref="B62:C62"/>
    <mergeCell ref="B63:C63"/>
    <mergeCell ref="B64:C64"/>
    <mergeCell ref="B65:C6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86:C86"/>
    <mergeCell ref="B87:C87"/>
    <mergeCell ref="B88:C88"/>
    <mergeCell ref="B89:C89"/>
    <mergeCell ref="B90:C90"/>
    <mergeCell ref="B81:C81"/>
    <mergeCell ref="B82:C82"/>
    <mergeCell ref="B84:C84"/>
    <mergeCell ref="Q85:R85"/>
    <mergeCell ref="B85:C85"/>
    <mergeCell ref="Q97:R97"/>
    <mergeCell ref="B97:C97"/>
    <mergeCell ref="B98:C98"/>
    <mergeCell ref="B99:C99"/>
    <mergeCell ref="B100:C100"/>
    <mergeCell ref="B91:C91"/>
    <mergeCell ref="B92:C92"/>
    <mergeCell ref="B93:C93"/>
    <mergeCell ref="B94:C94"/>
    <mergeCell ref="B96:C96"/>
    <mergeCell ref="B106:C106"/>
    <mergeCell ref="B107:C107"/>
    <mergeCell ref="B108:C108"/>
    <mergeCell ref="B109:C109"/>
    <mergeCell ref="B110:C110"/>
    <mergeCell ref="B101:C101"/>
    <mergeCell ref="B103:C103"/>
    <mergeCell ref="Q104:R104"/>
    <mergeCell ref="B104:C104"/>
    <mergeCell ref="B105:C105"/>
    <mergeCell ref="Q125:R125"/>
    <mergeCell ref="B125:C125"/>
    <mergeCell ref="B116:C116"/>
    <mergeCell ref="B118:C118"/>
    <mergeCell ref="Q119:R119"/>
    <mergeCell ref="B119:C119"/>
    <mergeCell ref="B120:C120"/>
    <mergeCell ref="B111:C111"/>
    <mergeCell ref="B112:C112"/>
    <mergeCell ref="B113:C113"/>
    <mergeCell ref="B114:C114"/>
    <mergeCell ref="B115:C115"/>
    <mergeCell ref="B133:C133"/>
    <mergeCell ref="B126:C126"/>
    <mergeCell ref="B128:C128"/>
    <mergeCell ref="B130:C130"/>
    <mergeCell ref="B131:C131"/>
    <mergeCell ref="B132:C132"/>
    <mergeCell ref="B121:C121"/>
    <mergeCell ref="B122:C122"/>
    <mergeCell ref="B124:C124"/>
  </mergeCells>
  <printOptions horizontalCentered="1"/>
  <pageMargins left="0" right="0" top="0" bottom="0.75" header="0" footer="0.3"/>
  <pageSetup paperSize="9" fitToHeight="0" orientation="landscape" r:id="rId1"/>
  <headerFoot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6"/>
  <sheetViews>
    <sheetView workbookViewId="0">
      <selection sqref="A1:O9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8.7109375" customWidth="1"/>
  </cols>
  <sheetData>
    <row r="1" spans="1:33" ht="23.25" x14ac:dyDescent="0.25">
      <c r="A1" s="230" t="s">
        <v>120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3" t="s">
        <v>1</v>
      </c>
    </row>
    <row r="2" spans="1:33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57"/>
    </row>
    <row r="3" spans="1:33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57"/>
    </row>
    <row r="5" spans="1:33" ht="18.75" x14ac:dyDescent="0.25">
      <c r="A5" s="58"/>
      <c r="B5" s="58"/>
      <c r="C5" s="232" t="s">
        <v>4</v>
      </c>
      <c r="D5" s="226"/>
      <c r="E5" s="226"/>
      <c r="F5" s="226"/>
      <c r="G5" s="226"/>
      <c r="H5" s="226"/>
      <c r="I5" s="226"/>
      <c r="J5" s="58"/>
      <c r="K5" s="232" t="s">
        <v>5</v>
      </c>
      <c r="L5" s="226"/>
      <c r="M5" s="226"/>
      <c r="N5" s="226"/>
      <c r="O5" s="226"/>
      <c r="P5" s="226"/>
      <c r="Q5" s="226"/>
      <c r="R5" s="58"/>
      <c r="S5" s="232" t="s">
        <v>6</v>
      </c>
      <c r="T5" s="226"/>
      <c r="U5" s="226"/>
      <c r="V5" s="226"/>
      <c r="W5" s="226"/>
      <c r="X5" s="226"/>
      <c r="Y5" s="226"/>
      <c r="Z5" s="58"/>
      <c r="AA5" s="232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59" t="s">
        <v>8</v>
      </c>
      <c r="C6" s="229">
        <v>2013</v>
      </c>
      <c r="D6" s="227"/>
      <c r="E6" s="227">
        <v>2014</v>
      </c>
      <c r="F6" s="227"/>
      <c r="G6" s="228">
        <v>2015</v>
      </c>
      <c r="H6" s="227"/>
      <c r="I6" s="60" t="s">
        <v>9</v>
      </c>
      <c r="K6" s="229">
        <v>2013</v>
      </c>
      <c r="L6" s="227"/>
      <c r="M6" s="227">
        <v>2014</v>
      </c>
      <c r="N6" s="227"/>
      <c r="O6" s="228">
        <v>2015</v>
      </c>
      <c r="P6" s="227"/>
      <c r="Q6" s="60" t="s">
        <v>9</v>
      </c>
      <c r="S6" s="229">
        <v>2013</v>
      </c>
      <c r="T6" s="227"/>
      <c r="U6" s="227">
        <v>2014</v>
      </c>
      <c r="V6" s="227"/>
      <c r="W6" s="228">
        <v>2015</v>
      </c>
      <c r="X6" s="227"/>
      <c r="Y6" s="60" t="s">
        <v>9</v>
      </c>
      <c r="AA6" s="229">
        <v>2013</v>
      </c>
      <c r="AB6" s="227"/>
      <c r="AC6" s="227">
        <v>2014</v>
      </c>
      <c r="AD6" s="227"/>
      <c r="AE6" s="228">
        <v>2015</v>
      </c>
      <c r="AF6" s="227"/>
      <c r="AG6" s="60" t="s">
        <v>9</v>
      </c>
    </row>
    <row r="7" spans="1:33" x14ac:dyDescent="0.25">
      <c r="A7" s="225" t="s">
        <v>10</v>
      </c>
      <c r="B7" s="226"/>
      <c r="C7" s="61"/>
      <c r="D7" s="62"/>
      <c r="E7" s="61"/>
      <c r="F7" s="62"/>
      <c r="G7" s="63"/>
      <c r="H7" s="62"/>
      <c r="I7" s="64"/>
      <c r="K7" s="61"/>
      <c r="L7" s="62"/>
      <c r="M7" s="61"/>
      <c r="N7" s="62"/>
      <c r="O7" s="63"/>
      <c r="P7" s="62"/>
      <c r="Q7" s="64"/>
      <c r="S7" s="61"/>
      <c r="T7" s="62"/>
      <c r="U7" s="61"/>
      <c r="V7" s="62"/>
      <c r="W7" s="63"/>
      <c r="X7" s="62"/>
      <c r="Y7" s="64"/>
      <c r="AA7" s="61"/>
      <c r="AB7" s="62"/>
      <c r="AC7" s="61"/>
      <c r="AD7" s="62"/>
      <c r="AE7" s="63"/>
      <c r="AF7" s="62"/>
      <c r="AG7" s="64"/>
    </row>
    <row r="8" spans="1:33" x14ac:dyDescent="0.25">
      <c r="A8" s="65" t="s">
        <v>56</v>
      </c>
      <c r="B8" s="66"/>
      <c r="C8" s="67">
        <v>2.5508000000000002</v>
      </c>
      <c r="D8" s="68"/>
      <c r="E8" s="67">
        <v>0</v>
      </c>
      <c r="F8" s="68"/>
      <c r="G8" s="69">
        <v>0</v>
      </c>
      <c r="H8" s="68"/>
      <c r="I8" s="70" t="str">
        <f>IF(OR(E8=0,E8="-"),"-",IF(G8="-",(0-E8)/E8,(G8-E8)/E8))</f>
        <v>-</v>
      </c>
      <c r="K8" s="67">
        <v>3.1348799999999999</v>
      </c>
      <c r="L8" s="68"/>
      <c r="M8" s="67">
        <v>0</v>
      </c>
      <c r="N8" s="68"/>
      <c r="O8" s="69">
        <v>0</v>
      </c>
      <c r="P8" s="68"/>
      <c r="Q8" s="70" t="str">
        <f>IF(OR(M8=0,M8="-"),"-",IF(O8="-",(0-M8)/M8,(O8-M8)/M8))</f>
        <v>-</v>
      </c>
      <c r="S8" s="67">
        <v>1.7074400000000001</v>
      </c>
      <c r="T8" s="68"/>
      <c r="U8" s="67">
        <v>0</v>
      </c>
      <c r="V8" s="68"/>
      <c r="W8" s="69">
        <v>0</v>
      </c>
      <c r="X8" s="68"/>
      <c r="Y8" s="70" t="str">
        <f>IF(OR(U8=0,U8="-"),"-",IF(W8="-",(0-U8)/U8,(W8-U8)/U8))</f>
        <v>-</v>
      </c>
      <c r="AA8" s="67">
        <v>1.42744</v>
      </c>
      <c r="AB8" s="68"/>
      <c r="AC8" s="67">
        <v>0</v>
      </c>
      <c r="AD8" s="68"/>
      <c r="AE8" s="69">
        <v>0</v>
      </c>
      <c r="AF8" s="68"/>
      <c r="AG8" s="70" t="str">
        <f>IF(OR(AC8=0,AC8="-"),"-",IF(AE8="-",(0-AC8)/AC8,(AE8-AC8)/AC8))</f>
        <v>-</v>
      </c>
    </row>
    <row r="9" spans="1:33" x14ac:dyDescent="0.25">
      <c r="A9" s="71" t="s">
        <v>12</v>
      </c>
      <c r="B9" s="72"/>
      <c r="C9" s="73">
        <f>C8</f>
        <v>2.5508000000000002</v>
      </c>
      <c r="D9" s="74"/>
      <c r="E9" s="73">
        <f>E8</f>
        <v>0</v>
      </c>
      <c r="F9" s="74"/>
      <c r="G9" s="75">
        <f>G8</f>
        <v>0</v>
      </c>
      <c r="H9" s="74"/>
      <c r="I9" s="76" t="str">
        <f>IF(E9*1=0,"-",(G9-E9)/E9)</f>
        <v>-</v>
      </c>
      <c r="K9" s="73">
        <f>K8</f>
        <v>3.1348799999999999</v>
      </c>
      <c r="L9" s="74"/>
      <c r="M9" s="73">
        <f>M8</f>
        <v>0</v>
      </c>
      <c r="N9" s="74"/>
      <c r="O9" s="75">
        <f>O8</f>
        <v>0</v>
      </c>
      <c r="P9" s="74"/>
      <c r="Q9" s="76" t="str">
        <f>IF(M9*1=0,"-",(O9-M9)/M9)</f>
        <v>-</v>
      </c>
      <c r="S9" s="73">
        <f>S8</f>
        <v>1.7074400000000001</v>
      </c>
      <c r="T9" s="74"/>
      <c r="U9" s="73">
        <f>U8</f>
        <v>0</v>
      </c>
      <c r="V9" s="74"/>
      <c r="W9" s="75">
        <f>W8</f>
        <v>0</v>
      </c>
      <c r="X9" s="74"/>
      <c r="Y9" s="76" t="str">
        <f>IF(U9*1=0,"-",(W9-U9)/U9)</f>
        <v>-</v>
      </c>
      <c r="AA9" s="73">
        <f>AA8</f>
        <v>1.42744</v>
      </c>
      <c r="AB9" s="74"/>
      <c r="AC9" s="73">
        <f>AC8</f>
        <v>0</v>
      </c>
      <c r="AD9" s="74"/>
      <c r="AE9" s="75">
        <f>AE8</f>
        <v>0</v>
      </c>
      <c r="AF9" s="74"/>
      <c r="AG9" s="76" t="str">
        <f>IF(AC9*1=0,"-",(AE9-AC9)/AC9)</f>
        <v>-</v>
      </c>
    </row>
    <row r="11" spans="1:33" x14ac:dyDescent="0.25">
      <c r="A11" s="225" t="s">
        <v>13</v>
      </c>
      <c r="B11" s="226"/>
      <c r="C11" s="61"/>
      <c r="D11" s="62"/>
      <c r="E11" s="61"/>
      <c r="F11" s="62"/>
      <c r="G11" s="63"/>
      <c r="H11" s="62"/>
      <c r="I11" s="64"/>
      <c r="K11" s="61"/>
      <c r="L11" s="62"/>
      <c r="M11" s="61"/>
      <c r="N11" s="62"/>
      <c r="O11" s="63"/>
      <c r="P11" s="62"/>
      <c r="Q11" s="64"/>
      <c r="S11" s="61"/>
      <c r="T11" s="62"/>
      <c r="U11" s="61"/>
      <c r="V11" s="62"/>
      <c r="W11" s="63"/>
      <c r="X11" s="62"/>
      <c r="Y11" s="64"/>
      <c r="AA11" s="61"/>
      <c r="AB11" s="62"/>
      <c r="AC11" s="61"/>
      <c r="AD11" s="62"/>
      <c r="AE11" s="63"/>
      <c r="AF11" s="62"/>
      <c r="AG11" s="64"/>
    </row>
    <row r="12" spans="1:33" x14ac:dyDescent="0.25">
      <c r="A12" s="65" t="s">
        <v>14</v>
      </c>
      <c r="B12" s="66"/>
      <c r="C12" s="67">
        <v>0</v>
      </c>
      <c r="D12" s="68"/>
      <c r="E12" s="67">
        <v>0</v>
      </c>
      <c r="F12" s="68"/>
      <c r="G12" s="69">
        <v>0</v>
      </c>
      <c r="H12" s="68"/>
      <c r="I12" s="70" t="str">
        <f>IF(OR(E12=0,E12="-"),"-",IF(G12="-",(0-E12)/E12,(G12-E12)/E12))</f>
        <v>-</v>
      </c>
      <c r="K12" s="67">
        <v>0</v>
      </c>
      <c r="L12" s="68"/>
      <c r="M12" s="67">
        <v>0.57399999999999995</v>
      </c>
      <c r="N12" s="68"/>
      <c r="O12" s="69">
        <v>0</v>
      </c>
      <c r="P12" s="68"/>
      <c r="Q12" s="70">
        <f>IF(OR(M12=0,M12="-"),"-",IF(O12="-",(0-M12)/M12,(O12-M12)/M12))</f>
        <v>-1</v>
      </c>
      <c r="S12" s="67">
        <v>0</v>
      </c>
      <c r="T12" s="68"/>
      <c r="U12" s="67">
        <v>2.3E-2</v>
      </c>
      <c r="V12" s="68"/>
      <c r="W12" s="69">
        <v>0</v>
      </c>
      <c r="X12" s="68"/>
      <c r="Y12" s="70">
        <f>IF(OR(U12=0,U12="-"),"-",IF(W12="-",(0-U12)/U12,(W12-U12)/U12))</f>
        <v>-1</v>
      </c>
      <c r="AA12" s="67">
        <v>0</v>
      </c>
      <c r="AB12" s="68"/>
      <c r="AC12" s="67">
        <v>0.55100000000000005</v>
      </c>
      <c r="AD12" s="68"/>
      <c r="AE12" s="69">
        <v>0</v>
      </c>
      <c r="AF12" s="68"/>
      <c r="AG12" s="70">
        <f>IF(OR(AC12=0,AC12="-"),"-",IF(AE12="-",(0-AC12)/AC12,(AE12-AC12)/AC12))</f>
        <v>-1</v>
      </c>
    </row>
    <row r="13" spans="1:33" x14ac:dyDescent="0.25">
      <c r="A13" s="71" t="s">
        <v>12</v>
      </c>
      <c r="B13" s="72"/>
      <c r="C13" s="73">
        <f>C12</f>
        <v>0</v>
      </c>
      <c r="D13" s="74"/>
      <c r="E13" s="73">
        <f>E12</f>
        <v>0</v>
      </c>
      <c r="F13" s="74"/>
      <c r="G13" s="75">
        <f>G12</f>
        <v>0</v>
      </c>
      <c r="H13" s="74"/>
      <c r="I13" s="76" t="str">
        <f>IF(E13*1=0,"-",(G13-E13)/E13)</f>
        <v>-</v>
      </c>
      <c r="K13" s="73">
        <f>K12</f>
        <v>0</v>
      </c>
      <c r="L13" s="74"/>
      <c r="M13" s="73">
        <f>M12</f>
        <v>0.57399999999999995</v>
      </c>
      <c r="N13" s="74"/>
      <c r="O13" s="75">
        <f>O12</f>
        <v>0</v>
      </c>
      <c r="P13" s="74"/>
      <c r="Q13" s="76">
        <f>IF(M13*1=0,"-",(O13-M13)/M13)</f>
        <v>-1</v>
      </c>
      <c r="S13" s="73">
        <f>S12</f>
        <v>0</v>
      </c>
      <c r="T13" s="74"/>
      <c r="U13" s="73">
        <f>U12</f>
        <v>2.3E-2</v>
      </c>
      <c r="V13" s="74"/>
      <c r="W13" s="75">
        <f>W12</f>
        <v>0</v>
      </c>
      <c r="X13" s="74"/>
      <c r="Y13" s="76">
        <f>IF(U13*1=0,"-",(W13-U13)/U13)</f>
        <v>-1</v>
      </c>
      <c r="AA13" s="73">
        <f>AA12</f>
        <v>0</v>
      </c>
      <c r="AB13" s="74"/>
      <c r="AC13" s="73">
        <f>AC12</f>
        <v>0.55100000000000005</v>
      </c>
      <c r="AD13" s="74"/>
      <c r="AE13" s="75">
        <f>AE12</f>
        <v>0</v>
      </c>
      <c r="AF13" s="74"/>
      <c r="AG13" s="76">
        <f>IF(AC13*1=0,"-",(AE13-AC13)/AC13)</f>
        <v>-1</v>
      </c>
    </row>
    <row r="15" spans="1:33" x14ac:dyDescent="0.25">
      <c r="A15" s="225" t="s">
        <v>15</v>
      </c>
      <c r="B15" s="226"/>
      <c r="C15" s="61"/>
      <c r="D15" s="62"/>
      <c r="E15" s="61"/>
      <c r="F15" s="62"/>
      <c r="G15" s="63"/>
      <c r="H15" s="62"/>
      <c r="I15" s="64"/>
      <c r="K15" s="61"/>
      <c r="L15" s="62"/>
      <c r="M15" s="61"/>
      <c r="N15" s="62"/>
      <c r="O15" s="63"/>
      <c r="P15" s="62"/>
      <c r="Q15" s="64"/>
      <c r="S15" s="61"/>
      <c r="T15" s="62"/>
      <c r="U15" s="61"/>
      <c r="V15" s="62"/>
      <c r="W15" s="63"/>
      <c r="X15" s="62"/>
      <c r="Y15" s="64"/>
      <c r="AA15" s="61"/>
      <c r="AB15" s="62"/>
      <c r="AC15" s="61"/>
      <c r="AD15" s="62"/>
      <c r="AE15" s="63"/>
      <c r="AF15" s="62"/>
      <c r="AG15" s="64"/>
    </row>
    <row r="16" spans="1:33" x14ac:dyDescent="0.25">
      <c r="A16" s="65" t="s">
        <v>17</v>
      </c>
      <c r="B16" s="66"/>
      <c r="C16" s="67">
        <v>320.61660000000001</v>
      </c>
      <c r="D16" s="68"/>
      <c r="E16" s="67">
        <v>361.27864</v>
      </c>
      <c r="F16" s="68"/>
      <c r="G16" s="69">
        <v>306.90512000000001</v>
      </c>
      <c r="H16" s="68"/>
      <c r="I16" s="70">
        <f>IF(OR(E16=0,E16="-"),"-",IF(G16="-",(0-E16)/E16,(G16-E16)/E16))</f>
        <v>-0.15050300233636837</v>
      </c>
      <c r="K16" s="67">
        <v>331.49979999999999</v>
      </c>
      <c r="L16" s="68"/>
      <c r="M16" s="67">
        <v>368.61135999999999</v>
      </c>
      <c r="N16" s="68"/>
      <c r="O16" s="69">
        <v>287.23935999999998</v>
      </c>
      <c r="P16" s="68"/>
      <c r="Q16" s="70">
        <f>IF(OR(M16=0,M16="-"),"-",IF(O16="-",(0-M16)/M16,(O16-M16)/M16))</f>
        <v>-0.22075282758512926</v>
      </c>
      <c r="S16" s="67">
        <v>61.739040000000003</v>
      </c>
      <c r="T16" s="68"/>
      <c r="U16" s="67">
        <v>45.436320000000002</v>
      </c>
      <c r="V16" s="68"/>
      <c r="W16" s="69">
        <v>31.288399999999999</v>
      </c>
      <c r="X16" s="68"/>
      <c r="Y16" s="70">
        <f>IF(OR(U16=0,U16="-"),"-",IF(W16="-",(0-U16)/U16,(W16-U16)/U16))</f>
        <v>-0.31137909056015106</v>
      </c>
      <c r="AA16" s="67">
        <v>269.76076</v>
      </c>
      <c r="AB16" s="68"/>
      <c r="AC16" s="67">
        <v>323.17504000000002</v>
      </c>
      <c r="AD16" s="68"/>
      <c r="AE16" s="69">
        <v>255.95096000000001</v>
      </c>
      <c r="AF16" s="68"/>
      <c r="AG16" s="70">
        <f>IF(OR(AC16=0,AC16="-"),"-",IF(AE16="-",(0-AC16)/AC16,(AE16-AC16)/AC16))</f>
        <v>-0.20801136127344491</v>
      </c>
    </row>
    <row r="17" spans="1:33" x14ac:dyDescent="0.25">
      <c r="A17" s="71" t="s">
        <v>12</v>
      </c>
      <c r="B17" s="72"/>
      <c r="C17" s="73">
        <f>C16</f>
        <v>320.61660000000001</v>
      </c>
      <c r="D17" s="74"/>
      <c r="E17" s="73">
        <f>E16</f>
        <v>361.27864</v>
      </c>
      <c r="F17" s="74"/>
      <c r="G17" s="75">
        <f>G16</f>
        <v>306.90512000000001</v>
      </c>
      <c r="H17" s="74"/>
      <c r="I17" s="76">
        <f>IF(E17*1=0,"-",(G17-E17)/E17)</f>
        <v>-0.15050300233636837</v>
      </c>
      <c r="K17" s="73">
        <f>K16</f>
        <v>331.49979999999999</v>
      </c>
      <c r="L17" s="74"/>
      <c r="M17" s="73">
        <f>M16</f>
        <v>368.61135999999999</v>
      </c>
      <c r="N17" s="74"/>
      <c r="O17" s="75">
        <f>O16</f>
        <v>287.23935999999998</v>
      </c>
      <c r="P17" s="74"/>
      <c r="Q17" s="76">
        <f>IF(M17*1=0,"-",(O17-M17)/M17)</f>
        <v>-0.22075282758512926</v>
      </c>
      <c r="S17" s="73">
        <f>S16</f>
        <v>61.739040000000003</v>
      </c>
      <c r="T17" s="74"/>
      <c r="U17" s="73">
        <f>U16</f>
        <v>45.436320000000002</v>
      </c>
      <c r="V17" s="74"/>
      <c r="W17" s="75">
        <f>W16</f>
        <v>31.288399999999999</v>
      </c>
      <c r="X17" s="74"/>
      <c r="Y17" s="76">
        <f>IF(U17*1=0,"-",(W17-U17)/U17)</f>
        <v>-0.31137909056015106</v>
      </c>
      <c r="AA17" s="73">
        <f>AA16</f>
        <v>269.76076</v>
      </c>
      <c r="AB17" s="74"/>
      <c r="AC17" s="73">
        <f>AC16</f>
        <v>323.17504000000002</v>
      </c>
      <c r="AD17" s="74"/>
      <c r="AE17" s="75">
        <f>AE16</f>
        <v>255.95096000000001</v>
      </c>
      <c r="AF17" s="74"/>
      <c r="AG17" s="76">
        <f>IF(AC17*1=0,"-",(AE17-AC17)/AC17)</f>
        <v>-0.20801136127344491</v>
      </c>
    </row>
    <row r="19" spans="1:33" x14ac:dyDescent="0.25">
      <c r="A19" s="225" t="s">
        <v>18</v>
      </c>
      <c r="B19" s="226"/>
      <c r="C19" s="61"/>
      <c r="D19" s="62"/>
      <c r="E19" s="61"/>
      <c r="F19" s="62"/>
      <c r="G19" s="63"/>
      <c r="H19" s="62"/>
      <c r="I19" s="64"/>
      <c r="K19" s="61"/>
      <c r="L19" s="62"/>
      <c r="M19" s="61"/>
      <c r="N19" s="62"/>
      <c r="O19" s="63"/>
      <c r="P19" s="62"/>
      <c r="Q19" s="64"/>
      <c r="S19" s="61"/>
      <c r="T19" s="62"/>
      <c r="U19" s="61"/>
      <c r="V19" s="62"/>
      <c r="W19" s="63"/>
      <c r="X19" s="62"/>
      <c r="Y19" s="64"/>
      <c r="AA19" s="61"/>
      <c r="AB19" s="62"/>
      <c r="AC19" s="61"/>
      <c r="AD19" s="62"/>
      <c r="AE19" s="63"/>
      <c r="AF19" s="62"/>
      <c r="AG19" s="64"/>
    </row>
    <row r="20" spans="1:33" x14ac:dyDescent="0.25">
      <c r="A20" s="65" t="s">
        <v>19</v>
      </c>
      <c r="B20" s="66"/>
      <c r="C20" s="67">
        <v>580.9</v>
      </c>
      <c r="D20" s="68"/>
      <c r="E20" s="67">
        <v>574.79999999999995</v>
      </c>
      <c r="F20" s="68"/>
      <c r="G20" s="69">
        <v>614.5</v>
      </c>
      <c r="H20" s="68"/>
      <c r="I20" s="70">
        <f>IF(OR(E20=0,E20="-"),"-",IF(G20="-",(0-E20)/E20,(G20-E20)/E20))</f>
        <v>6.9067501739735651E-2</v>
      </c>
      <c r="K20" s="67">
        <v>568.56700000000001</v>
      </c>
      <c r="L20" s="68"/>
      <c r="M20" s="67">
        <v>657.4</v>
      </c>
      <c r="N20" s="68"/>
      <c r="O20" s="69">
        <v>605.75400000000002</v>
      </c>
      <c r="P20" s="68"/>
      <c r="Q20" s="70">
        <f>IF(OR(M20=0,M20="-"),"-",IF(O20="-",(0-M20)/M20,(O20-M20)/M20))</f>
        <v>-7.8560997870398483E-2</v>
      </c>
      <c r="S20" s="67">
        <v>312.5</v>
      </c>
      <c r="T20" s="68"/>
      <c r="U20" s="67">
        <v>409.19499999999999</v>
      </c>
      <c r="V20" s="68"/>
      <c r="W20" s="69">
        <v>357.4</v>
      </c>
      <c r="X20" s="68"/>
      <c r="Y20" s="70">
        <f>IF(OR(U20=0,U20="-"),"-",IF(W20="-",(0-U20)/U20,(W20-U20)/U20))</f>
        <v>-0.12657779298378527</v>
      </c>
      <c r="AA20" s="67">
        <v>256.06700000000001</v>
      </c>
      <c r="AB20" s="68"/>
      <c r="AC20" s="67">
        <v>248.20500000000001</v>
      </c>
      <c r="AD20" s="68"/>
      <c r="AE20" s="69">
        <v>248.35400000000001</v>
      </c>
      <c r="AF20" s="68"/>
      <c r="AG20" s="70">
        <f>IF(OR(AC20=0,AC20="-"),"-",IF(AE20="-",(0-AC20)/AC20,(AE20-AC20)/AC20))</f>
        <v>6.0031022743297236E-4</v>
      </c>
    </row>
    <row r="21" spans="1:33" x14ac:dyDescent="0.25">
      <c r="A21" s="71" t="s">
        <v>12</v>
      </c>
      <c r="B21" s="72"/>
      <c r="C21" s="73">
        <f>C20</f>
        <v>580.9</v>
      </c>
      <c r="D21" s="74"/>
      <c r="E21" s="73">
        <f>E20</f>
        <v>574.79999999999995</v>
      </c>
      <c r="F21" s="74"/>
      <c r="G21" s="75">
        <f>G20</f>
        <v>614.5</v>
      </c>
      <c r="H21" s="74"/>
      <c r="I21" s="76">
        <f>IF(E21*1=0,"-",(G21-E21)/E21)</f>
        <v>6.9067501739735651E-2</v>
      </c>
      <c r="K21" s="73">
        <f>K20</f>
        <v>568.56700000000001</v>
      </c>
      <c r="L21" s="74"/>
      <c r="M21" s="73">
        <f>M20</f>
        <v>657.4</v>
      </c>
      <c r="N21" s="74"/>
      <c r="O21" s="75">
        <f>O20</f>
        <v>605.75400000000002</v>
      </c>
      <c r="P21" s="74"/>
      <c r="Q21" s="76">
        <f>IF(M21*1=0,"-",(O21-M21)/M21)</f>
        <v>-7.8560997870398483E-2</v>
      </c>
      <c r="S21" s="73">
        <f>S20</f>
        <v>312.5</v>
      </c>
      <c r="T21" s="74"/>
      <c r="U21" s="73">
        <f>U20</f>
        <v>409.19499999999999</v>
      </c>
      <c r="V21" s="74"/>
      <c r="W21" s="75">
        <f>W20</f>
        <v>357.4</v>
      </c>
      <c r="X21" s="74"/>
      <c r="Y21" s="76">
        <f>IF(U21*1=0,"-",(W21-U21)/U21)</f>
        <v>-0.12657779298378527</v>
      </c>
      <c r="AA21" s="73">
        <f>AA20</f>
        <v>256.06700000000001</v>
      </c>
      <c r="AB21" s="74"/>
      <c r="AC21" s="73">
        <f>AC20</f>
        <v>248.20500000000001</v>
      </c>
      <c r="AD21" s="74"/>
      <c r="AE21" s="75">
        <f>AE20</f>
        <v>248.35400000000001</v>
      </c>
      <c r="AF21" s="74"/>
      <c r="AG21" s="76">
        <f>IF(AC21*1=0,"-",(AE21-AC21)/AC21)</f>
        <v>6.0031022743297236E-4</v>
      </c>
    </row>
    <row r="23" spans="1:33" x14ac:dyDescent="0.25">
      <c r="A23" s="225" t="s">
        <v>20</v>
      </c>
      <c r="B23" s="226"/>
      <c r="C23" s="61"/>
      <c r="D23" s="62"/>
      <c r="E23" s="61"/>
      <c r="F23" s="62"/>
      <c r="G23" s="63"/>
      <c r="H23" s="62"/>
      <c r="I23" s="64"/>
      <c r="K23" s="61"/>
      <c r="L23" s="62"/>
      <c r="M23" s="61"/>
      <c r="N23" s="62"/>
      <c r="O23" s="63"/>
      <c r="P23" s="62"/>
      <c r="Q23" s="64"/>
      <c r="S23" s="61"/>
      <c r="T23" s="62"/>
      <c r="U23" s="61"/>
      <c r="V23" s="62"/>
      <c r="W23" s="63"/>
      <c r="X23" s="62"/>
      <c r="Y23" s="64"/>
      <c r="AA23" s="61"/>
      <c r="AB23" s="62"/>
      <c r="AC23" s="61"/>
      <c r="AD23" s="62"/>
      <c r="AE23" s="63"/>
      <c r="AF23" s="62"/>
      <c r="AG23" s="64"/>
    </row>
    <row r="24" spans="1:33" x14ac:dyDescent="0.25">
      <c r="A24" s="65" t="s">
        <v>21</v>
      </c>
      <c r="B24" s="66"/>
      <c r="C24" s="67">
        <v>178.3</v>
      </c>
      <c r="D24" s="68"/>
      <c r="E24" s="67">
        <v>164.5</v>
      </c>
      <c r="F24" s="68"/>
      <c r="G24" s="69">
        <v>175.9</v>
      </c>
      <c r="H24" s="68"/>
      <c r="I24" s="70">
        <f>IF(OR(E24=0,E24="-"),"-",IF(G24="-",(0-E24)/E24,(G24-E24)/E24))</f>
        <v>6.9300911854103378E-2</v>
      </c>
      <c r="K24" s="67">
        <v>178.3</v>
      </c>
      <c r="L24" s="68"/>
      <c r="M24" s="67">
        <v>164.5</v>
      </c>
      <c r="N24" s="68"/>
      <c r="O24" s="69">
        <v>175.9</v>
      </c>
      <c r="P24" s="68"/>
      <c r="Q24" s="70">
        <f>IF(OR(M24=0,M24="-"),"-",IF(O24="-",(0-M24)/M24,(O24-M24)/M24))</f>
        <v>6.9300911854103378E-2</v>
      </c>
      <c r="S24" s="67">
        <v>178.3</v>
      </c>
      <c r="T24" s="68"/>
      <c r="U24" s="67">
        <v>164.5</v>
      </c>
      <c r="V24" s="68"/>
      <c r="W24" s="69">
        <v>175.9</v>
      </c>
      <c r="X24" s="68"/>
      <c r="Y24" s="70">
        <f>IF(OR(U24=0,U24="-"),"-",IF(W24="-",(0-U24)/U24,(W24-U24)/U24))</f>
        <v>6.9300911854103378E-2</v>
      </c>
      <c r="AA24" s="67">
        <v>0</v>
      </c>
      <c r="AB24" s="68"/>
      <c r="AC24" s="67">
        <v>0</v>
      </c>
      <c r="AD24" s="68"/>
      <c r="AE24" s="69">
        <v>0</v>
      </c>
      <c r="AF24" s="68"/>
      <c r="AG24" s="70" t="str">
        <f>IF(OR(AC24=0,AC24="-"),"-",IF(AE24="-",(0-AC24)/AC24,(AE24-AC24)/AC24))</f>
        <v>-</v>
      </c>
    </row>
    <row r="25" spans="1:33" x14ac:dyDescent="0.25">
      <c r="A25" s="71" t="s">
        <v>12</v>
      </c>
      <c r="B25" s="72"/>
      <c r="C25" s="73">
        <f>C24</f>
        <v>178.3</v>
      </c>
      <c r="D25" s="74"/>
      <c r="E25" s="73">
        <f>E24</f>
        <v>164.5</v>
      </c>
      <c r="F25" s="74"/>
      <c r="G25" s="75">
        <f>G24</f>
        <v>175.9</v>
      </c>
      <c r="H25" s="74"/>
      <c r="I25" s="76">
        <f>IF(E25*1=0,"-",(G25-E25)/E25)</f>
        <v>6.9300911854103378E-2</v>
      </c>
      <c r="K25" s="73">
        <f>K24</f>
        <v>178.3</v>
      </c>
      <c r="L25" s="74"/>
      <c r="M25" s="73">
        <f>M24</f>
        <v>164.5</v>
      </c>
      <c r="N25" s="74"/>
      <c r="O25" s="75">
        <f>O24</f>
        <v>175.9</v>
      </c>
      <c r="P25" s="74"/>
      <c r="Q25" s="76">
        <f>IF(M25*1=0,"-",(O25-M25)/M25)</f>
        <v>6.9300911854103378E-2</v>
      </c>
      <c r="S25" s="73">
        <f>S24</f>
        <v>178.3</v>
      </c>
      <c r="T25" s="74"/>
      <c r="U25" s="73">
        <f>U24</f>
        <v>164.5</v>
      </c>
      <c r="V25" s="74"/>
      <c r="W25" s="75">
        <f>W24</f>
        <v>175.9</v>
      </c>
      <c r="X25" s="74"/>
      <c r="Y25" s="76">
        <f>IF(U25*1=0,"-",(W25-U25)/U25)</f>
        <v>6.9300911854103378E-2</v>
      </c>
      <c r="AA25" s="73">
        <f>AA24</f>
        <v>0</v>
      </c>
      <c r="AB25" s="74"/>
      <c r="AC25" s="73">
        <f>AC24</f>
        <v>0</v>
      </c>
      <c r="AD25" s="74"/>
      <c r="AE25" s="75">
        <f>AE24</f>
        <v>0</v>
      </c>
      <c r="AF25" s="74"/>
      <c r="AG25" s="76" t="str">
        <f>IF(AC25*1=0,"-",(AE25-AC25)/AC25)</f>
        <v>-</v>
      </c>
    </row>
    <row r="27" spans="1:33" x14ac:dyDescent="0.25">
      <c r="A27" s="225" t="s">
        <v>22</v>
      </c>
      <c r="B27" s="226"/>
      <c r="C27" s="61"/>
      <c r="D27" s="62"/>
      <c r="E27" s="61"/>
      <c r="F27" s="62"/>
      <c r="G27" s="63"/>
      <c r="H27" s="62"/>
      <c r="I27" s="64"/>
      <c r="K27" s="61"/>
      <c r="L27" s="62"/>
      <c r="M27" s="61"/>
      <c r="N27" s="62"/>
      <c r="O27" s="63"/>
      <c r="P27" s="62"/>
      <c r="Q27" s="64"/>
      <c r="S27" s="61"/>
      <c r="T27" s="62"/>
      <c r="U27" s="61"/>
      <c r="V27" s="62"/>
      <c r="W27" s="63"/>
      <c r="X27" s="62"/>
      <c r="Y27" s="64"/>
      <c r="AA27" s="61"/>
      <c r="AB27" s="62"/>
      <c r="AC27" s="61"/>
      <c r="AD27" s="62"/>
      <c r="AE27" s="63"/>
      <c r="AF27" s="62"/>
      <c r="AG27" s="64"/>
    </row>
    <row r="28" spans="1:33" x14ac:dyDescent="0.25">
      <c r="A28" s="65" t="s">
        <v>23</v>
      </c>
      <c r="B28" s="66"/>
      <c r="C28" s="67">
        <v>170.6</v>
      </c>
      <c r="D28" s="68"/>
      <c r="E28" s="67">
        <v>176.04</v>
      </c>
      <c r="F28" s="68"/>
      <c r="G28" s="69">
        <v>167.398</v>
      </c>
      <c r="H28" s="68"/>
      <c r="I28" s="70">
        <f>IF(OR(E28=0,E28="-"),"-",IF(G28="-",(0-E28)/E28,(G28-E28)/E28))</f>
        <v>-4.9091115655532813E-2</v>
      </c>
      <c r="K28" s="67">
        <v>169.518</v>
      </c>
      <c r="L28" s="68"/>
      <c r="M28" s="67">
        <v>199.411</v>
      </c>
      <c r="N28" s="68"/>
      <c r="O28" s="69">
        <v>150.524</v>
      </c>
      <c r="P28" s="68"/>
      <c r="Q28" s="70">
        <f>IF(OR(M28=0,M28="-"),"-",IF(O28="-",(0-M28)/M28,(O28-M28)/M28))</f>
        <v>-0.24515698732768001</v>
      </c>
      <c r="S28" s="67">
        <v>1.4379999999999999</v>
      </c>
      <c r="T28" s="68"/>
      <c r="U28" s="67">
        <v>1.96</v>
      </c>
      <c r="V28" s="68"/>
      <c r="W28" s="69">
        <v>1.7070000000000001</v>
      </c>
      <c r="X28" s="68"/>
      <c r="Y28" s="70">
        <f>IF(OR(U28=0,U28="-"),"-",IF(W28="-",(0-U28)/U28,(W28-U28)/U28))</f>
        <v>-0.12908163265306116</v>
      </c>
      <c r="AA28" s="67">
        <v>168.08</v>
      </c>
      <c r="AB28" s="68"/>
      <c r="AC28" s="67">
        <v>197.45099999999999</v>
      </c>
      <c r="AD28" s="68"/>
      <c r="AE28" s="69">
        <v>148.81700000000001</v>
      </c>
      <c r="AF28" s="68"/>
      <c r="AG28" s="70">
        <f>IF(OR(AC28=0,AC28="-"),"-",IF(AE28="-",(0-AC28)/AC28,(AE28-AC28)/AC28))</f>
        <v>-0.24630921089282903</v>
      </c>
    </row>
    <row r="29" spans="1:33" x14ac:dyDescent="0.25">
      <c r="A29" s="77" t="s">
        <v>25</v>
      </c>
      <c r="B29" s="78"/>
      <c r="C29" s="79">
        <v>33.115000000000002</v>
      </c>
      <c r="D29" s="80"/>
      <c r="E29" s="79">
        <v>35.887999999999998</v>
      </c>
      <c r="F29" s="80"/>
      <c r="G29" s="81">
        <v>29.454999999999998</v>
      </c>
      <c r="H29" s="80"/>
      <c r="I29" s="82">
        <f>IF(OR(E29=0,E29="-"),"-",IF(G29="-",(0-E29)/E29,(G29-E29)/E29))</f>
        <v>-0.17925211769950958</v>
      </c>
      <c r="K29" s="79">
        <v>56.040999999999997</v>
      </c>
      <c r="L29" s="80"/>
      <c r="M29" s="79">
        <v>68.718999999999994</v>
      </c>
      <c r="N29" s="80"/>
      <c r="O29" s="81">
        <v>27.199000000000002</v>
      </c>
      <c r="P29" s="80"/>
      <c r="Q29" s="82">
        <f>IF(OR(M29=0,M29="-"),"-",IF(O29="-",(0-M29)/M29,(O29-M29)/M29))</f>
        <v>-0.60419971187007959</v>
      </c>
      <c r="S29" s="79">
        <v>23.04</v>
      </c>
      <c r="T29" s="80"/>
      <c r="U29" s="79">
        <v>68.718999999999994</v>
      </c>
      <c r="V29" s="80"/>
      <c r="W29" s="81">
        <v>25.544</v>
      </c>
      <c r="X29" s="80"/>
      <c r="Y29" s="82">
        <f>IF(OR(U29=0,U29="-"),"-",IF(W29="-",(0-U29)/U29,(W29-U29)/U29))</f>
        <v>-0.62828329865102817</v>
      </c>
      <c r="AA29" s="79">
        <v>33.000999999999998</v>
      </c>
      <c r="AB29" s="80"/>
      <c r="AC29" s="79">
        <v>0</v>
      </c>
      <c r="AD29" s="80"/>
      <c r="AE29" s="81">
        <v>1.655</v>
      </c>
      <c r="AF29" s="80"/>
      <c r="AG29" s="82" t="str">
        <f>IF(OR(AC29=0,AC29="-"),"-",IF(AE29="-",(0-AC29)/AC29,(AE29-AC29)/AC29))</f>
        <v>-</v>
      </c>
    </row>
    <row r="30" spans="1:33" x14ac:dyDescent="0.25">
      <c r="A30" s="65" t="s">
        <v>26</v>
      </c>
      <c r="B30" s="66"/>
      <c r="C30" s="67">
        <v>34.32</v>
      </c>
      <c r="D30" s="68"/>
      <c r="E30" s="67">
        <v>0</v>
      </c>
      <c r="F30" s="68"/>
      <c r="G30" s="69">
        <v>0</v>
      </c>
      <c r="H30" s="68"/>
      <c r="I30" s="70" t="str">
        <f>IF(OR(E30=0,E30="-"),"-",IF(G30="-",(0-E30)/E30,(G30-E30)/E30))</f>
        <v>-</v>
      </c>
      <c r="K30" s="67">
        <v>35.880000000000003</v>
      </c>
      <c r="L30" s="68"/>
      <c r="M30" s="67">
        <v>0</v>
      </c>
      <c r="N30" s="68"/>
      <c r="O30" s="69">
        <v>0</v>
      </c>
      <c r="P30" s="68"/>
      <c r="Q30" s="70" t="str">
        <f>IF(OR(M30=0,M30="-"),"-",IF(O30="-",(0-M30)/M30,(O30-M30)/M30))</f>
        <v>-</v>
      </c>
      <c r="S30" s="67">
        <v>0</v>
      </c>
      <c r="T30" s="68"/>
      <c r="U30" s="67">
        <v>0</v>
      </c>
      <c r="V30" s="68"/>
      <c r="W30" s="69">
        <v>0</v>
      </c>
      <c r="X30" s="68"/>
      <c r="Y30" s="70" t="str">
        <f>IF(OR(U30=0,U30="-"),"-",IF(W30="-",(0-U30)/U30,(W30-U30)/U30))</f>
        <v>-</v>
      </c>
      <c r="AA30" s="67">
        <v>35.880000000000003</v>
      </c>
      <c r="AB30" s="68"/>
      <c r="AC30" s="67">
        <v>0</v>
      </c>
      <c r="AD30" s="68"/>
      <c r="AE30" s="69">
        <v>0</v>
      </c>
      <c r="AF30" s="68"/>
      <c r="AG30" s="70" t="str">
        <f>IF(OR(AC30=0,AC30="-"),"-",IF(AE30="-",(0-AC30)/AC30,(AE30-AC30)/AC30))</f>
        <v>-</v>
      </c>
    </row>
    <row r="31" spans="1:33" x14ac:dyDescent="0.25">
      <c r="A31" s="71" t="s">
        <v>12</v>
      </c>
      <c r="B31" s="72"/>
      <c r="C31" s="73">
        <f>C28+C29+C30</f>
        <v>238.035</v>
      </c>
      <c r="D31" s="74"/>
      <c r="E31" s="73">
        <f>E28+E29+E30</f>
        <v>211.928</v>
      </c>
      <c r="F31" s="74"/>
      <c r="G31" s="75">
        <f>G28+G29+G30</f>
        <v>196.85300000000001</v>
      </c>
      <c r="H31" s="74"/>
      <c r="I31" s="76">
        <f>IF(E31*1=0,"-",(G31-E31)/E31)</f>
        <v>-7.1132648824128897E-2</v>
      </c>
      <c r="K31" s="73">
        <f>K28+K29+K30</f>
        <v>261.43900000000002</v>
      </c>
      <c r="L31" s="74"/>
      <c r="M31" s="73">
        <f>M28+M29+M30</f>
        <v>268.13</v>
      </c>
      <c r="N31" s="74"/>
      <c r="O31" s="75">
        <f>O28+O29+O30</f>
        <v>177.72300000000001</v>
      </c>
      <c r="P31" s="74"/>
      <c r="Q31" s="76">
        <f>IF(M31*1=0,"-",(O31-M31)/M31)</f>
        <v>-0.33717599671800985</v>
      </c>
      <c r="S31" s="73">
        <f>S28+S29+S30</f>
        <v>24.477999999999998</v>
      </c>
      <c r="T31" s="74"/>
      <c r="U31" s="73">
        <f>U28+U29+U30</f>
        <v>70.678999999999988</v>
      </c>
      <c r="V31" s="74"/>
      <c r="W31" s="75">
        <f>W28+W29+W30</f>
        <v>27.251000000000001</v>
      </c>
      <c r="X31" s="74"/>
      <c r="Y31" s="76">
        <f>IF(U31*1=0,"-",(W31-U31)/U31)</f>
        <v>-0.61443993265326324</v>
      </c>
      <c r="AA31" s="73">
        <f>AA28+AA29+AA30</f>
        <v>236.96100000000001</v>
      </c>
      <c r="AB31" s="74"/>
      <c r="AC31" s="73">
        <f>AC28+AC29+AC30</f>
        <v>197.45099999999999</v>
      </c>
      <c r="AD31" s="74"/>
      <c r="AE31" s="75">
        <f>AE28+AE29+AE30</f>
        <v>150.47200000000001</v>
      </c>
      <c r="AF31" s="74"/>
      <c r="AG31" s="76">
        <f>IF(AC31*1=0,"-",(AE31-AC31)/AC31)</f>
        <v>-0.23792738451565193</v>
      </c>
    </row>
    <row r="33" spans="1:33" x14ac:dyDescent="0.25">
      <c r="A33" s="225" t="s">
        <v>27</v>
      </c>
      <c r="B33" s="226"/>
      <c r="C33" s="61"/>
      <c r="D33" s="62"/>
      <c r="E33" s="61"/>
      <c r="F33" s="62"/>
      <c r="G33" s="63"/>
      <c r="H33" s="62"/>
      <c r="I33" s="64"/>
      <c r="K33" s="61"/>
      <c r="L33" s="62"/>
      <c r="M33" s="61"/>
      <c r="N33" s="62"/>
      <c r="O33" s="63"/>
      <c r="P33" s="62"/>
      <c r="Q33" s="64"/>
      <c r="S33" s="61"/>
      <c r="T33" s="62"/>
      <c r="U33" s="61"/>
      <c r="V33" s="62"/>
      <c r="W33" s="63"/>
      <c r="X33" s="62"/>
      <c r="Y33" s="64"/>
      <c r="AA33" s="61"/>
      <c r="AB33" s="62"/>
      <c r="AC33" s="61"/>
      <c r="AD33" s="62"/>
      <c r="AE33" s="63"/>
      <c r="AF33" s="62"/>
      <c r="AG33" s="64"/>
    </row>
    <row r="34" spans="1:33" x14ac:dyDescent="0.25">
      <c r="A34" s="65" t="s">
        <v>29</v>
      </c>
      <c r="B34" s="66"/>
      <c r="C34" s="67">
        <v>0</v>
      </c>
      <c r="D34" s="68"/>
      <c r="E34" s="67">
        <v>0</v>
      </c>
      <c r="F34" s="68"/>
      <c r="G34" s="69">
        <v>9.4405999999999999</v>
      </c>
      <c r="H34" s="68"/>
      <c r="I34" s="70" t="str">
        <f>IF(OR(E34=0,E34="-"),"-",IF(G34="-",(0-E34)/E34,(G34-E34)/E34))</f>
        <v>-</v>
      </c>
      <c r="K34" s="67">
        <v>0</v>
      </c>
      <c r="L34" s="68"/>
      <c r="M34" s="67">
        <v>0</v>
      </c>
      <c r="N34" s="68"/>
      <c r="O34" s="69">
        <v>12.99896</v>
      </c>
      <c r="P34" s="68"/>
      <c r="Q34" s="70" t="str">
        <f>IF(OR(M34=0,M34="-"),"-",IF(O34="-",(0-M34)/M34,(O34-M34)/M34))</f>
        <v>-</v>
      </c>
      <c r="S34" s="67">
        <v>0</v>
      </c>
      <c r="T34" s="68"/>
      <c r="U34" s="67">
        <v>0</v>
      </c>
      <c r="V34" s="68"/>
      <c r="W34" s="69">
        <v>0</v>
      </c>
      <c r="X34" s="68"/>
      <c r="Y34" s="70" t="str">
        <f>IF(OR(U34=0,U34="-"),"-",IF(W34="-",(0-U34)/U34,(W34-U34)/U34))</f>
        <v>-</v>
      </c>
      <c r="AA34" s="67">
        <v>0</v>
      </c>
      <c r="AB34" s="68"/>
      <c r="AC34" s="67">
        <v>0</v>
      </c>
      <c r="AD34" s="68"/>
      <c r="AE34" s="69">
        <v>12.99896</v>
      </c>
      <c r="AF34" s="68"/>
      <c r="AG34" s="70" t="str">
        <f>IF(OR(AC34=0,AC34="-"),"-",IF(AE34="-",(0-AC34)/AC34,(AE34-AC34)/AC34))</f>
        <v>-</v>
      </c>
    </row>
    <row r="35" spans="1:33" x14ac:dyDescent="0.25">
      <c r="A35" s="77" t="s">
        <v>30</v>
      </c>
      <c r="B35" s="78"/>
      <c r="C35" s="79">
        <v>0</v>
      </c>
      <c r="D35" s="80"/>
      <c r="E35" s="79">
        <v>99</v>
      </c>
      <c r="F35" s="80"/>
      <c r="G35" s="81">
        <v>45</v>
      </c>
      <c r="H35" s="80"/>
      <c r="I35" s="82">
        <f>IF(OR(E35=0,E35="-"),"-",IF(G35="-",(0-E35)/E35,(G35-E35)/E35))</f>
        <v>-0.54545454545454541</v>
      </c>
      <c r="K35" s="79">
        <v>0</v>
      </c>
      <c r="L35" s="80"/>
      <c r="M35" s="79">
        <v>99.16</v>
      </c>
      <c r="N35" s="80"/>
      <c r="O35" s="81">
        <v>43</v>
      </c>
      <c r="P35" s="80"/>
      <c r="Q35" s="82">
        <f>IF(OR(M35=0,M35="-"),"-",IF(O35="-",(0-M35)/M35,(O35-M35)/M35))</f>
        <v>-0.56635740217829766</v>
      </c>
      <c r="S35" s="79">
        <v>0</v>
      </c>
      <c r="T35" s="80"/>
      <c r="U35" s="79">
        <v>0</v>
      </c>
      <c r="V35" s="80"/>
      <c r="W35" s="81">
        <v>0</v>
      </c>
      <c r="X35" s="80"/>
      <c r="Y35" s="82" t="str">
        <f>IF(OR(U35=0,U35="-"),"-",IF(W35="-",(0-U35)/U35,(W35-U35)/U35))</f>
        <v>-</v>
      </c>
      <c r="AA35" s="79">
        <v>0</v>
      </c>
      <c r="AB35" s="80"/>
      <c r="AC35" s="79">
        <v>99.16</v>
      </c>
      <c r="AD35" s="80"/>
      <c r="AE35" s="81">
        <v>43</v>
      </c>
      <c r="AF35" s="80"/>
      <c r="AG35" s="82">
        <f>IF(OR(AC35=0,AC35="-"),"-",IF(AE35="-",(0-AC35)/AC35,(AE35-AC35)/AC35))</f>
        <v>-0.56635740217829766</v>
      </c>
    </row>
    <row r="36" spans="1:33" x14ac:dyDescent="0.25">
      <c r="A36" s="71" t="s">
        <v>12</v>
      </c>
      <c r="B36" s="72"/>
      <c r="C36" s="73">
        <f>C34+C35</f>
        <v>0</v>
      </c>
      <c r="D36" s="74"/>
      <c r="E36" s="73">
        <f>E34+E35</f>
        <v>99</v>
      </c>
      <c r="F36" s="74"/>
      <c r="G36" s="75">
        <f>G34+G35</f>
        <v>54.440600000000003</v>
      </c>
      <c r="H36" s="74"/>
      <c r="I36" s="76">
        <f>IF(E36*1=0,"-",(G36-E36)/E36)</f>
        <v>-0.45009494949494944</v>
      </c>
      <c r="K36" s="73">
        <f>K34+K35</f>
        <v>0</v>
      </c>
      <c r="L36" s="74"/>
      <c r="M36" s="73">
        <f>M34+M35</f>
        <v>99.16</v>
      </c>
      <c r="N36" s="74"/>
      <c r="O36" s="75">
        <f>O34+O35</f>
        <v>55.998959999999997</v>
      </c>
      <c r="P36" s="74"/>
      <c r="Q36" s="76">
        <f>IF(M36*1=0,"-",(O36-M36)/M36)</f>
        <v>-0.43526663977410246</v>
      </c>
      <c r="S36" s="73">
        <f>S34+S35</f>
        <v>0</v>
      </c>
      <c r="T36" s="74"/>
      <c r="U36" s="73">
        <f>U34+U35</f>
        <v>0</v>
      </c>
      <c r="V36" s="74"/>
      <c r="W36" s="75">
        <f>W34+W35</f>
        <v>0</v>
      </c>
      <c r="X36" s="74"/>
      <c r="Y36" s="76" t="str">
        <f>IF(U36*1=0,"-",(W36-U36)/U36)</f>
        <v>-</v>
      </c>
      <c r="AA36" s="73">
        <f>AA34+AA35</f>
        <v>0</v>
      </c>
      <c r="AB36" s="74"/>
      <c r="AC36" s="73">
        <f>AC34+AC35</f>
        <v>99.16</v>
      </c>
      <c r="AD36" s="74"/>
      <c r="AE36" s="75">
        <f>AE34+AE35</f>
        <v>55.998959999999997</v>
      </c>
      <c r="AF36" s="74"/>
      <c r="AG36" s="76">
        <f>IF(AC36*1=0,"-",(AE36-AC36)/AC36)</f>
        <v>-0.43526663977410246</v>
      </c>
    </row>
    <row r="38" spans="1:33" x14ac:dyDescent="0.25">
      <c r="A38" s="225" t="s">
        <v>32</v>
      </c>
      <c r="B38" s="226"/>
      <c r="C38" s="61"/>
      <c r="D38" s="62"/>
      <c r="E38" s="61"/>
      <c r="F38" s="62"/>
      <c r="G38" s="63"/>
      <c r="H38" s="62"/>
      <c r="I38" s="64"/>
      <c r="K38" s="61"/>
      <c r="L38" s="62"/>
      <c r="M38" s="61"/>
      <c r="N38" s="62"/>
      <c r="O38" s="63"/>
      <c r="P38" s="62"/>
      <c r="Q38" s="64"/>
      <c r="S38" s="61"/>
      <c r="T38" s="62"/>
      <c r="U38" s="61"/>
      <c r="V38" s="62"/>
      <c r="W38" s="63"/>
      <c r="X38" s="62"/>
      <c r="Y38" s="64"/>
      <c r="AA38" s="61"/>
      <c r="AB38" s="62"/>
      <c r="AC38" s="61"/>
      <c r="AD38" s="62"/>
      <c r="AE38" s="63"/>
      <c r="AF38" s="62"/>
      <c r="AG38" s="64"/>
    </row>
    <row r="39" spans="1:33" x14ac:dyDescent="0.25">
      <c r="A39" s="65" t="s">
        <v>33</v>
      </c>
      <c r="B39" s="66"/>
      <c r="C39" s="67">
        <v>1075.94</v>
      </c>
      <c r="D39" s="68"/>
      <c r="E39" s="67">
        <v>1174.3800000000001</v>
      </c>
      <c r="F39" s="68"/>
      <c r="G39" s="69">
        <v>1329.86</v>
      </c>
      <c r="H39" s="68"/>
      <c r="I39" s="70">
        <f>IF(OR(E39=0,E39="-"),"-",IF(G39="-",(0-E39)/E39,(G39-E39)/E39))</f>
        <v>0.13239326282804526</v>
      </c>
      <c r="K39" s="67">
        <v>1075.94</v>
      </c>
      <c r="L39" s="68"/>
      <c r="M39" s="67">
        <v>1174.3800000000001</v>
      </c>
      <c r="N39" s="68"/>
      <c r="O39" s="69">
        <v>1329.86</v>
      </c>
      <c r="P39" s="68"/>
      <c r="Q39" s="70">
        <f>IF(OR(M39=0,M39="-"),"-",IF(O39="-",(0-M39)/M39,(O39-M39)/M39))</f>
        <v>0.13239326282804526</v>
      </c>
      <c r="S39" s="67">
        <v>1061.9523200000001</v>
      </c>
      <c r="T39" s="68"/>
      <c r="U39" s="67">
        <v>1048.75216</v>
      </c>
      <c r="V39" s="68"/>
      <c r="W39" s="69">
        <v>1108.5816</v>
      </c>
      <c r="X39" s="68"/>
      <c r="Y39" s="70">
        <f>IF(OR(U39=0,U39="-"),"-",IF(W39="-",(0-U39)/U39,(W39-U39)/U39))</f>
        <v>5.7048216234424708E-2</v>
      </c>
      <c r="AA39" s="67">
        <v>13.987679999999999</v>
      </c>
      <c r="AB39" s="68" t="s">
        <v>35</v>
      </c>
      <c r="AC39" s="67">
        <v>125.62784000000001</v>
      </c>
      <c r="AD39" s="68" t="s">
        <v>35</v>
      </c>
      <c r="AE39" s="69">
        <v>221.2784</v>
      </c>
      <c r="AF39" s="68" t="s">
        <v>35</v>
      </c>
      <c r="AG39" s="70">
        <f>IF(OR(AC39=0,AC39="-"),"-",IF(AE39="-",(0-AC39)/AC39,(AE39-AC39)/AC39))</f>
        <v>0.76138028003983826</v>
      </c>
    </row>
    <row r="40" spans="1:33" x14ac:dyDescent="0.25">
      <c r="A40" s="71" t="s">
        <v>12</v>
      </c>
      <c r="B40" s="72"/>
      <c r="C40" s="73">
        <f>C39</f>
        <v>1075.94</v>
      </c>
      <c r="D40" s="74"/>
      <c r="E40" s="73">
        <f>E39</f>
        <v>1174.3800000000001</v>
      </c>
      <c r="F40" s="74"/>
      <c r="G40" s="75">
        <f>G39</f>
        <v>1329.86</v>
      </c>
      <c r="H40" s="74"/>
      <c r="I40" s="76">
        <f>IF(E40*1=0,"-",(G40-E40)/E40)</f>
        <v>0.13239326282804526</v>
      </c>
      <c r="K40" s="73">
        <f>K39</f>
        <v>1075.94</v>
      </c>
      <c r="L40" s="74"/>
      <c r="M40" s="73">
        <f>M39</f>
        <v>1174.3800000000001</v>
      </c>
      <c r="N40" s="74"/>
      <c r="O40" s="75">
        <f>O39</f>
        <v>1329.86</v>
      </c>
      <c r="P40" s="74"/>
      <c r="Q40" s="76">
        <f>IF(M40*1=0,"-",(O40-M40)/M40)</f>
        <v>0.13239326282804526</v>
      </c>
      <c r="S40" s="73">
        <f>S39</f>
        <v>1061.9523200000001</v>
      </c>
      <c r="T40" s="74"/>
      <c r="U40" s="73">
        <f>U39</f>
        <v>1048.75216</v>
      </c>
      <c r="V40" s="74"/>
      <c r="W40" s="75">
        <f>W39</f>
        <v>1108.5816</v>
      </c>
      <c r="X40" s="74"/>
      <c r="Y40" s="76">
        <f>IF(U40*1=0,"-",(W40-U40)/U40)</f>
        <v>5.7048216234424708E-2</v>
      </c>
      <c r="AA40" s="73">
        <f>AA39</f>
        <v>13.987679999999999</v>
      </c>
      <c r="AB40" s="74"/>
      <c r="AC40" s="73">
        <f>AC39</f>
        <v>125.62784000000001</v>
      </c>
      <c r="AD40" s="74"/>
      <c r="AE40" s="75">
        <f>AE39</f>
        <v>221.2784</v>
      </c>
      <c r="AF40" s="74"/>
      <c r="AG40" s="76">
        <f>IF(AC40*1=0,"-",(AE40-AC40)/AC40)</f>
        <v>0.76138028003983826</v>
      </c>
    </row>
    <row r="42" spans="1:33" x14ac:dyDescent="0.25">
      <c r="A42" s="225" t="s">
        <v>38</v>
      </c>
      <c r="B42" s="226"/>
      <c r="C42" s="61"/>
      <c r="D42" s="62"/>
      <c r="E42" s="61"/>
      <c r="F42" s="62"/>
      <c r="G42" s="63"/>
      <c r="H42" s="62"/>
      <c r="I42" s="64"/>
      <c r="K42" s="61"/>
      <c r="L42" s="62"/>
      <c r="M42" s="61"/>
      <c r="N42" s="62"/>
      <c r="O42" s="63"/>
      <c r="P42" s="62"/>
      <c r="Q42" s="64"/>
      <c r="S42" s="61"/>
      <c r="T42" s="62"/>
      <c r="U42" s="61"/>
      <c r="V42" s="62"/>
      <c r="W42" s="63"/>
      <c r="X42" s="62"/>
      <c r="Y42" s="64"/>
      <c r="AA42" s="61"/>
      <c r="AB42" s="62"/>
      <c r="AC42" s="61"/>
      <c r="AD42" s="62"/>
      <c r="AE42" s="63"/>
      <c r="AF42" s="62"/>
      <c r="AG42" s="64"/>
    </row>
    <row r="43" spans="1:33" x14ac:dyDescent="0.25">
      <c r="A43" s="65" t="s">
        <v>39</v>
      </c>
      <c r="B43" s="66"/>
      <c r="C43" s="67">
        <v>43.654000000000003</v>
      </c>
      <c r="D43" s="68"/>
      <c r="E43" s="67">
        <v>35.014719999999997</v>
      </c>
      <c r="F43" s="68"/>
      <c r="G43" s="69">
        <v>77.182000000000002</v>
      </c>
      <c r="H43" s="68"/>
      <c r="I43" s="70">
        <f>IF(OR(E43=0,E43="-"),"-",IF(G43="-",(0-E43)/E43,(G43-E43)/E43))</f>
        <v>1.2042729457782329</v>
      </c>
      <c r="K43" s="67">
        <v>45.613999999999997</v>
      </c>
      <c r="L43" s="68"/>
      <c r="M43" s="67">
        <v>59.590960000000003</v>
      </c>
      <c r="N43" s="68"/>
      <c r="O43" s="69">
        <v>70.558999999999997</v>
      </c>
      <c r="P43" s="68"/>
      <c r="Q43" s="70">
        <f>IF(OR(M43=0,M43="-"),"-",IF(O43="-",(0-M43)/M43,(O43-M43)/M43))</f>
        <v>0.18405543391145224</v>
      </c>
      <c r="S43" s="67">
        <v>45.613999999999997</v>
      </c>
      <c r="T43" s="68"/>
      <c r="U43" s="67">
        <v>59.590960000000003</v>
      </c>
      <c r="V43" s="68"/>
      <c r="W43" s="69">
        <v>70.558999999999997</v>
      </c>
      <c r="X43" s="68"/>
      <c r="Y43" s="70">
        <f>IF(OR(U43=0,U43="-"),"-",IF(W43="-",(0-U43)/U43,(W43-U43)/U43))</f>
        <v>0.18405543391145224</v>
      </c>
      <c r="AA43" s="67">
        <v>0</v>
      </c>
      <c r="AB43" s="68"/>
      <c r="AC43" s="67">
        <v>0</v>
      </c>
      <c r="AD43" s="68"/>
      <c r="AE43" s="69">
        <v>0</v>
      </c>
      <c r="AF43" s="68"/>
      <c r="AG43" s="70" t="str">
        <f>IF(OR(AC43=0,AC43="-"),"-",IF(AE43="-",(0-AC43)/AC43,(AE43-AC43)/AC43))</f>
        <v>-</v>
      </c>
    </row>
    <row r="44" spans="1:33" x14ac:dyDescent="0.25">
      <c r="A44" s="71" t="s">
        <v>12</v>
      </c>
      <c r="B44" s="72"/>
      <c r="C44" s="73">
        <f>C43</f>
        <v>43.654000000000003</v>
      </c>
      <c r="D44" s="74"/>
      <c r="E44" s="73">
        <f>E43</f>
        <v>35.014719999999997</v>
      </c>
      <c r="F44" s="74"/>
      <c r="G44" s="75">
        <f>G43</f>
        <v>77.182000000000002</v>
      </c>
      <c r="H44" s="74"/>
      <c r="I44" s="76">
        <f>IF(E44*1=0,"-",(G44-E44)/E44)</f>
        <v>1.2042729457782329</v>
      </c>
      <c r="K44" s="73">
        <f>K43</f>
        <v>45.613999999999997</v>
      </c>
      <c r="L44" s="74"/>
      <c r="M44" s="73">
        <f>M43</f>
        <v>59.590960000000003</v>
      </c>
      <c r="N44" s="74"/>
      <c r="O44" s="75">
        <f>O43</f>
        <v>70.558999999999997</v>
      </c>
      <c r="P44" s="74"/>
      <c r="Q44" s="76">
        <f>IF(M44*1=0,"-",(O44-M44)/M44)</f>
        <v>0.18405543391145224</v>
      </c>
      <c r="S44" s="73">
        <f>S43</f>
        <v>45.613999999999997</v>
      </c>
      <c r="T44" s="74"/>
      <c r="U44" s="73">
        <f>U43</f>
        <v>59.590960000000003</v>
      </c>
      <c r="V44" s="74"/>
      <c r="W44" s="75">
        <f>W43</f>
        <v>70.558999999999997</v>
      </c>
      <c r="X44" s="74"/>
      <c r="Y44" s="76">
        <f>IF(U44*1=0,"-",(W44-U44)/U44)</f>
        <v>0.18405543391145224</v>
      </c>
      <c r="AA44" s="73">
        <f>AA43</f>
        <v>0</v>
      </c>
      <c r="AB44" s="74"/>
      <c r="AC44" s="73">
        <f>AC43</f>
        <v>0</v>
      </c>
      <c r="AD44" s="74"/>
      <c r="AE44" s="75">
        <f>AE43</f>
        <v>0</v>
      </c>
      <c r="AF44" s="74"/>
      <c r="AG44" s="76" t="str">
        <f>IF(AC44*1=0,"-",(AE44-AC44)/AC44)</f>
        <v>-</v>
      </c>
    </row>
    <row r="46" spans="1:33" ht="18" x14ac:dyDescent="0.25">
      <c r="A46" s="83" t="s">
        <v>40</v>
      </c>
      <c r="B46" s="84"/>
      <c r="C46" s="85">
        <f>C9+C13+C17+C21+C25+C31+C36+C40+C44</f>
        <v>2439.9964</v>
      </c>
      <c r="D46" s="86"/>
      <c r="E46" s="85">
        <f>E9+E13+E17+E21+E25+E31+E36+E40+E44</f>
        <v>2620.9013600000003</v>
      </c>
      <c r="F46" s="86"/>
      <c r="G46" s="87">
        <f>G9+G13+G17+G21+G25+G31+G36+G40+G44</f>
        <v>2755.6407199999994</v>
      </c>
      <c r="H46" s="86"/>
      <c r="I46" s="88">
        <f>IF(E46*1=0,"-",(G46-E46)/E46)</f>
        <v>5.1409550186199721E-2</v>
      </c>
      <c r="K46" s="85">
        <f>K9+K13+K17+K21+K25+K31+K36+K40+K44</f>
        <v>2464.4946800000002</v>
      </c>
      <c r="L46" s="86"/>
      <c r="M46" s="85">
        <f>M9+M13+M17+M21+M25+M31+M36+M40+M44</f>
        <v>2792.3463200000001</v>
      </c>
      <c r="N46" s="86"/>
      <c r="O46" s="87">
        <f>O9+O13+O17+O21+O25+O31+O36+O40+O44</f>
        <v>2703.0343199999998</v>
      </c>
      <c r="P46" s="86"/>
      <c r="Q46" s="88">
        <f>IF(M46*1=0,"-",(O46-M46)/M46)</f>
        <v>-3.1984571312057147E-2</v>
      </c>
      <c r="S46" s="85">
        <f>S9+S13+S17+S21+S25+S31+S36+S40+S44</f>
        <v>1686.2908000000002</v>
      </c>
      <c r="T46" s="86"/>
      <c r="U46" s="85">
        <f>U9+U13+U17+U21+U25+U31+U36+U40+U44</f>
        <v>1798.17644</v>
      </c>
      <c r="V46" s="86"/>
      <c r="W46" s="87">
        <f>W9+W13+W17+W21+W25+W31+W36+W40+W44</f>
        <v>1770.9799999999998</v>
      </c>
      <c r="X46" s="86"/>
      <c r="Y46" s="88">
        <f>IF(U46*1=0,"-",(W46-U46)/U46)</f>
        <v>-1.5124455751405667E-2</v>
      </c>
      <c r="AA46" s="85">
        <f>AA9+AA13+AA17+AA21+AA25+AA31+AA36+AA40+AA44</f>
        <v>778.20388000000003</v>
      </c>
      <c r="AB46" s="86"/>
      <c r="AC46" s="85">
        <f>AC9+AC13+AC17+AC21+AC25+AC31+AC36+AC40+AC44</f>
        <v>994.16988000000003</v>
      </c>
      <c r="AD46" s="86"/>
      <c r="AE46" s="87">
        <f>AE9+AE13+AE17+AE21+AE25+AE31+AE36+AE40+AE44</f>
        <v>932.05432000000008</v>
      </c>
      <c r="AF46" s="86"/>
      <c r="AG46" s="88">
        <f>IF(AC46*1=0,"-",(AE46-AC46)/AC46)</f>
        <v>-6.2479824876609573E-2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A1:AF1"/>
    <mergeCell ref="A2:AF2"/>
    <mergeCell ref="A3:AF3"/>
    <mergeCell ref="C5:I5"/>
    <mergeCell ref="K5:Q5"/>
    <mergeCell ref="S5:Y5"/>
    <mergeCell ref="AA5:AG5"/>
    <mergeCell ref="AC6:AD6"/>
    <mergeCell ref="AE6:AF6"/>
    <mergeCell ref="A7:B7"/>
    <mergeCell ref="A11:B11"/>
    <mergeCell ref="A15:B15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42:B42"/>
    <mergeCell ref="A19:B19"/>
    <mergeCell ref="A23:B23"/>
    <mergeCell ref="A27:B27"/>
    <mergeCell ref="A33:B33"/>
    <mergeCell ref="A38:B38"/>
  </mergeCells>
  <printOptions horizontalCentered="1"/>
  <pageMargins left="0" right="0" top="0" bottom="0.75" header="0" footer="0.3"/>
  <pageSetup paperSize="9" scale="83" fitToHeight="0" orientation="landscape" r:id="rId1"/>
  <headerFoot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opLeftCell="A31" workbookViewId="0">
      <selection sqref="A1:Q9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8" width="10.7109375" customWidth="1"/>
    <col min="19" max="20" width="9.140625" customWidth="1"/>
  </cols>
  <sheetData>
    <row r="1" spans="1:20" ht="23.25" x14ac:dyDescent="0.25">
      <c r="A1" s="230" t="s">
        <v>121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43" t="s">
        <v>1</v>
      </c>
    </row>
    <row r="2" spans="1:20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89"/>
    </row>
    <row r="3" spans="1:20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89"/>
    </row>
    <row r="5" spans="1:20" ht="51" customHeight="1" x14ac:dyDescent="0.25">
      <c r="A5" s="90" t="s">
        <v>8</v>
      </c>
      <c r="B5" s="240" t="s">
        <v>42</v>
      </c>
      <c r="C5" s="240" t="s">
        <v>43</v>
      </c>
      <c r="D5" s="241" t="s">
        <v>56</v>
      </c>
      <c r="E5" s="241" t="s">
        <v>16</v>
      </c>
      <c r="F5" s="241" t="s">
        <v>17</v>
      </c>
      <c r="G5" s="241" t="s">
        <v>19</v>
      </c>
      <c r="H5" s="241" t="s">
        <v>23</v>
      </c>
      <c r="I5" s="241" t="s">
        <v>26</v>
      </c>
      <c r="J5" s="241" t="s">
        <v>29</v>
      </c>
      <c r="K5" s="241" t="s">
        <v>30</v>
      </c>
      <c r="L5" s="241" t="s">
        <v>31</v>
      </c>
      <c r="M5" s="241" t="s">
        <v>33</v>
      </c>
      <c r="N5" s="241" t="s">
        <v>39</v>
      </c>
      <c r="O5" s="241" t="s">
        <v>44</v>
      </c>
      <c r="P5" s="239" t="s">
        <v>45</v>
      </c>
      <c r="Q5" s="239" t="s">
        <v>45</v>
      </c>
      <c r="R5" s="239" t="s">
        <v>45</v>
      </c>
    </row>
    <row r="6" spans="1:20" x14ac:dyDescent="0.25">
      <c r="A6" s="92" t="s">
        <v>46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</row>
    <row r="7" spans="1:20" ht="15.75" x14ac:dyDescent="0.25">
      <c r="A7" s="92" t="s">
        <v>47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91">
        <v>2015</v>
      </c>
      <c r="Q7" s="91">
        <v>2014</v>
      </c>
      <c r="R7" s="91">
        <v>2013</v>
      </c>
    </row>
    <row r="8" spans="1:20" ht="15.75" x14ac:dyDescent="0.25">
      <c r="A8" s="93" t="s">
        <v>10</v>
      </c>
      <c r="B8" s="237"/>
      <c r="C8" s="226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5"/>
      <c r="Q8" s="96"/>
      <c r="R8" s="96"/>
    </row>
    <row r="9" spans="1:20" ht="15.75" x14ac:dyDescent="0.25">
      <c r="A9" s="97" t="s">
        <v>122</v>
      </c>
      <c r="B9" s="236"/>
      <c r="C9" s="226"/>
      <c r="D9" s="98">
        <v>0</v>
      </c>
      <c r="E9" s="98">
        <v>0</v>
      </c>
      <c r="F9" s="98">
        <v>0.8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9">
        <f t="shared" ref="P9:P20" si="0">SUM(D9,E9,F9,G9,H9,I9,J9,K9,L9,M9,N9,O9)</f>
        <v>0.8</v>
      </c>
      <c r="Q9" s="98">
        <v>0.55100000000000005</v>
      </c>
      <c r="R9" s="98">
        <v>0</v>
      </c>
      <c r="S9" s="236"/>
      <c r="T9" s="226"/>
    </row>
    <row r="10" spans="1:20" ht="15.75" x14ac:dyDescent="0.25">
      <c r="A10" s="100" t="s">
        <v>48</v>
      </c>
      <c r="B10" s="238"/>
      <c r="C10" s="226"/>
      <c r="D10" s="101">
        <v>0</v>
      </c>
      <c r="E10" s="101">
        <v>0</v>
      </c>
      <c r="F10" s="101">
        <v>0.59955999999999998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2">
        <f t="shared" si="0"/>
        <v>0.59955999999999998</v>
      </c>
      <c r="Q10" s="101">
        <v>4.62052</v>
      </c>
      <c r="R10" s="101">
        <v>1.3691599999999999</v>
      </c>
    </row>
    <row r="11" spans="1:20" ht="15.75" x14ac:dyDescent="0.25">
      <c r="A11" s="97" t="s">
        <v>11</v>
      </c>
      <c r="B11" s="236"/>
      <c r="C11" s="226"/>
      <c r="D11" s="98">
        <v>0</v>
      </c>
      <c r="E11" s="98">
        <v>0</v>
      </c>
      <c r="F11" s="98">
        <v>0.51168000000000002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9">
        <f t="shared" si="0"/>
        <v>0.51168000000000002</v>
      </c>
      <c r="Q11" s="98">
        <v>0.78364</v>
      </c>
      <c r="R11" s="98">
        <v>1.0285599999999999</v>
      </c>
    </row>
    <row r="12" spans="1:20" ht="15.75" x14ac:dyDescent="0.25">
      <c r="A12" s="100" t="s">
        <v>50</v>
      </c>
      <c r="B12" s="238"/>
      <c r="C12" s="226"/>
      <c r="D12" s="101">
        <v>0</v>
      </c>
      <c r="E12" s="101">
        <v>0</v>
      </c>
      <c r="F12" s="101">
        <v>2.2999999999999998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2">
        <f t="shared" si="0"/>
        <v>2.2999999999999998</v>
      </c>
      <c r="Q12" s="101">
        <v>2.9429599999999998</v>
      </c>
      <c r="R12" s="101">
        <v>4.3630000000000004</v>
      </c>
    </row>
    <row r="13" spans="1:20" ht="15.75" x14ac:dyDescent="0.25">
      <c r="A13" s="97" t="s">
        <v>51</v>
      </c>
      <c r="B13" s="236"/>
      <c r="C13" s="226"/>
      <c r="D13" s="98">
        <v>0</v>
      </c>
      <c r="E13" s="98">
        <v>0</v>
      </c>
      <c r="F13" s="98">
        <v>0.22828000000000001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9">
        <f t="shared" si="0"/>
        <v>0.22828000000000001</v>
      </c>
      <c r="Q13" s="98">
        <v>1.2999999999999999E-2</v>
      </c>
      <c r="R13" s="98">
        <v>5.3113999999999999</v>
      </c>
    </row>
    <row r="14" spans="1:20" ht="15.75" x14ac:dyDescent="0.25">
      <c r="A14" s="100" t="s">
        <v>123</v>
      </c>
      <c r="B14" s="238"/>
      <c r="C14" s="226"/>
      <c r="D14" s="101">
        <v>0</v>
      </c>
      <c r="E14" s="101">
        <v>0</v>
      </c>
      <c r="F14" s="101">
        <v>4.0414399999999997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0.10580000000000001</v>
      </c>
      <c r="N14" s="101">
        <v>0</v>
      </c>
      <c r="O14" s="101">
        <v>0</v>
      </c>
      <c r="P14" s="102">
        <f t="shared" si="0"/>
        <v>4.14724</v>
      </c>
      <c r="Q14" s="101">
        <v>1.716</v>
      </c>
      <c r="R14" s="101">
        <v>0.6552</v>
      </c>
    </row>
    <row r="15" spans="1:20" ht="15.75" x14ac:dyDescent="0.25">
      <c r="A15" s="97" t="s">
        <v>52</v>
      </c>
      <c r="B15" s="236"/>
      <c r="C15" s="226"/>
      <c r="D15" s="98">
        <v>0</v>
      </c>
      <c r="E15" s="98">
        <v>0</v>
      </c>
      <c r="F15" s="98">
        <v>4.3700799999999997</v>
      </c>
      <c r="G15" s="98">
        <v>0</v>
      </c>
      <c r="H15" s="98">
        <v>1.9730000000000001</v>
      </c>
      <c r="I15" s="98">
        <v>0</v>
      </c>
      <c r="J15" s="98">
        <v>0</v>
      </c>
      <c r="K15" s="98">
        <v>0</v>
      </c>
      <c r="L15" s="98">
        <v>0</v>
      </c>
      <c r="M15" s="98">
        <v>0.4738</v>
      </c>
      <c r="N15" s="98">
        <v>0</v>
      </c>
      <c r="O15" s="98">
        <v>0</v>
      </c>
      <c r="P15" s="99">
        <f t="shared" si="0"/>
        <v>6.8168799999999994</v>
      </c>
      <c r="Q15" s="98">
        <v>2.68</v>
      </c>
      <c r="R15" s="98">
        <v>4.2990000000000004</v>
      </c>
    </row>
    <row r="16" spans="1:20" ht="15.75" x14ac:dyDescent="0.25">
      <c r="A16" s="100" t="s">
        <v>53</v>
      </c>
      <c r="B16" s="238"/>
      <c r="C16" s="226"/>
      <c r="D16" s="101">
        <v>0</v>
      </c>
      <c r="E16" s="101">
        <v>0</v>
      </c>
      <c r="F16" s="101">
        <v>1.248E-2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0.13800000000000001</v>
      </c>
      <c r="N16" s="101">
        <v>0</v>
      </c>
      <c r="O16" s="101">
        <v>0</v>
      </c>
      <c r="P16" s="102">
        <f t="shared" si="0"/>
        <v>0.15048</v>
      </c>
      <c r="Q16" s="101">
        <v>5.5199999999999999E-2</v>
      </c>
      <c r="R16" s="101">
        <v>0</v>
      </c>
    </row>
    <row r="17" spans="1:20" ht="15.75" x14ac:dyDescent="0.25">
      <c r="A17" s="97" t="s">
        <v>55</v>
      </c>
      <c r="B17" s="236"/>
      <c r="C17" s="226"/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9">
        <f t="shared" si="0"/>
        <v>0</v>
      </c>
      <c r="Q17" s="98">
        <v>0</v>
      </c>
      <c r="R17" s="98">
        <v>1.42744</v>
      </c>
    </row>
    <row r="18" spans="1:20" ht="15.75" x14ac:dyDescent="0.25">
      <c r="A18" s="100" t="s">
        <v>56</v>
      </c>
      <c r="B18" s="238"/>
      <c r="C18" s="226"/>
      <c r="D18" s="101">
        <v>0</v>
      </c>
      <c r="E18" s="101">
        <v>0</v>
      </c>
      <c r="F18" s="101">
        <v>3.28952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0.64400000000000002</v>
      </c>
      <c r="N18" s="101">
        <v>0</v>
      </c>
      <c r="O18" s="101">
        <v>0</v>
      </c>
      <c r="P18" s="102">
        <f t="shared" si="0"/>
        <v>3.9335200000000001</v>
      </c>
      <c r="Q18" s="101">
        <v>5.0292399999999997</v>
      </c>
      <c r="R18" s="101">
        <v>4.7409999999999997</v>
      </c>
    </row>
    <row r="19" spans="1:20" ht="15.75" x14ac:dyDescent="0.25">
      <c r="A19" s="97" t="s">
        <v>124</v>
      </c>
      <c r="B19" s="236"/>
      <c r="C19" s="226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9">
        <f t="shared" si="0"/>
        <v>0</v>
      </c>
      <c r="Q19" s="98">
        <v>0.13519999999999999</v>
      </c>
      <c r="R19" s="98">
        <v>0</v>
      </c>
    </row>
    <row r="20" spans="1:20" ht="15.75" x14ac:dyDescent="0.25">
      <c r="A20" s="100" t="s">
        <v>58</v>
      </c>
      <c r="B20" s="238"/>
      <c r="C20" s="226"/>
      <c r="D20" s="101">
        <v>0</v>
      </c>
      <c r="E20" s="101">
        <v>0</v>
      </c>
      <c r="F20" s="101">
        <v>1.6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5.9799999999999999E-2</v>
      </c>
      <c r="N20" s="101">
        <v>0</v>
      </c>
      <c r="O20" s="101">
        <v>0</v>
      </c>
      <c r="P20" s="102">
        <f t="shared" si="0"/>
        <v>1.6598000000000002</v>
      </c>
      <c r="Q20" s="101">
        <v>3.4060000000000001</v>
      </c>
      <c r="R20" s="101">
        <v>4.8329599999999999</v>
      </c>
    </row>
    <row r="21" spans="1:20" ht="15.75" x14ac:dyDescent="0.25">
      <c r="A21" s="103" t="s">
        <v>12</v>
      </c>
      <c r="B21" s="233"/>
      <c r="C21" s="226"/>
      <c r="D21" s="104">
        <f t="shared" ref="D21:R21" si="1">SUM(D9,D10,D11,D12,D13,D14,D15,D16,D17,D18,D19,D20)</f>
        <v>0</v>
      </c>
      <c r="E21" s="104">
        <f t="shared" si="1"/>
        <v>0</v>
      </c>
      <c r="F21" s="104">
        <f t="shared" si="1"/>
        <v>17.753040000000002</v>
      </c>
      <c r="G21" s="104">
        <f t="shared" si="1"/>
        <v>0</v>
      </c>
      <c r="H21" s="104">
        <f t="shared" si="1"/>
        <v>1.9730000000000001</v>
      </c>
      <c r="I21" s="104">
        <f t="shared" si="1"/>
        <v>0</v>
      </c>
      <c r="J21" s="104">
        <f t="shared" si="1"/>
        <v>0</v>
      </c>
      <c r="K21" s="104">
        <f t="shared" si="1"/>
        <v>0</v>
      </c>
      <c r="L21" s="104">
        <f t="shared" si="1"/>
        <v>0</v>
      </c>
      <c r="M21" s="104">
        <f t="shared" si="1"/>
        <v>1.4214000000000002</v>
      </c>
      <c r="N21" s="104">
        <f t="shared" si="1"/>
        <v>0</v>
      </c>
      <c r="O21" s="104">
        <f t="shared" si="1"/>
        <v>0</v>
      </c>
      <c r="P21" s="105">
        <f t="shared" si="1"/>
        <v>21.14744</v>
      </c>
      <c r="Q21" s="101">
        <f t="shared" si="1"/>
        <v>21.932759999999998</v>
      </c>
      <c r="R21" s="101">
        <f t="shared" si="1"/>
        <v>28.027720000000002</v>
      </c>
    </row>
    <row r="23" spans="1:20" ht="15.75" x14ac:dyDescent="0.25">
      <c r="A23" s="93" t="s">
        <v>13</v>
      </c>
      <c r="B23" s="237"/>
      <c r="C23" s="22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5"/>
      <c r="Q23" s="96"/>
      <c r="R23" s="96"/>
    </row>
    <row r="24" spans="1:20" ht="15.75" x14ac:dyDescent="0.25">
      <c r="A24" s="97" t="s">
        <v>14</v>
      </c>
      <c r="B24" s="236"/>
      <c r="C24" s="226"/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5.0949600000000004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9">
        <f t="shared" ref="P24:P31" si="2">SUM(D24,E24,F24,G24,H24,I24,J24,K24,L24,M24,N24,O24)</f>
        <v>5.0949600000000004</v>
      </c>
      <c r="Q24" s="98">
        <v>2.82308</v>
      </c>
      <c r="R24" s="98">
        <v>2.3701599999999998</v>
      </c>
      <c r="S24" s="236"/>
      <c r="T24" s="226"/>
    </row>
    <row r="25" spans="1:20" ht="15.75" x14ac:dyDescent="0.25">
      <c r="A25" s="100" t="s">
        <v>59</v>
      </c>
      <c r="B25" s="238"/>
      <c r="C25" s="226"/>
      <c r="D25" s="101">
        <v>0</v>
      </c>
      <c r="E25" s="101">
        <v>0</v>
      </c>
      <c r="F25" s="101">
        <v>4.3419999999999996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2">
        <f t="shared" si="2"/>
        <v>4.3419999999999996</v>
      </c>
      <c r="Q25" s="101">
        <v>4.3680000000000003</v>
      </c>
      <c r="R25" s="101">
        <v>6.5460000000000003</v>
      </c>
    </row>
    <row r="26" spans="1:20" ht="15.75" x14ac:dyDescent="0.25">
      <c r="A26" s="97" t="s">
        <v>125</v>
      </c>
      <c r="B26" s="236"/>
      <c r="C26" s="226"/>
      <c r="D26" s="98">
        <v>0</v>
      </c>
      <c r="E26" s="98">
        <v>0</v>
      </c>
      <c r="F26" s="98">
        <v>1.7</v>
      </c>
      <c r="G26" s="98">
        <v>0</v>
      </c>
      <c r="H26" s="98">
        <v>0</v>
      </c>
      <c r="I26" s="98">
        <v>0</v>
      </c>
      <c r="J26" s="98">
        <v>0</v>
      </c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9">
        <f t="shared" si="2"/>
        <v>1.7</v>
      </c>
      <c r="Q26" s="98">
        <v>0.3</v>
      </c>
      <c r="R26" s="98">
        <v>1.1439999999999999</v>
      </c>
    </row>
    <row r="27" spans="1:20" ht="15.75" x14ac:dyDescent="0.25">
      <c r="A27" s="100" t="s">
        <v>126</v>
      </c>
      <c r="B27" s="238"/>
      <c r="C27" s="226"/>
      <c r="D27" s="101">
        <v>0</v>
      </c>
      <c r="E27" s="101">
        <v>0</v>
      </c>
      <c r="F27" s="101">
        <v>2.7639999999999998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2">
        <f t="shared" si="2"/>
        <v>2.7639999999999998</v>
      </c>
      <c r="Q27" s="101">
        <v>7.3708400000000003</v>
      </c>
      <c r="R27" s="101">
        <v>8.3170000000000002</v>
      </c>
    </row>
    <row r="28" spans="1:20" ht="15.75" x14ac:dyDescent="0.25">
      <c r="A28" s="97" t="s">
        <v>60</v>
      </c>
      <c r="B28" s="236"/>
      <c r="C28" s="226"/>
      <c r="D28" s="98">
        <v>0</v>
      </c>
      <c r="E28" s="98">
        <v>0</v>
      </c>
      <c r="F28" s="98">
        <v>6.7</v>
      </c>
      <c r="G28" s="98">
        <v>0</v>
      </c>
      <c r="H28" s="98">
        <v>0</v>
      </c>
      <c r="I28" s="98">
        <v>0</v>
      </c>
      <c r="J28" s="98">
        <v>0</v>
      </c>
      <c r="K28" s="98">
        <v>0</v>
      </c>
      <c r="L28" s="98">
        <v>0</v>
      </c>
      <c r="M28" s="98">
        <v>0.2024</v>
      </c>
      <c r="N28" s="98">
        <v>0</v>
      </c>
      <c r="O28" s="98">
        <v>0</v>
      </c>
      <c r="P28" s="99">
        <f t="shared" si="2"/>
        <v>6.9024000000000001</v>
      </c>
      <c r="Q28" s="98">
        <v>6.1002599999999996</v>
      </c>
      <c r="R28" s="98">
        <v>8.5229999999999997</v>
      </c>
    </row>
    <row r="29" spans="1:20" ht="15.75" x14ac:dyDescent="0.25">
      <c r="A29" s="100" t="s">
        <v>61</v>
      </c>
      <c r="B29" s="238"/>
      <c r="C29" s="226"/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2">
        <f t="shared" si="2"/>
        <v>0</v>
      </c>
      <c r="Q29" s="101">
        <v>1.36632</v>
      </c>
      <c r="R29" s="101">
        <v>5.2077999999999998</v>
      </c>
    </row>
    <row r="30" spans="1:20" ht="15.75" x14ac:dyDescent="0.25">
      <c r="A30" s="97" t="s">
        <v>62</v>
      </c>
      <c r="B30" s="236"/>
      <c r="C30" s="226"/>
      <c r="D30" s="98">
        <v>0</v>
      </c>
      <c r="E30" s="98">
        <v>0</v>
      </c>
      <c r="F30" s="98">
        <v>1.1362000000000001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9">
        <f t="shared" si="2"/>
        <v>1.1362000000000001</v>
      </c>
      <c r="Q30" s="98">
        <v>0</v>
      </c>
      <c r="R30" s="98">
        <v>4.5759999999999996</v>
      </c>
    </row>
    <row r="31" spans="1:20" ht="15.75" x14ac:dyDescent="0.25">
      <c r="A31" s="100" t="s">
        <v>127</v>
      </c>
      <c r="B31" s="238"/>
      <c r="C31" s="226"/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2">
        <f t="shared" si="2"/>
        <v>0</v>
      </c>
      <c r="Q31" s="101">
        <v>0</v>
      </c>
      <c r="R31" s="101">
        <v>0.62451999999999996</v>
      </c>
    </row>
    <row r="32" spans="1:20" ht="15.75" x14ac:dyDescent="0.25">
      <c r="A32" s="103" t="s">
        <v>12</v>
      </c>
      <c r="B32" s="233"/>
      <c r="C32" s="226"/>
      <c r="D32" s="104">
        <f t="shared" ref="D32:R32" si="3">SUM(D24,D25,D26,D27,D28,D29,D30,D31)</f>
        <v>0</v>
      </c>
      <c r="E32" s="104">
        <f t="shared" si="3"/>
        <v>0</v>
      </c>
      <c r="F32" s="104">
        <f t="shared" si="3"/>
        <v>16.642199999999999</v>
      </c>
      <c r="G32" s="104">
        <f t="shared" si="3"/>
        <v>0</v>
      </c>
      <c r="H32" s="104">
        <f t="shared" si="3"/>
        <v>0</v>
      </c>
      <c r="I32" s="104">
        <f t="shared" si="3"/>
        <v>0</v>
      </c>
      <c r="J32" s="104">
        <f t="shared" si="3"/>
        <v>5.0949600000000004</v>
      </c>
      <c r="K32" s="104">
        <f t="shared" si="3"/>
        <v>0</v>
      </c>
      <c r="L32" s="104">
        <f t="shared" si="3"/>
        <v>0</v>
      </c>
      <c r="M32" s="104">
        <f t="shared" si="3"/>
        <v>0.2024</v>
      </c>
      <c r="N32" s="104">
        <f t="shared" si="3"/>
        <v>0</v>
      </c>
      <c r="O32" s="104">
        <f t="shared" si="3"/>
        <v>0</v>
      </c>
      <c r="P32" s="105">
        <f t="shared" si="3"/>
        <v>21.939559999999997</v>
      </c>
      <c r="Q32" s="101">
        <f t="shared" si="3"/>
        <v>22.328499999999998</v>
      </c>
      <c r="R32" s="101">
        <f t="shared" si="3"/>
        <v>37.308479999999996</v>
      </c>
    </row>
    <row r="34" spans="1:20" ht="15.75" x14ac:dyDescent="0.25">
      <c r="A34" s="93" t="s">
        <v>15</v>
      </c>
      <c r="B34" s="237"/>
      <c r="C34" s="22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5"/>
      <c r="Q34" s="96"/>
      <c r="R34" s="96"/>
    </row>
    <row r="35" spans="1:20" ht="15.75" x14ac:dyDescent="0.25">
      <c r="A35" s="97" t="s">
        <v>128</v>
      </c>
      <c r="B35" s="236"/>
      <c r="C35" s="226"/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9">
        <f t="shared" ref="P35:P42" si="4">SUM(D35,E35,F35,G35,H35,I35,J35,K35,L35,M35,N35,O35)</f>
        <v>0</v>
      </c>
      <c r="Q35" s="98">
        <v>1.02752</v>
      </c>
      <c r="R35" s="98">
        <v>0.96096000000000004</v>
      </c>
      <c r="S35" s="236"/>
      <c r="T35" s="226"/>
    </row>
    <row r="36" spans="1:20" ht="15.75" x14ac:dyDescent="0.25">
      <c r="A36" s="100" t="s">
        <v>129</v>
      </c>
      <c r="B36" s="238"/>
      <c r="C36" s="226"/>
      <c r="D36" s="101">
        <v>0</v>
      </c>
      <c r="E36" s="101">
        <v>0</v>
      </c>
      <c r="F36" s="101">
        <v>18.873360000000002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2">
        <f t="shared" si="4"/>
        <v>18.873360000000002</v>
      </c>
      <c r="Q36" s="101">
        <v>17.557480000000002</v>
      </c>
      <c r="R36" s="101">
        <v>20.401800000000001</v>
      </c>
    </row>
    <row r="37" spans="1:20" ht="15.75" x14ac:dyDescent="0.25">
      <c r="A37" s="97" t="s">
        <v>130</v>
      </c>
      <c r="B37" s="236"/>
      <c r="C37" s="226"/>
      <c r="D37" s="98">
        <v>0</v>
      </c>
      <c r="E37" s="98">
        <v>0</v>
      </c>
      <c r="F37" s="98">
        <v>1.0695600000000001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9">
        <f t="shared" si="4"/>
        <v>1.0695600000000001</v>
      </c>
      <c r="Q37" s="98">
        <v>0.89751999999999998</v>
      </c>
      <c r="R37" s="98">
        <v>0.72799999999999998</v>
      </c>
    </row>
    <row r="38" spans="1:20" ht="15.75" x14ac:dyDescent="0.25">
      <c r="A38" s="100" t="s">
        <v>131</v>
      </c>
      <c r="B38" s="238"/>
      <c r="C38" s="226"/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2">
        <f t="shared" si="4"/>
        <v>0</v>
      </c>
      <c r="Q38" s="101">
        <v>9.9320000000000006E-2</v>
      </c>
      <c r="R38" s="101">
        <v>0</v>
      </c>
    </row>
    <row r="39" spans="1:20" ht="15.75" x14ac:dyDescent="0.25">
      <c r="A39" s="97" t="s">
        <v>132</v>
      </c>
      <c r="B39" s="236"/>
      <c r="C39" s="226"/>
      <c r="D39" s="98">
        <v>0</v>
      </c>
      <c r="E39" s="98">
        <v>0</v>
      </c>
      <c r="F39" s="98">
        <v>1.3080000000000001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9">
        <f t="shared" si="4"/>
        <v>1.3080000000000001</v>
      </c>
      <c r="Q39" s="98">
        <v>2.3250000000000002</v>
      </c>
      <c r="R39" s="98">
        <v>0</v>
      </c>
    </row>
    <row r="40" spans="1:20" ht="15.75" x14ac:dyDescent="0.25">
      <c r="A40" s="100" t="s">
        <v>16</v>
      </c>
      <c r="B40" s="238"/>
      <c r="C40" s="226"/>
      <c r="D40" s="101">
        <v>0</v>
      </c>
      <c r="E40" s="101">
        <v>0</v>
      </c>
      <c r="F40" s="101">
        <v>3.4660000000000002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2">
        <f t="shared" si="4"/>
        <v>3.4660000000000002</v>
      </c>
      <c r="Q40" s="101">
        <v>1.7549999999999999</v>
      </c>
      <c r="R40" s="101">
        <v>3.3220000000000001</v>
      </c>
    </row>
    <row r="41" spans="1:20" ht="15.75" x14ac:dyDescent="0.25">
      <c r="A41" s="97" t="s">
        <v>133</v>
      </c>
      <c r="B41" s="236"/>
      <c r="C41" s="226"/>
      <c r="D41" s="98">
        <v>0</v>
      </c>
      <c r="E41" s="98">
        <v>0</v>
      </c>
      <c r="F41" s="98">
        <v>0.5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9">
        <f t="shared" si="4"/>
        <v>0.5</v>
      </c>
      <c r="Q41" s="98">
        <v>0</v>
      </c>
      <c r="R41" s="98">
        <v>0.26519999999999999</v>
      </c>
    </row>
    <row r="42" spans="1:20" ht="15.75" x14ac:dyDescent="0.25">
      <c r="A42" s="100" t="s">
        <v>65</v>
      </c>
      <c r="B42" s="238"/>
      <c r="C42" s="226"/>
      <c r="D42" s="101">
        <v>0</v>
      </c>
      <c r="E42" s="101">
        <v>0</v>
      </c>
      <c r="F42" s="101">
        <v>2.6520000000000001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2">
        <f t="shared" si="4"/>
        <v>2.6520000000000001</v>
      </c>
      <c r="Q42" s="101">
        <v>7.1044799999999997</v>
      </c>
      <c r="R42" s="101">
        <v>13.678000000000001</v>
      </c>
    </row>
    <row r="43" spans="1:20" ht="15.75" x14ac:dyDescent="0.25">
      <c r="A43" s="103" t="s">
        <v>12</v>
      </c>
      <c r="B43" s="233"/>
      <c r="C43" s="226"/>
      <c r="D43" s="104">
        <f t="shared" ref="D43:R43" si="5">SUM(D35,D36,D37,D38,D39,D40,D41,D42)</f>
        <v>0</v>
      </c>
      <c r="E43" s="104">
        <f t="shared" si="5"/>
        <v>0</v>
      </c>
      <c r="F43" s="104">
        <f t="shared" si="5"/>
        <v>27.868920000000003</v>
      </c>
      <c r="G43" s="104">
        <f t="shared" si="5"/>
        <v>0</v>
      </c>
      <c r="H43" s="104">
        <f t="shared" si="5"/>
        <v>0</v>
      </c>
      <c r="I43" s="104">
        <f t="shared" si="5"/>
        <v>0</v>
      </c>
      <c r="J43" s="104">
        <f t="shared" si="5"/>
        <v>0</v>
      </c>
      <c r="K43" s="104">
        <f t="shared" si="5"/>
        <v>0</v>
      </c>
      <c r="L43" s="104">
        <f t="shared" si="5"/>
        <v>0</v>
      </c>
      <c r="M43" s="104">
        <f t="shared" si="5"/>
        <v>0</v>
      </c>
      <c r="N43" s="104">
        <f t="shared" si="5"/>
        <v>0</v>
      </c>
      <c r="O43" s="104">
        <f t="shared" si="5"/>
        <v>0</v>
      </c>
      <c r="P43" s="105">
        <f t="shared" si="5"/>
        <v>27.868920000000003</v>
      </c>
      <c r="Q43" s="101">
        <f t="shared" si="5"/>
        <v>30.766319999999997</v>
      </c>
      <c r="R43" s="101">
        <f t="shared" si="5"/>
        <v>39.355960000000003</v>
      </c>
    </row>
    <row r="45" spans="1:20" ht="15.75" x14ac:dyDescent="0.25">
      <c r="A45" s="93" t="s">
        <v>18</v>
      </c>
      <c r="B45" s="237"/>
      <c r="C45" s="226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5"/>
      <c r="Q45" s="96"/>
      <c r="R45" s="96"/>
    </row>
    <row r="46" spans="1:20" ht="15.75" x14ac:dyDescent="0.25">
      <c r="A46" s="97" t="s">
        <v>66</v>
      </c>
      <c r="B46" s="236"/>
      <c r="C46" s="226"/>
      <c r="D46" s="98">
        <v>0</v>
      </c>
      <c r="E46" s="98">
        <v>0</v>
      </c>
      <c r="F46" s="98">
        <v>0</v>
      </c>
      <c r="G46" s="98">
        <v>52.783999999999999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3.2199999999999999E-2</v>
      </c>
      <c r="N46" s="98">
        <v>0</v>
      </c>
      <c r="O46" s="98">
        <v>0</v>
      </c>
      <c r="P46" s="99">
        <f>SUM(D46,E46,F46,G46,H46,I46,J46,K46,L46,M46,N46,O46)</f>
        <v>52.816200000000002</v>
      </c>
      <c r="Q46" s="98">
        <v>71.339600000000004</v>
      </c>
      <c r="R46" s="98">
        <v>89.819000000000003</v>
      </c>
      <c r="S46" s="236"/>
      <c r="T46" s="226"/>
    </row>
    <row r="47" spans="1:20" ht="15.75" x14ac:dyDescent="0.25">
      <c r="A47" s="100" t="s">
        <v>19</v>
      </c>
      <c r="B47" s="238"/>
      <c r="C47" s="226"/>
      <c r="D47" s="101">
        <v>0</v>
      </c>
      <c r="E47" s="101">
        <v>0</v>
      </c>
      <c r="F47" s="101">
        <v>48.01032</v>
      </c>
      <c r="G47" s="101">
        <v>0</v>
      </c>
      <c r="H47" s="101">
        <v>37.746000000000002</v>
      </c>
      <c r="I47" s="101">
        <v>0</v>
      </c>
      <c r="J47" s="101">
        <v>0</v>
      </c>
      <c r="K47" s="101">
        <v>0</v>
      </c>
      <c r="L47" s="101">
        <v>0</v>
      </c>
      <c r="M47" s="101">
        <v>29.099599999999999</v>
      </c>
      <c r="N47" s="101">
        <v>0</v>
      </c>
      <c r="O47" s="101">
        <v>0</v>
      </c>
      <c r="P47" s="102">
        <f>SUM(D47,E47,F47,G47,H47,I47,J47,K47,L47,M47,N47,O47)</f>
        <v>114.85592</v>
      </c>
      <c r="Q47" s="101">
        <v>67.397499999999994</v>
      </c>
      <c r="R47" s="101">
        <v>107.79964</v>
      </c>
    </row>
    <row r="48" spans="1:20" ht="15.75" x14ac:dyDescent="0.25">
      <c r="A48" s="103" t="s">
        <v>12</v>
      </c>
      <c r="B48" s="233"/>
      <c r="C48" s="226"/>
      <c r="D48" s="104">
        <f t="shared" ref="D48:R48" si="6">SUM(D46,D47)</f>
        <v>0</v>
      </c>
      <c r="E48" s="104">
        <f t="shared" si="6"/>
        <v>0</v>
      </c>
      <c r="F48" s="104">
        <f t="shared" si="6"/>
        <v>48.01032</v>
      </c>
      <c r="G48" s="104">
        <f t="shared" si="6"/>
        <v>52.783999999999999</v>
      </c>
      <c r="H48" s="104">
        <f t="shared" si="6"/>
        <v>37.746000000000002</v>
      </c>
      <c r="I48" s="104">
        <f t="shared" si="6"/>
        <v>0</v>
      </c>
      <c r="J48" s="104">
        <f t="shared" si="6"/>
        <v>0</v>
      </c>
      <c r="K48" s="104">
        <f t="shared" si="6"/>
        <v>0</v>
      </c>
      <c r="L48" s="104">
        <f t="shared" si="6"/>
        <v>0</v>
      </c>
      <c r="M48" s="104">
        <f t="shared" si="6"/>
        <v>29.131799999999998</v>
      </c>
      <c r="N48" s="104">
        <f t="shared" si="6"/>
        <v>0</v>
      </c>
      <c r="O48" s="104">
        <f t="shared" si="6"/>
        <v>0</v>
      </c>
      <c r="P48" s="105">
        <f t="shared" si="6"/>
        <v>167.67212000000001</v>
      </c>
      <c r="Q48" s="101">
        <f t="shared" si="6"/>
        <v>138.7371</v>
      </c>
      <c r="R48" s="101">
        <f t="shared" si="6"/>
        <v>197.61864</v>
      </c>
    </row>
    <row r="50" spans="1:20" ht="15.75" x14ac:dyDescent="0.25">
      <c r="A50" s="93" t="s">
        <v>20</v>
      </c>
      <c r="B50" s="237"/>
      <c r="C50" s="226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5"/>
      <c r="Q50" s="96"/>
      <c r="R50" s="96"/>
    </row>
    <row r="51" spans="1:20" ht="15.75" x14ac:dyDescent="0.25">
      <c r="A51" s="97" t="s">
        <v>67</v>
      </c>
      <c r="B51" s="236"/>
      <c r="C51" s="226"/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98">
        <v>0</v>
      </c>
      <c r="M51" s="98">
        <v>9.1494</v>
      </c>
      <c r="N51" s="98">
        <v>0</v>
      </c>
      <c r="O51" s="98">
        <v>0</v>
      </c>
      <c r="P51" s="99">
        <f t="shared" ref="P51:P66" si="7">SUM(D51,E51,F51,G51,H51,I51,J51,K51,L51,M51,N51,O51)</f>
        <v>9.1494</v>
      </c>
      <c r="Q51" s="98">
        <v>73.361000000000004</v>
      </c>
      <c r="R51" s="98">
        <v>18.178519999999999</v>
      </c>
      <c r="S51" s="236"/>
      <c r="T51" s="226"/>
    </row>
    <row r="52" spans="1:20" ht="15.75" x14ac:dyDescent="0.25">
      <c r="A52" s="100" t="s">
        <v>21</v>
      </c>
      <c r="B52" s="238"/>
      <c r="C52" s="226"/>
      <c r="D52" s="101">
        <v>0</v>
      </c>
      <c r="E52" s="101">
        <v>0</v>
      </c>
      <c r="F52" s="101">
        <v>116.71648</v>
      </c>
      <c r="G52" s="101">
        <v>77.787000000000006</v>
      </c>
      <c r="H52" s="101">
        <v>47.972999999999999</v>
      </c>
      <c r="I52" s="101">
        <v>0</v>
      </c>
      <c r="J52" s="101">
        <v>0</v>
      </c>
      <c r="K52" s="101">
        <v>40</v>
      </c>
      <c r="L52" s="101">
        <v>0</v>
      </c>
      <c r="M52" s="101">
        <v>92.395600000000002</v>
      </c>
      <c r="N52" s="101">
        <v>0</v>
      </c>
      <c r="O52" s="101">
        <v>0</v>
      </c>
      <c r="P52" s="102">
        <f t="shared" si="7"/>
        <v>374.87208000000004</v>
      </c>
      <c r="Q52" s="101">
        <v>412.34679999999997</v>
      </c>
      <c r="R52" s="101">
        <v>252.87200000000001</v>
      </c>
    </row>
    <row r="53" spans="1:20" ht="15.75" x14ac:dyDescent="0.25">
      <c r="A53" s="97" t="s">
        <v>68</v>
      </c>
      <c r="B53" s="236"/>
      <c r="C53" s="226"/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3.7719999999999998</v>
      </c>
      <c r="N53" s="98">
        <v>0</v>
      </c>
      <c r="O53" s="98">
        <v>0</v>
      </c>
      <c r="P53" s="99">
        <f t="shared" si="7"/>
        <v>3.7719999999999998</v>
      </c>
      <c r="Q53" s="98">
        <v>0</v>
      </c>
      <c r="R53" s="98">
        <v>0.5</v>
      </c>
    </row>
    <row r="54" spans="1:20" ht="15.75" x14ac:dyDescent="0.25">
      <c r="A54" s="100" t="s">
        <v>69</v>
      </c>
      <c r="B54" s="238"/>
      <c r="C54" s="226"/>
      <c r="D54" s="101">
        <v>0</v>
      </c>
      <c r="E54" s="101">
        <v>0</v>
      </c>
      <c r="F54" s="101">
        <v>0</v>
      </c>
      <c r="G54" s="101">
        <v>18.350000000000001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1.6192</v>
      </c>
      <c r="N54" s="101">
        <v>0</v>
      </c>
      <c r="O54" s="101">
        <v>0</v>
      </c>
      <c r="P54" s="102">
        <f t="shared" si="7"/>
        <v>19.969200000000001</v>
      </c>
      <c r="Q54" s="101">
        <v>12.722</v>
      </c>
      <c r="R54" s="101">
        <v>12.185</v>
      </c>
    </row>
    <row r="55" spans="1:20" ht="15.75" x14ac:dyDescent="0.25">
      <c r="A55" s="97" t="s">
        <v>70</v>
      </c>
      <c r="B55" s="236"/>
      <c r="C55" s="226"/>
      <c r="D55" s="98">
        <v>0</v>
      </c>
      <c r="E55" s="98">
        <v>0</v>
      </c>
      <c r="F55" s="98">
        <v>0</v>
      </c>
      <c r="G55" s="98">
        <v>0.51100000000000001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0.184</v>
      </c>
      <c r="N55" s="98">
        <v>0</v>
      </c>
      <c r="O55" s="98">
        <v>0</v>
      </c>
      <c r="P55" s="99">
        <f t="shared" si="7"/>
        <v>0.69500000000000006</v>
      </c>
      <c r="Q55" s="98">
        <v>0.1</v>
      </c>
      <c r="R55" s="98">
        <v>0</v>
      </c>
    </row>
    <row r="56" spans="1:20" ht="15.75" x14ac:dyDescent="0.25">
      <c r="A56" s="100" t="s">
        <v>72</v>
      </c>
      <c r="B56" s="238"/>
      <c r="C56" s="226"/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2.3E-2</v>
      </c>
      <c r="N56" s="101">
        <v>0</v>
      </c>
      <c r="O56" s="101">
        <v>0</v>
      </c>
      <c r="P56" s="102">
        <f t="shared" si="7"/>
        <v>2.3E-2</v>
      </c>
      <c r="Q56" s="101">
        <v>1.345</v>
      </c>
      <c r="R56" s="101">
        <v>0</v>
      </c>
    </row>
    <row r="57" spans="1:20" ht="15.75" x14ac:dyDescent="0.25">
      <c r="A57" s="97" t="s">
        <v>73</v>
      </c>
      <c r="B57" s="236"/>
      <c r="C57" s="226"/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3.6799999999999999E-2</v>
      </c>
      <c r="N57" s="98">
        <v>0</v>
      </c>
      <c r="O57" s="98">
        <v>0</v>
      </c>
      <c r="P57" s="99">
        <f t="shared" si="7"/>
        <v>3.6799999999999999E-2</v>
      </c>
      <c r="Q57" s="98">
        <v>0.1</v>
      </c>
      <c r="R57" s="98">
        <v>0</v>
      </c>
    </row>
    <row r="58" spans="1:20" ht="15.75" x14ac:dyDescent="0.25">
      <c r="A58" s="100" t="s">
        <v>75</v>
      </c>
      <c r="B58" s="238"/>
      <c r="C58" s="226"/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5.9799999999999999E-2</v>
      </c>
      <c r="N58" s="101">
        <v>0</v>
      </c>
      <c r="O58" s="101">
        <v>0</v>
      </c>
      <c r="P58" s="102">
        <f t="shared" si="7"/>
        <v>5.9799999999999999E-2</v>
      </c>
      <c r="Q58" s="101">
        <v>0</v>
      </c>
      <c r="R58" s="101">
        <v>0</v>
      </c>
    </row>
    <row r="59" spans="1:20" ht="15.75" x14ac:dyDescent="0.25">
      <c r="A59" s="97" t="s">
        <v>134</v>
      </c>
      <c r="B59" s="236"/>
      <c r="C59" s="226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0.20699999999999999</v>
      </c>
      <c r="N59" s="98">
        <v>0</v>
      </c>
      <c r="O59" s="98">
        <v>0</v>
      </c>
      <c r="P59" s="99">
        <f t="shared" si="7"/>
        <v>0.20699999999999999</v>
      </c>
      <c r="Q59" s="98">
        <v>0</v>
      </c>
      <c r="R59" s="98">
        <v>0</v>
      </c>
    </row>
    <row r="60" spans="1:20" ht="15.75" x14ac:dyDescent="0.25">
      <c r="A60" s="100" t="s">
        <v>76</v>
      </c>
      <c r="B60" s="238"/>
      <c r="C60" s="226"/>
      <c r="D60" s="101">
        <v>0</v>
      </c>
      <c r="E60" s="101">
        <v>0</v>
      </c>
      <c r="F60" s="101">
        <v>0</v>
      </c>
      <c r="G60" s="101">
        <v>3.6509999999999998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0.73599999999999999</v>
      </c>
      <c r="N60" s="101">
        <v>0</v>
      </c>
      <c r="O60" s="101">
        <v>0</v>
      </c>
      <c r="P60" s="102">
        <f t="shared" si="7"/>
        <v>4.3869999999999996</v>
      </c>
      <c r="Q60" s="101">
        <v>1.8420799999999999</v>
      </c>
      <c r="R60" s="101">
        <v>7.8920000000000003</v>
      </c>
    </row>
    <row r="61" spans="1:20" ht="15.75" x14ac:dyDescent="0.25">
      <c r="A61" s="97" t="s">
        <v>77</v>
      </c>
      <c r="B61" s="236"/>
      <c r="C61" s="226"/>
      <c r="D61" s="98">
        <v>0</v>
      </c>
      <c r="E61" s="98">
        <v>0</v>
      </c>
      <c r="F61" s="98">
        <v>0</v>
      </c>
      <c r="G61" s="98">
        <v>0.76900000000000002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9">
        <f t="shared" si="7"/>
        <v>0.76900000000000002</v>
      </c>
      <c r="Q61" s="98">
        <v>0</v>
      </c>
      <c r="R61" s="98">
        <v>0</v>
      </c>
    </row>
    <row r="62" spans="1:20" ht="15.75" x14ac:dyDescent="0.25">
      <c r="A62" s="100" t="s">
        <v>78</v>
      </c>
      <c r="B62" s="238"/>
      <c r="C62" s="226"/>
      <c r="D62" s="101">
        <v>0</v>
      </c>
      <c r="E62" s="101">
        <v>0</v>
      </c>
      <c r="F62" s="101">
        <v>0</v>
      </c>
      <c r="G62" s="101">
        <v>0.42599999999999999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2">
        <f t="shared" si="7"/>
        <v>0.42599999999999999</v>
      </c>
      <c r="Q62" s="101">
        <v>0</v>
      </c>
      <c r="R62" s="101">
        <v>0.629</v>
      </c>
    </row>
    <row r="63" spans="1:20" ht="15.75" x14ac:dyDescent="0.25">
      <c r="A63" s="97" t="s">
        <v>79</v>
      </c>
      <c r="B63" s="236"/>
      <c r="C63" s="226"/>
      <c r="D63" s="98">
        <v>0</v>
      </c>
      <c r="E63" s="98">
        <v>0</v>
      </c>
      <c r="F63" s="98">
        <v>1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f t="shared" si="7"/>
        <v>1</v>
      </c>
      <c r="Q63" s="98">
        <v>2.8450000000000002</v>
      </c>
      <c r="R63" s="98">
        <v>0</v>
      </c>
    </row>
    <row r="64" spans="1:20" ht="15.75" x14ac:dyDescent="0.25">
      <c r="A64" s="100" t="s">
        <v>80</v>
      </c>
      <c r="B64" s="238"/>
      <c r="C64" s="226"/>
      <c r="D64" s="101">
        <v>0</v>
      </c>
      <c r="E64" s="101">
        <v>0</v>
      </c>
      <c r="F64" s="101">
        <v>0</v>
      </c>
      <c r="G64" s="101">
        <v>2.6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0.13800000000000001</v>
      </c>
      <c r="N64" s="101">
        <v>0</v>
      </c>
      <c r="O64" s="101">
        <v>0</v>
      </c>
      <c r="P64" s="102">
        <f t="shared" si="7"/>
        <v>2.738</v>
      </c>
      <c r="Q64" s="101">
        <v>1.73898</v>
      </c>
      <c r="R64" s="101">
        <v>3.1160000000000001</v>
      </c>
    </row>
    <row r="65" spans="1:20" ht="15.75" x14ac:dyDescent="0.25">
      <c r="A65" s="97" t="s">
        <v>135</v>
      </c>
      <c r="B65" s="236"/>
      <c r="C65" s="226"/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9">
        <f t="shared" si="7"/>
        <v>0</v>
      </c>
      <c r="Q65" s="98">
        <v>15.4802</v>
      </c>
      <c r="R65" s="98">
        <v>8.6479999999999997</v>
      </c>
    </row>
    <row r="66" spans="1:20" ht="15.75" x14ac:dyDescent="0.25">
      <c r="A66" s="100" t="s">
        <v>44</v>
      </c>
      <c r="B66" s="238"/>
      <c r="C66" s="226"/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2">
        <f t="shared" si="7"/>
        <v>0</v>
      </c>
      <c r="Q66" s="101">
        <v>3.431</v>
      </c>
      <c r="R66" s="101">
        <v>0</v>
      </c>
    </row>
    <row r="67" spans="1:20" ht="15.75" x14ac:dyDescent="0.25">
      <c r="A67" s="103" t="s">
        <v>12</v>
      </c>
      <c r="B67" s="233"/>
      <c r="C67" s="226"/>
      <c r="D67" s="104">
        <f t="shared" ref="D67:R67" si="8">SUM(D51,D52,D53,D54,D55,D56,D57,D58,D59,D60,D61,D62,D63,D64,D65,D66)</f>
        <v>0</v>
      </c>
      <c r="E67" s="104">
        <f t="shared" si="8"/>
        <v>0</v>
      </c>
      <c r="F67" s="104">
        <f t="shared" si="8"/>
        <v>117.71648</v>
      </c>
      <c r="G67" s="104">
        <f t="shared" si="8"/>
        <v>104.09399999999999</v>
      </c>
      <c r="H67" s="104">
        <f t="shared" si="8"/>
        <v>47.972999999999999</v>
      </c>
      <c r="I67" s="104">
        <f t="shared" si="8"/>
        <v>0</v>
      </c>
      <c r="J67" s="104">
        <f t="shared" si="8"/>
        <v>0</v>
      </c>
      <c r="K67" s="104">
        <f t="shared" si="8"/>
        <v>40</v>
      </c>
      <c r="L67" s="104">
        <f t="shared" si="8"/>
        <v>0</v>
      </c>
      <c r="M67" s="104">
        <f t="shared" si="8"/>
        <v>108.32080000000001</v>
      </c>
      <c r="N67" s="104">
        <f t="shared" si="8"/>
        <v>0</v>
      </c>
      <c r="O67" s="104">
        <f t="shared" si="8"/>
        <v>0</v>
      </c>
      <c r="P67" s="105">
        <f t="shared" si="8"/>
        <v>418.10428000000007</v>
      </c>
      <c r="Q67" s="101">
        <f t="shared" si="8"/>
        <v>525.31206000000009</v>
      </c>
      <c r="R67" s="101">
        <f t="shared" si="8"/>
        <v>304.02052000000003</v>
      </c>
    </row>
    <row r="69" spans="1:20" ht="15.75" x14ac:dyDescent="0.25">
      <c r="A69" s="93" t="s">
        <v>22</v>
      </c>
      <c r="B69" s="237"/>
      <c r="C69" s="226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5"/>
      <c r="Q69" s="96"/>
      <c r="R69" s="96"/>
    </row>
    <row r="70" spans="1:20" ht="15.75" x14ac:dyDescent="0.25">
      <c r="A70" s="97" t="s">
        <v>84</v>
      </c>
      <c r="B70" s="236"/>
      <c r="C70" s="226"/>
      <c r="D70" s="98">
        <v>0</v>
      </c>
      <c r="E70" s="98">
        <v>0</v>
      </c>
      <c r="F70" s="98">
        <v>0</v>
      </c>
      <c r="G70" s="98">
        <v>0</v>
      </c>
      <c r="H70" s="98">
        <v>2.3660000000000001</v>
      </c>
      <c r="I70" s="98">
        <v>0</v>
      </c>
      <c r="J70" s="98">
        <v>0</v>
      </c>
      <c r="K70" s="98">
        <v>0</v>
      </c>
      <c r="L70" s="98">
        <v>0</v>
      </c>
      <c r="M70" s="98">
        <v>0</v>
      </c>
      <c r="N70" s="98">
        <v>0</v>
      </c>
      <c r="O70" s="98">
        <v>0</v>
      </c>
      <c r="P70" s="99">
        <f t="shared" ref="P70:P82" si="9">SUM(D70,E70,F70,G70,H70,I70,J70,K70,L70,M70,N70,O70)</f>
        <v>2.3660000000000001</v>
      </c>
      <c r="Q70" s="98">
        <v>1.5569999999999999</v>
      </c>
      <c r="R70" s="98">
        <v>0</v>
      </c>
      <c r="S70" s="236"/>
      <c r="T70" s="226"/>
    </row>
    <row r="71" spans="1:20" ht="15.75" x14ac:dyDescent="0.25">
      <c r="A71" s="100" t="s">
        <v>85</v>
      </c>
      <c r="B71" s="238"/>
      <c r="C71" s="226"/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2">
        <f t="shared" si="9"/>
        <v>0</v>
      </c>
      <c r="Q71" s="101">
        <v>0.17</v>
      </c>
      <c r="R71" s="101">
        <v>0</v>
      </c>
    </row>
    <row r="72" spans="1:20" ht="15.75" x14ac:dyDescent="0.25">
      <c r="A72" s="97" t="s">
        <v>136</v>
      </c>
      <c r="B72" s="236"/>
      <c r="C72" s="226"/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9">
        <f t="shared" si="9"/>
        <v>0</v>
      </c>
      <c r="Q72" s="98">
        <v>0.13</v>
      </c>
      <c r="R72" s="98">
        <v>0</v>
      </c>
    </row>
    <row r="73" spans="1:20" ht="15.75" x14ac:dyDescent="0.25">
      <c r="A73" s="100" t="s">
        <v>86</v>
      </c>
      <c r="B73" s="238"/>
      <c r="C73" s="226"/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2.8106</v>
      </c>
      <c r="N73" s="101">
        <v>0</v>
      </c>
      <c r="O73" s="101">
        <v>0</v>
      </c>
      <c r="P73" s="102">
        <f t="shared" si="9"/>
        <v>2.8106</v>
      </c>
      <c r="Q73" s="101">
        <v>0</v>
      </c>
      <c r="R73" s="101">
        <v>0</v>
      </c>
    </row>
    <row r="74" spans="1:20" ht="15.75" x14ac:dyDescent="0.25">
      <c r="A74" s="97" t="s">
        <v>137</v>
      </c>
      <c r="B74" s="236"/>
      <c r="C74" s="226"/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2.3E-2</v>
      </c>
      <c r="N74" s="98">
        <v>0</v>
      </c>
      <c r="O74" s="98">
        <v>0</v>
      </c>
      <c r="P74" s="99">
        <f t="shared" si="9"/>
        <v>2.3E-2</v>
      </c>
      <c r="Q74" s="98">
        <v>0</v>
      </c>
      <c r="R74" s="98">
        <v>0</v>
      </c>
    </row>
    <row r="75" spans="1:20" ht="15.75" x14ac:dyDescent="0.25">
      <c r="A75" s="100" t="s">
        <v>87</v>
      </c>
      <c r="B75" s="238"/>
      <c r="C75" s="226"/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0.437</v>
      </c>
      <c r="N75" s="101">
        <v>0</v>
      </c>
      <c r="O75" s="101">
        <v>0</v>
      </c>
      <c r="P75" s="102">
        <f t="shared" si="9"/>
        <v>0.437</v>
      </c>
      <c r="Q75" s="101">
        <v>0.40204000000000001</v>
      </c>
      <c r="R75" s="101">
        <v>0</v>
      </c>
    </row>
    <row r="76" spans="1:20" ht="15.75" x14ac:dyDescent="0.25">
      <c r="A76" s="97" t="s">
        <v>138</v>
      </c>
      <c r="B76" s="236"/>
      <c r="C76" s="226"/>
      <c r="D76" s="98">
        <v>0</v>
      </c>
      <c r="E76" s="98">
        <v>0</v>
      </c>
      <c r="F76" s="98">
        <v>0</v>
      </c>
      <c r="G76" s="98">
        <v>0</v>
      </c>
      <c r="H76" s="98">
        <v>57.076999999999998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9">
        <f t="shared" si="9"/>
        <v>57.076999999999998</v>
      </c>
      <c r="Q76" s="98">
        <v>22.390999999999998</v>
      </c>
      <c r="R76" s="98">
        <v>0</v>
      </c>
    </row>
    <row r="77" spans="1:20" ht="15.75" x14ac:dyDescent="0.25">
      <c r="A77" s="100" t="s">
        <v>139</v>
      </c>
      <c r="B77" s="238"/>
      <c r="C77" s="226"/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2">
        <f t="shared" si="9"/>
        <v>0</v>
      </c>
      <c r="Q77" s="101">
        <v>5.5199999999999999E-2</v>
      </c>
      <c r="R77" s="101">
        <v>0</v>
      </c>
    </row>
    <row r="78" spans="1:20" ht="15.75" x14ac:dyDescent="0.25">
      <c r="A78" s="97" t="s">
        <v>23</v>
      </c>
      <c r="B78" s="236"/>
      <c r="C78" s="226"/>
      <c r="D78" s="98">
        <v>0</v>
      </c>
      <c r="E78" s="98">
        <v>0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0.7268</v>
      </c>
      <c r="N78" s="98">
        <v>0</v>
      </c>
      <c r="O78" s="98">
        <v>0</v>
      </c>
      <c r="P78" s="99">
        <f t="shared" si="9"/>
        <v>0.7268</v>
      </c>
      <c r="Q78" s="98">
        <v>0</v>
      </c>
      <c r="R78" s="98">
        <v>0</v>
      </c>
    </row>
    <row r="79" spans="1:20" ht="15.75" x14ac:dyDescent="0.25">
      <c r="A79" s="100" t="s">
        <v>140</v>
      </c>
      <c r="B79" s="238"/>
      <c r="C79" s="226"/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0.82340000000000002</v>
      </c>
      <c r="N79" s="101">
        <v>0</v>
      </c>
      <c r="O79" s="101">
        <v>0</v>
      </c>
      <c r="P79" s="102">
        <f t="shared" si="9"/>
        <v>0.82340000000000002</v>
      </c>
      <c r="Q79" s="101">
        <v>7.3639999999999999</v>
      </c>
      <c r="R79" s="101">
        <v>4.26</v>
      </c>
    </row>
    <row r="80" spans="1:20" ht="15.75" x14ac:dyDescent="0.25">
      <c r="A80" s="97" t="s">
        <v>25</v>
      </c>
      <c r="B80" s="236"/>
      <c r="C80" s="226"/>
      <c r="D80" s="98">
        <v>0</v>
      </c>
      <c r="E80" s="98">
        <v>0</v>
      </c>
      <c r="F80" s="98">
        <v>0</v>
      </c>
      <c r="G80" s="98">
        <v>4.3639999999999999</v>
      </c>
      <c r="H80" s="98">
        <v>1.6160000000000001</v>
      </c>
      <c r="I80" s="98">
        <v>0</v>
      </c>
      <c r="J80" s="98">
        <v>0</v>
      </c>
      <c r="K80" s="98">
        <v>0</v>
      </c>
      <c r="L80" s="98">
        <v>0</v>
      </c>
      <c r="M80" s="98">
        <v>0.15179999999999999</v>
      </c>
      <c r="N80" s="98">
        <v>0</v>
      </c>
      <c r="O80" s="98">
        <v>0</v>
      </c>
      <c r="P80" s="99">
        <f t="shared" si="9"/>
        <v>6.1318000000000001</v>
      </c>
      <c r="Q80" s="98">
        <v>16.974440000000001</v>
      </c>
      <c r="R80" s="98">
        <v>10</v>
      </c>
    </row>
    <row r="81" spans="1:20" ht="15.75" x14ac:dyDescent="0.25">
      <c r="A81" s="100" t="s">
        <v>93</v>
      </c>
      <c r="B81" s="238"/>
      <c r="C81" s="226"/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6.9000000000000006E-2</v>
      </c>
      <c r="N81" s="101">
        <v>0</v>
      </c>
      <c r="O81" s="101">
        <v>0</v>
      </c>
      <c r="P81" s="102">
        <f t="shared" si="9"/>
        <v>6.9000000000000006E-2</v>
      </c>
      <c r="Q81" s="101">
        <v>0</v>
      </c>
      <c r="R81" s="101">
        <v>0</v>
      </c>
    </row>
    <row r="82" spans="1:20" ht="15.75" x14ac:dyDescent="0.25">
      <c r="A82" s="97" t="s">
        <v>141</v>
      </c>
      <c r="B82" s="236"/>
      <c r="C82" s="226"/>
      <c r="D82" s="98">
        <v>0</v>
      </c>
      <c r="E82" s="98">
        <v>0</v>
      </c>
      <c r="F82" s="98">
        <v>0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0</v>
      </c>
      <c r="N82" s="98">
        <v>0</v>
      </c>
      <c r="O82" s="98">
        <v>1.655</v>
      </c>
      <c r="P82" s="99">
        <f t="shared" si="9"/>
        <v>1.655</v>
      </c>
      <c r="Q82" s="98">
        <v>0</v>
      </c>
      <c r="R82" s="98">
        <v>0</v>
      </c>
    </row>
    <row r="83" spans="1:20" ht="15.75" x14ac:dyDescent="0.25">
      <c r="A83" s="103" t="s">
        <v>12</v>
      </c>
      <c r="B83" s="233"/>
      <c r="C83" s="226"/>
      <c r="D83" s="104">
        <f t="shared" ref="D83:R83" si="10">SUM(D70,D71,D72,D73,D74,D75,D76,D77,D78,D79,D80,D81,D82)</f>
        <v>0</v>
      </c>
      <c r="E83" s="104">
        <f t="shared" si="10"/>
        <v>0</v>
      </c>
      <c r="F83" s="104">
        <f t="shared" si="10"/>
        <v>0</v>
      </c>
      <c r="G83" s="104">
        <f t="shared" si="10"/>
        <v>4.3639999999999999</v>
      </c>
      <c r="H83" s="104">
        <f t="shared" si="10"/>
        <v>61.058999999999997</v>
      </c>
      <c r="I83" s="104">
        <f t="shared" si="10"/>
        <v>0</v>
      </c>
      <c r="J83" s="104">
        <f t="shared" si="10"/>
        <v>0</v>
      </c>
      <c r="K83" s="104">
        <f t="shared" si="10"/>
        <v>0</v>
      </c>
      <c r="L83" s="104">
        <f t="shared" si="10"/>
        <v>0</v>
      </c>
      <c r="M83" s="104">
        <f t="shared" si="10"/>
        <v>5.0415999999999999</v>
      </c>
      <c r="N83" s="104">
        <f t="shared" si="10"/>
        <v>0</v>
      </c>
      <c r="O83" s="104">
        <f t="shared" si="10"/>
        <v>1.655</v>
      </c>
      <c r="P83" s="105">
        <f t="shared" si="10"/>
        <v>72.119600000000005</v>
      </c>
      <c r="Q83" s="101">
        <f t="shared" si="10"/>
        <v>49.043679999999995</v>
      </c>
      <c r="R83" s="101">
        <f t="shared" si="10"/>
        <v>14.26</v>
      </c>
    </row>
    <row r="85" spans="1:20" ht="15.75" x14ac:dyDescent="0.25">
      <c r="A85" s="93" t="s">
        <v>27</v>
      </c>
      <c r="B85" s="237"/>
      <c r="C85" s="226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5"/>
      <c r="Q85" s="96"/>
      <c r="R85" s="96"/>
    </row>
    <row r="86" spans="1:20" ht="15.75" x14ac:dyDescent="0.25">
      <c r="A86" s="97" t="s">
        <v>94</v>
      </c>
      <c r="B86" s="236"/>
      <c r="C86" s="226"/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0.78200000000000003</v>
      </c>
      <c r="N86" s="98">
        <v>0</v>
      </c>
      <c r="O86" s="98">
        <v>0</v>
      </c>
      <c r="P86" s="99">
        <f t="shared" ref="P86:P93" si="11">SUM(D86,E86,F86,G86,H86,I86,J86,K86,L86,M86,N86,O86)</f>
        <v>0.78200000000000003</v>
      </c>
      <c r="Q86" s="98">
        <v>0</v>
      </c>
      <c r="R86" s="98">
        <v>0</v>
      </c>
      <c r="S86" s="236"/>
      <c r="T86" s="226"/>
    </row>
    <row r="87" spans="1:20" ht="15.75" x14ac:dyDescent="0.25">
      <c r="A87" s="100" t="s">
        <v>95</v>
      </c>
      <c r="B87" s="238"/>
      <c r="C87" s="226"/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0.115</v>
      </c>
      <c r="N87" s="101">
        <v>0</v>
      </c>
      <c r="O87" s="101">
        <v>0</v>
      </c>
      <c r="P87" s="102">
        <f t="shared" si="11"/>
        <v>0.115</v>
      </c>
      <c r="Q87" s="101">
        <v>5.704E-2</v>
      </c>
      <c r="R87" s="101">
        <v>0</v>
      </c>
    </row>
    <row r="88" spans="1:20" ht="15.75" x14ac:dyDescent="0.25">
      <c r="A88" s="97" t="s">
        <v>28</v>
      </c>
      <c r="B88" s="236"/>
      <c r="C88" s="226"/>
      <c r="D88" s="98">
        <v>0</v>
      </c>
      <c r="E88" s="98">
        <v>0</v>
      </c>
      <c r="F88" s="98">
        <v>0.9</v>
      </c>
      <c r="G88" s="98">
        <v>0</v>
      </c>
      <c r="H88" s="98">
        <v>0</v>
      </c>
      <c r="I88" s="98">
        <v>0</v>
      </c>
      <c r="J88" s="98">
        <v>0</v>
      </c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9">
        <f t="shared" si="11"/>
        <v>0.9</v>
      </c>
      <c r="Q88" s="98">
        <v>0.2</v>
      </c>
      <c r="R88" s="98">
        <v>0.71387999999999996</v>
      </c>
    </row>
    <row r="89" spans="1:20" ht="15.75" x14ac:dyDescent="0.25">
      <c r="A89" s="100" t="s">
        <v>29</v>
      </c>
      <c r="B89" s="238"/>
      <c r="C89" s="226"/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0.42780000000000001</v>
      </c>
      <c r="N89" s="101">
        <v>0</v>
      </c>
      <c r="O89" s="101">
        <v>0</v>
      </c>
      <c r="P89" s="102">
        <f t="shared" si="11"/>
        <v>0.42780000000000001</v>
      </c>
      <c r="Q89" s="101">
        <v>0.36358000000000001</v>
      </c>
      <c r="R89" s="101">
        <v>0</v>
      </c>
    </row>
    <row r="90" spans="1:20" ht="15.75" x14ac:dyDescent="0.25">
      <c r="A90" s="97" t="s">
        <v>96</v>
      </c>
      <c r="B90" s="236"/>
      <c r="C90" s="226"/>
      <c r="D90" s="98">
        <v>0</v>
      </c>
      <c r="E90" s="98">
        <v>0</v>
      </c>
      <c r="F90" s="98">
        <v>0</v>
      </c>
      <c r="G90" s="98">
        <v>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3.6799999999999999E-2</v>
      </c>
      <c r="N90" s="98">
        <v>0</v>
      </c>
      <c r="O90" s="98">
        <v>0</v>
      </c>
      <c r="P90" s="99">
        <f t="shared" si="11"/>
        <v>3.6799999999999999E-2</v>
      </c>
      <c r="Q90" s="98">
        <v>0</v>
      </c>
      <c r="R90" s="98">
        <v>0</v>
      </c>
    </row>
    <row r="91" spans="1:20" ht="15.75" x14ac:dyDescent="0.25">
      <c r="A91" s="100" t="s">
        <v>142</v>
      </c>
      <c r="B91" s="238"/>
      <c r="C91" s="226"/>
      <c r="D91" s="101">
        <v>0</v>
      </c>
      <c r="E91" s="101">
        <v>0</v>
      </c>
      <c r="F91" s="101">
        <v>0</v>
      </c>
      <c r="G91" s="101">
        <v>0</v>
      </c>
      <c r="H91" s="101">
        <v>6.6000000000000003E-2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2">
        <f t="shared" si="11"/>
        <v>6.6000000000000003E-2</v>
      </c>
      <c r="Q91" s="101">
        <v>0</v>
      </c>
      <c r="R91" s="101">
        <v>0</v>
      </c>
    </row>
    <row r="92" spans="1:20" ht="15.75" x14ac:dyDescent="0.25">
      <c r="A92" s="97" t="s">
        <v>30</v>
      </c>
      <c r="B92" s="236"/>
      <c r="C92" s="226"/>
      <c r="D92" s="98">
        <v>0</v>
      </c>
      <c r="E92" s="98">
        <v>0</v>
      </c>
      <c r="F92" s="98">
        <v>0</v>
      </c>
      <c r="G92" s="98">
        <v>0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0.4738</v>
      </c>
      <c r="N92" s="98">
        <v>0</v>
      </c>
      <c r="O92" s="98">
        <v>0</v>
      </c>
      <c r="P92" s="99">
        <f t="shared" si="11"/>
        <v>0.4738</v>
      </c>
      <c r="Q92" s="98">
        <v>0.32475999999999999</v>
      </c>
      <c r="R92" s="98">
        <v>0</v>
      </c>
    </row>
    <row r="93" spans="1:20" ht="15.75" x14ac:dyDescent="0.25">
      <c r="A93" s="100" t="s">
        <v>31</v>
      </c>
      <c r="B93" s="238"/>
      <c r="C93" s="226"/>
      <c r="D93" s="101">
        <v>0</v>
      </c>
      <c r="E93" s="101">
        <v>0</v>
      </c>
      <c r="F93" s="101">
        <v>4.16</v>
      </c>
      <c r="G93" s="101">
        <v>0</v>
      </c>
      <c r="H93" s="101">
        <v>0</v>
      </c>
      <c r="I93" s="101">
        <v>0</v>
      </c>
      <c r="J93" s="101">
        <v>5.72</v>
      </c>
      <c r="K93" s="101">
        <v>0</v>
      </c>
      <c r="L93" s="101">
        <v>0</v>
      </c>
      <c r="M93" s="101">
        <v>0.38640000000000002</v>
      </c>
      <c r="N93" s="101">
        <v>0</v>
      </c>
      <c r="O93" s="101">
        <v>0</v>
      </c>
      <c r="P93" s="102">
        <f t="shared" si="11"/>
        <v>10.266399999999999</v>
      </c>
      <c r="Q93" s="101">
        <v>0.90390000000000004</v>
      </c>
      <c r="R93" s="101">
        <v>6.048</v>
      </c>
    </row>
    <row r="94" spans="1:20" ht="15.75" x14ac:dyDescent="0.25">
      <c r="A94" s="103" t="s">
        <v>12</v>
      </c>
      <c r="B94" s="233"/>
      <c r="C94" s="226"/>
      <c r="D94" s="104">
        <f t="shared" ref="D94:R94" si="12">SUM(D86,D87,D88,D89,D90,D91,D92,D93)</f>
        <v>0</v>
      </c>
      <c r="E94" s="104">
        <f t="shared" si="12"/>
        <v>0</v>
      </c>
      <c r="F94" s="104">
        <f t="shared" si="12"/>
        <v>5.0600000000000005</v>
      </c>
      <c r="G94" s="104">
        <f t="shared" si="12"/>
        <v>0</v>
      </c>
      <c r="H94" s="104">
        <f t="shared" si="12"/>
        <v>6.6000000000000003E-2</v>
      </c>
      <c r="I94" s="104">
        <f t="shared" si="12"/>
        <v>0</v>
      </c>
      <c r="J94" s="104">
        <f t="shared" si="12"/>
        <v>5.72</v>
      </c>
      <c r="K94" s="104">
        <f t="shared" si="12"/>
        <v>0</v>
      </c>
      <c r="L94" s="104">
        <f t="shared" si="12"/>
        <v>0</v>
      </c>
      <c r="M94" s="104">
        <f t="shared" si="12"/>
        <v>2.2218</v>
      </c>
      <c r="N94" s="104">
        <f t="shared" si="12"/>
        <v>0</v>
      </c>
      <c r="O94" s="104">
        <f t="shared" si="12"/>
        <v>0</v>
      </c>
      <c r="P94" s="105">
        <f t="shared" si="12"/>
        <v>13.067799999999998</v>
      </c>
      <c r="Q94" s="101">
        <f t="shared" si="12"/>
        <v>1.8492799999999998</v>
      </c>
      <c r="R94" s="101">
        <f t="shared" si="12"/>
        <v>6.7618799999999997</v>
      </c>
    </row>
    <row r="96" spans="1:20" ht="15.75" x14ac:dyDescent="0.25">
      <c r="A96" s="93" t="s">
        <v>98</v>
      </c>
      <c r="B96" s="237"/>
      <c r="C96" s="226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5"/>
      <c r="Q96" s="96"/>
      <c r="R96" s="96"/>
    </row>
    <row r="97" spans="1:20" ht="15.75" x14ac:dyDescent="0.25">
      <c r="A97" s="97" t="s">
        <v>100</v>
      </c>
      <c r="B97" s="236"/>
      <c r="C97" s="226"/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2.3782000000000001</v>
      </c>
      <c r="N97" s="98">
        <v>0</v>
      </c>
      <c r="O97" s="98">
        <v>0</v>
      </c>
      <c r="P97" s="99">
        <f>SUM(D97,E97,F97,G97,H97,I97,J97,K97,L97,M97,N97,O97)</f>
        <v>2.3782000000000001</v>
      </c>
      <c r="Q97" s="98">
        <v>8.1475200000000001</v>
      </c>
      <c r="R97" s="98">
        <v>9.3840000000000003</v>
      </c>
      <c r="S97" s="236"/>
      <c r="T97" s="226"/>
    </row>
    <row r="98" spans="1:20" ht="15.75" x14ac:dyDescent="0.25">
      <c r="A98" s="100" t="s">
        <v>101</v>
      </c>
      <c r="B98" s="238"/>
      <c r="C98" s="226"/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3.6799999999999999E-2</v>
      </c>
      <c r="N98" s="101">
        <v>0</v>
      </c>
      <c r="O98" s="101">
        <v>0</v>
      </c>
      <c r="P98" s="102">
        <f>SUM(D98,E98,F98,G98,H98,I98,J98,K98,L98,M98,N98,O98)</f>
        <v>3.6799999999999999E-2</v>
      </c>
      <c r="Q98" s="101">
        <v>1.702</v>
      </c>
      <c r="R98" s="101">
        <v>0</v>
      </c>
    </row>
    <row r="99" spans="1:20" ht="15.75" x14ac:dyDescent="0.25">
      <c r="A99" s="103" t="s">
        <v>12</v>
      </c>
      <c r="B99" s="233"/>
      <c r="C99" s="226"/>
      <c r="D99" s="104">
        <f t="shared" ref="D99:R99" si="13">SUM(D97,D98)</f>
        <v>0</v>
      </c>
      <c r="E99" s="104">
        <f t="shared" si="13"/>
        <v>0</v>
      </c>
      <c r="F99" s="104">
        <f t="shared" si="13"/>
        <v>0</v>
      </c>
      <c r="G99" s="104">
        <f t="shared" si="13"/>
        <v>0</v>
      </c>
      <c r="H99" s="104">
        <f t="shared" si="13"/>
        <v>0</v>
      </c>
      <c r="I99" s="104">
        <f t="shared" si="13"/>
        <v>0</v>
      </c>
      <c r="J99" s="104">
        <f t="shared" si="13"/>
        <v>0</v>
      </c>
      <c r="K99" s="104">
        <f t="shared" si="13"/>
        <v>0</v>
      </c>
      <c r="L99" s="104">
        <f t="shared" si="13"/>
        <v>0</v>
      </c>
      <c r="M99" s="104">
        <f t="shared" si="13"/>
        <v>2.415</v>
      </c>
      <c r="N99" s="104">
        <f t="shared" si="13"/>
        <v>0</v>
      </c>
      <c r="O99" s="104">
        <f t="shared" si="13"/>
        <v>0</v>
      </c>
      <c r="P99" s="105">
        <f t="shared" si="13"/>
        <v>2.415</v>
      </c>
      <c r="Q99" s="101">
        <f t="shared" si="13"/>
        <v>9.8495200000000001</v>
      </c>
      <c r="R99" s="101">
        <f t="shared" si="13"/>
        <v>9.3840000000000003</v>
      </c>
    </row>
    <row r="101" spans="1:20" ht="15.75" x14ac:dyDescent="0.25">
      <c r="A101" s="93" t="s">
        <v>32</v>
      </c>
      <c r="B101" s="237"/>
      <c r="C101" s="226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5"/>
      <c r="Q101" s="96"/>
      <c r="R101" s="96"/>
    </row>
    <row r="102" spans="1:20" ht="15.75" x14ac:dyDescent="0.25">
      <c r="A102" s="97" t="s">
        <v>102</v>
      </c>
      <c r="B102" s="236"/>
      <c r="C102" s="226"/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0.2392</v>
      </c>
      <c r="N102" s="98">
        <v>0</v>
      </c>
      <c r="O102" s="98">
        <v>0</v>
      </c>
      <c r="P102" s="99">
        <f t="shared" ref="P102:P112" si="14">SUM(D102,E102,F102,G102,H102,I102,J102,K102,L102,M102,N102,O102)</f>
        <v>0.2392</v>
      </c>
      <c r="Q102" s="98">
        <v>6.2100000000000002E-2</v>
      </c>
      <c r="R102" s="98">
        <v>0</v>
      </c>
      <c r="S102" s="236"/>
      <c r="T102" s="226"/>
    </row>
    <row r="103" spans="1:20" ht="15.75" x14ac:dyDescent="0.25">
      <c r="A103" s="100" t="s">
        <v>103</v>
      </c>
      <c r="B103" s="238"/>
      <c r="C103" s="226"/>
      <c r="D103" s="101">
        <v>0</v>
      </c>
      <c r="E103" s="101">
        <v>0</v>
      </c>
      <c r="F103" s="101">
        <v>0</v>
      </c>
      <c r="G103" s="101">
        <v>8.1649999999999991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0.18859999999999999</v>
      </c>
      <c r="N103" s="101">
        <v>0</v>
      </c>
      <c r="O103" s="101">
        <v>0</v>
      </c>
      <c r="P103" s="102">
        <f t="shared" si="14"/>
        <v>8.3535999999999984</v>
      </c>
      <c r="Q103" s="101">
        <v>10.476000000000001</v>
      </c>
      <c r="R103" s="101">
        <v>8.9978400000000001</v>
      </c>
    </row>
    <row r="104" spans="1:20" ht="15.75" x14ac:dyDescent="0.25">
      <c r="A104" s="97" t="s">
        <v>143</v>
      </c>
      <c r="B104" s="236"/>
      <c r="C104" s="226"/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0.69</v>
      </c>
      <c r="N104" s="98">
        <v>0</v>
      </c>
      <c r="O104" s="98">
        <v>0</v>
      </c>
      <c r="P104" s="99">
        <f t="shared" si="14"/>
        <v>0.69</v>
      </c>
      <c r="Q104" s="98">
        <v>0</v>
      </c>
      <c r="R104" s="98">
        <v>0</v>
      </c>
    </row>
    <row r="105" spans="1:20" ht="15.75" x14ac:dyDescent="0.25">
      <c r="A105" s="100" t="s">
        <v>36</v>
      </c>
      <c r="B105" s="238"/>
      <c r="C105" s="226"/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0.40479999999999999</v>
      </c>
      <c r="N105" s="101">
        <v>0</v>
      </c>
      <c r="O105" s="101">
        <v>0</v>
      </c>
      <c r="P105" s="102">
        <f t="shared" si="14"/>
        <v>0.40479999999999999</v>
      </c>
      <c r="Q105" s="101">
        <v>0</v>
      </c>
      <c r="R105" s="101">
        <v>1.8400000000000001E-3</v>
      </c>
    </row>
    <row r="106" spans="1:20" ht="15.75" x14ac:dyDescent="0.25">
      <c r="A106" s="97" t="s">
        <v>104</v>
      </c>
      <c r="B106" s="236"/>
      <c r="C106" s="226"/>
      <c r="D106" s="98">
        <v>0</v>
      </c>
      <c r="E106" s="98">
        <v>0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5.7960000000000003</v>
      </c>
      <c r="N106" s="98">
        <v>0</v>
      </c>
      <c r="O106" s="98">
        <v>0</v>
      </c>
      <c r="P106" s="99">
        <f t="shared" si="14"/>
        <v>5.7960000000000003</v>
      </c>
      <c r="Q106" s="98">
        <v>0.53866000000000003</v>
      </c>
      <c r="R106" s="98">
        <v>0</v>
      </c>
    </row>
    <row r="107" spans="1:20" ht="15.75" x14ac:dyDescent="0.25">
      <c r="A107" s="100" t="s">
        <v>105</v>
      </c>
      <c r="B107" s="238"/>
      <c r="C107" s="226"/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3.6799999999999999E-2</v>
      </c>
      <c r="N107" s="101">
        <v>0</v>
      </c>
      <c r="O107" s="101">
        <v>0</v>
      </c>
      <c r="P107" s="102">
        <f t="shared" si="14"/>
        <v>3.6799999999999999E-2</v>
      </c>
      <c r="Q107" s="101">
        <v>0</v>
      </c>
      <c r="R107" s="101">
        <v>0</v>
      </c>
    </row>
    <row r="108" spans="1:20" ht="15.75" x14ac:dyDescent="0.25">
      <c r="A108" s="97" t="s">
        <v>37</v>
      </c>
      <c r="B108" s="236"/>
      <c r="C108" s="226"/>
      <c r="D108" s="98">
        <v>0</v>
      </c>
      <c r="E108" s="98">
        <v>0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0.28060000000000002</v>
      </c>
      <c r="N108" s="98">
        <v>0</v>
      </c>
      <c r="O108" s="98">
        <v>0</v>
      </c>
      <c r="P108" s="99">
        <f t="shared" si="14"/>
        <v>0.28060000000000002</v>
      </c>
      <c r="Q108" s="98">
        <v>0</v>
      </c>
      <c r="R108" s="98">
        <v>0</v>
      </c>
    </row>
    <row r="109" spans="1:20" ht="15.75" x14ac:dyDescent="0.25">
      <c r="A109" s="100" t="s">
        <v>106</v>
      </c>
      <c r="B109" s="238"/>
      <c r="C109" s="226"/>
      <c r="D109" s="101">
        <v>0</v>
      </c>
      <c r="E109" s="101">
        <v>0</v>
      </c>
      <c r="F109" s="101">
        <v>0</v>
      </c>
      <c r="G109" s="101">
        <v>24.553000000000001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2">
        <f t="shared" si="14"/>
        <v>24.553000000000001</v>
      </c>
      <c r="Q109" s="101">
        <v>0</v>
      </c>
      <c r="R109" s="101">
        <v>0</v>
      </c>
    </row>
    <row r="110" spans="1:20" ht="15.75" x14ac:dyDescent="0.25">
      <c r="A110" s="97" t="s">
        <v>107</v>
      </c>
      <c r="B110" s="236"/>
      <c r="C110" s="226"/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1.8537999999999999</v>
      </c>
      <c r="N110" s="98">
        <v>0</v>
      </c>
      <c r="O110" s="98">
        <v>0</v>
      </c>
      <c r="P110" s="99">
        <f t="shared" si="14"/>
        <v>1.8537999999999999</v>
      </c>
      <c r="Q110" s="98">
        <v>1.0188999999999999</v>
      </c>
      <c r="R110" s="98">
        <v>0</v>
      </c>
    </row>
    <row r="111" spans="1:20" ht="15.75" x14ac:dyDescent="0.25">
      <c r="A111" s="100" t="s">
        <v>108</v>
      </c>
      <c r="B111" s="238"/>
      <c r="C111" s="226"/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3.1463999999999999</v>
      </c>
      <c r="N111" s="101">
        <v>0</v>
      </c>
      <c r="O111" s="101">
        <v>0</v>
      </c>
      <c r="P111" s="102">
        <f t="shared" si="14"/>
        <v>3.1463999999999999</v>
      </c>
      <c r="Q111" s="101">
        <v>8.4699799999999996</v>
      </c>
      <c r="R111" s="101">
        <v>8.6980000000000004</v>
      </c>
    </row>
    <row r="112" spans="1:20" ht="15.75" x14ac:dyDescent="0.25">
      <c r="A112" s="97" t="s">
        <v>109</v>
      </c>
      <c r="B112" s="236"/>
      <c r="C112" s="226"/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10.8744</v>
      </c>
      <c r="N112" s="98">
        <v>0</v>
      </c>
      <c r="O112" s="98">
        <v>0</v>
      </c>
      <c r="P112" s="99">
        <f t="shared" si="14"/>
        <v>10.8744</v>
      </c>
      <c r="Q112" s="98">
        <v>0</v>
      </c>
      <c r="R112" s="98">
        <v>0.3</v>
      </c>
    </row>
    <row r="113" spans="1:20" ht="15.75" x14ac:dyDescent="0.25">
      <c r="A113" s="103" t="s">
        <v>12</v>
      </c>
      <c r="B113" s="233"/>
      <c r="C113" s="226"/>
      <c r="D113" s="104">
        <f t="shared" ref="D113:R113" si="15">SUM(D102,D103,D104,D105,D106,D107,D108,D109,D110,D111,D112)</f>
        <v>0</v>
      </c>
      <c r="E113" s="104">
        <f t="shared" si="15"/>
        <v>0</v>
      </c>
      <c r="F113" s="104">
        <f t="shared" si="15"/>
        <v>0</v>
      </c>
      <c r="G113" s="104">
        <f t="shared" si="15"/>
        <v>32.718000000000004</v>
      </c>
      <c r="H113" s="104">
        <f t="shared" si="15"/>
        <v>0</v>
      </c>
      <c r="I113" s="104">
        <f t="shared" si="15"/>
        <v>0</v>
      </c>
      <c r="J113" s="104">
        <f t="shared" si="15"/>
        <v>0</v>
      </c>
      <c r="K113" s="104">
        <f t="shared" si="15"/>
        <v>0</v>
      </c>
      <c r="L113" s="104">
        <f t="shared" si="15"/>
        <v>0</v>
      </c>
      <c r="M113" s="104">
        <f t="shared" si="15"/>
        <v>23.5106</v>
      </c>
      <c r="N113" s="104">
        <f t="shared" si="15"/>
        <v>0</v>
      </c>
      <c r="O113" s="104">
        <f t="shared" si="15"/>
        <v>0</v>
      </c>
      <c r="P113" s="105">
        <f t="shared" si="15"/>
        <v>56.2286</v>
      </c>
      <c r="Q113" s="101">
        <f t="shared" si="15"/>
        <v>20.565640000000002</v>
      </c>
      <c r="R113" s="101">
        <f t="shared" si="15"/>
        <v>17.997679999999999</v>
      </c>
    </row>
    <row r="115" spans="1:20" ht="15.75" x14ac:dyDescent="0.25">
      <c r="A115" s="93" t="s">
        <v>38</v>
      </c>
      <c r="B115" s="237"/>
      <c r="C115" s="226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5"/>
      <c r="Q115" s="96"/>
      <c r="R115" s="96"/>
    </row>
    <row r="116" spans="1:20" ht="15.75" x14ac:dyDescent="0.25">
      <c r="A116" s="97" t="s">
        <v>39</v>
      </c>
      <c r="B116" s="236"/>
      <c r="C116" s="226"/>
      <c r="D116" s="98">
        <v>0</v>
      </c>
      <c r="E116" s="98">
        <v>0</v>
      </c>
      <c r="F116" s="98">
        <v>22.9</v>
      </c>
      <c r="G116" s="98">
        <v>54.393999999999998</v>
      </c>
      <c r="H116" s="98">
        <v>0</v>
      </c>
      <c r="I116" s="98">
        <v>0</v>
      </c>
      <c r="J116" s="98">
        <v>2.1840000000000002</v>
      </c>
      <c r="K116" s="98">
        <v>3</v>
      </c>
      <c r="L116" s="98">
        <v>0</v>
      </c>
      <c r="M116" s="98">
        <v>48.8934</v>
      </c>
      <c r="N116" s="98">
        <v>0</v>
      </c>
      <c r="O116" s="98">
        <v>0</v>
      </c>
      <c r="P116" s="99">
        <f>SUM(D116,E116,F116,G116,H116,I116,J116,K116,L116,M116,N116,O116)</f>
        <v>131.37139999999999</v>
      </c>
      <c r="Q116" s="98">
        <v>173.44048000000001</v>
      </c>
      <c r="R116" s="98">
        <v>121.139</v>
      </c>
      <c r="S116" s="236"/>
      <c r="T116" s="226"/>
    </row>
    <row r="117" spans="1:20" ht="15.75" x14ac:dyDescent="0.25">
      <c r="A117" s="103" t="s">
        <v>12</v>
      </c>
      <c r="B117" s="233"/>
      <c r="C117" s="226"/>
      <c r="D117" s="104">
        <f t="shared" ref="D117:R117" si="16">D116</f>
        <v>0</v>
      </c>
      <c r="E117" s="104">
        <f t="shared" si="16"/>
        <v>0</v>
      </c>
      <c r="F117" s="104">
        <f t="shared" si="16"/>
        <v>22.9</v>
      </c>
      <c r="G117" s="104">
        <f t="shared" si="16"/>
        <v>54.393999999999998</v>
      </c>
      <c r="H117" s="104">
        <f t="shared" si="16"/>
        <v>0</v>
      </c>
      <c r="I117" s="104">
        <f t="shared" si="16"/>
        <v>0</v>
      </c>
      <c r="J117" s="104">
        <f t="shared" si="16"/>
        <v>2.1840000000000002</v>
      </c>
      <c r="K117" s="104">
        <f t="shared" si="16"/>
        <v>3</v>
      </c>
      <c r="L117" s="104">
        <f t="shared" si="16"/>
        <v>0</v>
      </c>
      <c r="M117" s="104">
        <f t="shared" si="16"/>
        <v>48.8934</v>
      </c>
      <c r="N117" s="104">
        <f t="shared" si="16"/>
        <v>0</v>
      </c>
      <c r="O117" s="104">
        <f t="shared" si="16"/>
        <v>0</v>
      </c>
      <c r="P117" s="105">
        <f t="shared" si="16"/>
        <v>131.37139999999999</v>
      </c>
      <c r="Q117" s="101">
        <f t="shared" si="16"/>
        <v>173.44048000000001</v>
      </c>
      <c r="R117" s="101">
        <f t="shared" si="16"/>
        <v>121.139</v>
      </c>
    </row>
    <row r="119" spans="1:20" ht="15.75" x14ac:dyDescent="0.25">
      <c r="A119" s="93" t="s">
        <v>44</v>
      </c>
      <c r="B119" s="237"/>
      <c r="C119" s="226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5"/>
      <c r="Q119" s="96"/>
      <c r="R119" s="96"/>
    </row>
    <row r="120" spans="1:20" ht="15.75" x14ac:dyDescent="0.25">
      <c r="A120" s="97" t="s">
        <v>111</v>
      </c>
      <c r="B120" s="236"/>
      <c r="C120" s="226"/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0.1196</v>
      </c>
      <c r="N120" s="98">
        <v>0</v>
      </c>
      <c r="O120" s="98">
        <v>0</v>
      </c>
      <c r="P120" s="99">
        <f>SUM(D120,E120,F120,G120,H120,I120,J120,K120,L120,M120,N120,O120)</f>
        <v>0.1196</v>
      </c>
      <c r="Q120" s="98">
        <v>0.34454000000000001</v>
      </c>
      <c r="R120" s="98">
        <v>2.33</v>
      </c>
      <c r="S120" s="236"/>
      <c r="T120" s="226"/>
    </row>
    <row r="121" spans="1:20" ht="15.75" x14ac:dyDescent="0.25">
      <c r="A121" s="103" t="s">
        <v>12</v>
      </c>
      <c r="B121" s="233"/>
      <c r="C121" s="226"/>
      <c r="D121" s="104">
        <f t="shared" ref="D121:R121" si="17">D120</f>
        <v>0</v>
      </c>
      <c r="E121" s="104">
        <f t="shared" si="17"/>
        <v>0</v>
      </c>
      <c r="F121" s="104">
        <f t="shared" si="17"/>
        <v>0</v>
      </c>
      <c r="G121" s="104">
        <f t="shared" si="17"/>
        <v>0</v>
      </c>
      <c r="H121" s="104">
        <f t="shared" si="17"/>
        <v>0</v>
      </c>
      <c r="I121" s="104">
        <f t="shared" si="17"/>
        <v>0</v>
      </c>
      <c r="J121" s="104">
        <f t="shared" si="17"/>
        <v>0</v>
      </c>
      <c r="K121" s="104">
        <f t="shared" si="17"/>
        <v>0</v>
      </c>
      <c r="L121" s="104">
        <f t="shared" si="17"/>
        <v>0</v>
      </c>
      <c r="M121" s="104">
        <f t="shared" si="17"/>
        <v>0.1196</v>
      </c>
      <c r="N121" s="104">
        <f t="shared" si="17"/>
        <v>0</v>
      </c>
      <c r="O121" s="104">
        <f t="shared" si="17"/>
        <v>0</v>
      </c>
      <c r="P121" s="105">
        <f t="shared" si="17"/>
        <v>0.1196</v>
      </c>
      <c r="Q121" s="101">
        <f t="shared" si="17"/>
        <v>0.34454000000000001</v>
      </c>
      <c r="R121" s="101">
        <f t="shared" si="17"/>
        <v>2.33</v>
      </c>
    </row>
    <row r="123" spans="1:20" ht="33.950000000000003" customHeight="1" x14ac:dyDescent="0.25">
      <c r="A123" s="106" t="s">
        <v>112</v>
      </c>
      <c r="B123" s="234"/>
      <c r="C123" s="226"/>
      <c r="D123" s="107">
        <f t="shared" ref="D123:R123" si="18">SUM(D21,D32,D43,D48,D67,D83,D94,D99,D113,D117,D121)</f>
        <v>0</v>
      </c>
      <c r="E123" s="107">
        <f t="shared" si="18"/>
        <v>0</v>
      </c>
      <c r="F123" s="107">
        <f t="shared" si="18"/>
        <v>255.95096000000004</v>
      </c>
      <c r="G123" s="107">
        <f t="shared" si="18"/>
        <v>248.35399999999998</v>
      </c>
      <c r="H123" s="107">
        <f t="shared" si="18"/>
        <v>148.81700000000001</v>
      </c>
      <c r="I123" s="107">
        <f t="shared" si="18"/>
        <v>0</v>
      </c>
      <c r="J123" s="107">
        <f t="shared" si="18"/>
        <v>12.99896</v>
      </c>
      <c r="K123" s="107">
        <f t="shared" si="18"/>
        <v>43</v>
      </c>
      <c r="L123" s="107">
        <f t="shared" si="18"/>
        <v>0</v>
      </c>
      <c r="M123" s="107">
        <f t="shared" si="18"/>
        <v>221.27839999999998</v>
      </c>
      <c r="N123" s="107">
        <f t="shared" si="18"/>
        <v>0</v>
      </c>
      <c r="O123" s="107">
        <f t="shared" si="18"/>
        <v>1.655</v>
      </c>
      <c r="P123" s="107">
        <f t="shared" si="18"/>
        <v>932.05432000000008</v>
      </c>
      <c r="Q123" s="107">
        <f t="shared" si="18"/>
        <v>994.16988000000015</v>
      </c>
      <c r="R123" s="108">
        <f t="shared" si="18"/>
        <v>778.20388000000003</v>
      </c>
    </row>
    <row r="125" spans="1:20" x14ac:dyDescent="0.25">
      <c r="A125" s="109" t="s">
        <v>113</v>
      </c>
      <c r="B125" s="235"/>
      <c r="C125" s="226"/>
      <c r="D125" s="110">
        <v>0</v>
      </c>
      <c r="E125" s="110">
        <v>0</v>
      </c>
      <c r="F125" s="110">
        <v>323.17504000000002</v>
      </c>
      <c r="G125" s="110">
        <v>248.20500000000001</v>
      </c>
      <c r="H125" s="110">
        <v>197.45099999999999</v>
      </c>
      <c r="I125" s="110">
        <v>0</v>
      </c>
      <c r="J125" s="110">
        <v>0</v>
      </c>
      <c r="K125" s="110">
        <v>99.16</v>
      </c>
      <c r="L125" s="110">
        <v>0</v>
      </c>
      <c r="M125" s="110">
        <v>125.62784000000001</v>
      </c>
      <c r="N125" s="110">
        <v>0</v>
      </c>
      <c r="O125" s="110">
        <v>0.55100000000000005</v>
      </c>
      <c r="Q125" s="111" t="s">
        <v>114</v>
      </c>
      <c r="R125" s="111" t="s">
        <v>114</v>
      </c>
    </row>
    <row r="126" spans="1:20" s="248" customFormat="1" x14ac:dyDescent="0.25">
      <c r="A126" s="244" t="s">
        <v>115</v>
      </c>
      <c r="B126" s="245"/>
      <c r="C126" s="246"/>
      <c r="D126" s="247" t="str">
        <f t="shared" ref="D126:O126" si="19">IF(OR(D125=0,D125="-"),"-",IF(D123="-",(0-D125)/D125,(D123-D125)/D125))</f>
        <v>-</v>
      </c>
      <c r="E126" s="247" t="str">
        <f t="shared" si="19"/>
        <v>-</v>
      </c>
      <c r="F126" s="247">
        <f t="shared" si="19"/>
        <v>-0.20801136127344483</v>
      </c>
      <c r="G126" s="247">
        <f t="shared" si="19"/>
        <v>6.0031022743285787E-4</v>
      </c>
      <c r="H126" s="247">
        <f t="shared" si="19"/>
        <v>-0.24630921089282903</v>
      </c>
      <c r="I126" s="247" t="str">
        <f t="shared" si="19"/>
        <v>-</v>
      </c>
      <c r="J126" s="247" t="str">
        <f t="shared" si="19"/>
        <v>-</v>
      </c>
      <c r="K126" s="247">
        <f t="shared" si="19"/>
        <v>-0.56635740217829766</v>
      </c>
      <c r="L126" s="247" t="str">
        <f t="shared" si="19"/>
        <v>-</v>
      </c>
      <c r="M126" s="247">
        <f t="shared" si="19"/>
        <v>0.76138028003983804</v>
      </c>
      <c r="N126" s="247" t="str">
        <f t="shared" si="19"/>
        <v>-</v>
      </c>
      <c r="O126" s="247">
        <f t="shared" si="19"/>
        <v>2.0036297640653356</v>
      </c>
      <c r="Q126" s="249" t="s">
        <v>116</v>
      </c>
      <c r="R126" s="249" t="s">
        <v>117</v>
      </c>
    </row>
    <row r="127" spans="1:20" x14ac:dyDescent="0.25">
      <c r="A127" s="109" t="s">
        <v>118</v>
      </c>
      <c r="B127" s="235"/>
      <c r="C127" s="226"/>
      <c r="D127" s="110">
        <v>1.42744</v>
      </c>
      <c r="E127" s="110">
        <v>0</v>
      </c>
      <c r="F127" s="110">
        <v>269.76076</v>
      </c>
      <c r="G127" s="110">
        <v>256.06700000000001</v>
      </c>
      <c r="H127" s="110">
        <v>168.08</v>
      </c>
      <c r="I127" s="110">
        <v>35.880000000000003</v>
      </c>
      <c r="J127" s="110">
        <v>0</v>
      </c>
      <c r="K127" s="110">
        <v>0</v>
      </c>
      <c r="L127" s="110">
        <v>0</v>
      </c>
      <c r="M127" s="110">
        <v>13.987679999999999</v>
      </c>
      <c r="N127" s="110">
        <v>0</v>
      </c>
      <c r="O127" s="110">
        <v>33.000999999999998</v>
      </c>
      <c r="Q127" s="112">
        <f>IF(OR(Q123=0,Q123="-"),"-",IF(P123="-",(0-Q123)/Q123,(P123-Q123)/Q123))</f>
        <v>-6.2479824876609684E-2</v>
      </c>
      <c r="R127" s="112">
        <f>IF(OR(R123=0,R123="-"),"-",IF(Q123="-",(0-R123)/R123,(Q123-R123)/R123))</f>
        <v>0.27751853408903604</v>
      </c>
    </row>
    <row r="128" spans="1:20" s="248" customFormat="1" x14ac:dyDescent="0.25">
      <c r="A128" s="247" t="s">
        <v>119</v>
      </c>
      <c r="B128" s="245"/>
      <c r="C128" s="246"/>
      <c r="D128" s="247">
        <f t="shared" ref="D128:O128" si="20">IF(OR(D127=0,D127="-"),"-",IF(D125="-",(0-D127)/D127,(D125-D127)/D127))</f>
        <v>-1</v>
      </c>
      <c r="E128" s="247" t="str">
        <f t="shared" si="20"/>
        <v>-</v>
      </c>
      <c r="F128" s="247">
        <f t="shared" si="20"/>
        <v>0.19800611475145613</v>
      </c>
      <c r="G128" s="247">
        <f t="shared" si="20"/>
        <v>-3.0702901974873742E-2</v>
      </c>
      <c r="H128" s="247">
        <f t="shared" si="20"/>
        <v>0.17474416944312218</v>
      </c>
      <c r="I128" s="247">
        <f t="shared" si="20"/>
        <v>-1</v>
      </c>
      <c r="J128" s="247" t="str">
        <f t="shared" si="20"/>
        <v>-</v>
      </c>
      <c r="K128" s="247" t="str">
        <f t="shared" si="20"/>
        <v>-</v>
      </c>
      <c r="L128" s="247" t="str">
        <f t="shared" si="20"/>
        <v>-</v>
      </c>
      <c r="M128" s="247">
        <f t="shared" si="20"/>
        <v>7.9813207050776125</v>
      </c>
      <c r="N128" s="247" t="str">
        <f t="shared" si="20"/>
        <v>-</v>
      </c>
      <c r="O128" s="247">
        <f t="shared" si="20"/>
        <v>-0.98330353625647704</v>
      </c>
    </row>
  </sheetData>
  <sheetProtection formatCells="0" formatColumns="0" formatRows="0" insertColumns="0" insertRows="0" insertHyperlinks="0" deleteColumns="0" deleteRows="0" sort="0" autoFilter="0" pivotTables="0"/>
  <mergeCells count="140"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S24:T24"/>
    <mergeCell ref="B24:C24"/>
    <mergeCell ref="B25:C25"/>
    <mergeCell ref="B26:C26"/>
    <mergeCell ref="B27:C27"/>
    <mergeCell ref="B18:C18"/>
    <mergeCell ref="B19:C19"/>
    <mergeCell ref="B20:C20"/>
    <mergeCell ref="B21:C21"/>
    <mergeCell ref="B23:C23"/>
    <mergeCell ref="B34:C34"/>
    <mergeCell ref="S35:T35"/>
    <mergeCell ref="B35:C35"/>
    <mergeCell ref="B36:C36"/>
    <mergeCell ref="B37:C37"/>
    <mergeCell ref="B28:C28"/>
    <mergeCell ref="B29:C29"/>
    <mergeCell ref="B30:C30"/>
    <mergeCell ref="B31:C31"/>
    <mergeCell ref="B32:C32"/>
    <mergeCell ref="B43:C43"/>
    <mergeCell ref="B45:C45"/>
    <mergeCell ref="S46:T46"/>
    <mergeCell ref="B46:C46"/>
    <mergeCell ref="B47:C47"/>
    <mergeCell ref="B38:C38"/>
    <mergeCell ref="B39:C39"/>
    <mergeCell ref="B40:C40"/>
    <mergeCell ref="B41:C41"/>
    <mergeCell ref="B42:C42"/>
    <mergeCell ref="B53:C53"/>
    <mergeCell ref="B54:C54"/>
    <mergeCell ref="B55:C55"/>
    <mergeCell ref="B56:C56"/>
    <mergeCell ref="B57:C57"/>
    <mergeCell ref="B48:C48"/>
    <mergeCell ref="B50:C50"/>
    <mergeCell ref="S51:T51"/>
    <mergeCell ref="B51:C51"/>
    <mergeCell ref="B52:C5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73:C73"/>
    <mergeCell ref="B74:C74"/>
    <mergeCell ref="B75:C75"/>
    <mergeCell ref="B76:C76"/>
    <mergeCell ref="B77:C77"/>
    <mergeCell ref="B69:C69"/>
    <mergeCell ref="S70:T70"/>
    <mergeCell ref="B70:C70"/>
    <mergeCell ref="B71:C71"/>
    <mergeCell ref="B72:C72"/>
    <mergeCell ref="B83:C83"/>
    <mergeCell ref="B85:C85"/>
    <mergeCell ref="S86:T86"/>
    <mergeCell ref="B86:C86"/>
    <mergeCell ref="B87:C87"/>
    <mergeCell ref="B78:C78"/>
    <mergeCell ref="B79:C79"/>
    <mergeCell ref="B80:C80"/>
    <mergeCell ref="B81:C81"/>
    <mergeCell ref="B82:C82"/>
    <mergeCell ref="B93:C93"/>
    <mergeCell ref="B94:C94"/>
    <mergeCell ref="B96:C96"/>
    <mergeCell ref="S97:T97"/>
    <mergeCell ref="B97:C97"/>
    <mergeCell ref="B88:C88"/>
    <mergeCell ref="B89:C89"/>
    <mergeCell ref="B90:C90"/>
    <mergeCell ref="B91:C91"/>
    <mergeCell ref="B92:C92"/>
    <mergeCell ref="B103:C103"/>
    <mergeCell ref="B104:C104"/>
    <mergeCell ref="B105:C105"/>
    <mergeCell ref="B106:C106"/>
    <mergeCell ref="B107:C107"/>
    <mergeCell ref="B98:C98"/>
    <mergeCell ref="B99:C99"/>
    <mergeCell ref="B101:C101"/>
    <mergeCell ref="S102:T102"/>
    <mergeCell ref="B102:C102"/>
    <mergeCell ref="B113:C113"/>
    <mergeCell ref="B115:C115"/>
    <mergeCell ref="S116:T116"/>
    <mergeCell ref="B116:C116"/>
    <mergeCell ref="B117:C117"/>
    <mergeCell ref="B108:C108"/>
    <mergeCell ref="B109:C109"/>
    <mergeCell ref="B110:C110"/>
    <mergeCell ref="B111:C111"/>
    <mergeCell ref="B112:C112"/>
    <mergeCell ref="B125:C125"/>
    <mergeCell ref="B126:C126"/>
    <mergeCell ref="B127:C127"/>
    <mergeCell ref="B128:C128"/>
    <mergeCell ref="B119:C119"/>
    <mergeCell ref="S120:T120"/>
    <mergeCell ref="B120:C120"/>
    <mergeCell ref="B121:C121"/>
    <mergeCell ref="B123:C123"/>
  </mergeCells>
  <printOptions horizontalCentered="1"/>
  <pageMargins left="0" right="0" top="0" bottom="0.75" header="0" footer="0.3"/>
  <pageSetup paperSize="9" scale="93" fitToHeight="0" orientation="landscape" r:id="rId1"/>
  <headerFoot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3"/>
  <sheetViews>
    <sheetView workbookViewId="0">
      <selection activeCell="U40" sqref="U40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7.5703125" customWidth="1"/>
    <col min="4" max="4" width="1" customWidth="1"/>
    <col min="5" max="5" width="7.5703125" customWidth="1"/>
    <col min="6" max="6" width="1" customWidth="1"/>
    <col min="7" max="7" width="7.5703125" customWidth="1"/>
    <col min="8" max="8" width="1" customWidth="1"/>
    <col min="9" max="9" width="8.7109375" customWidth="1"/>
    <col min="10" max="10" width="0.42578125" customWidth="1"/>
    <col min="11" max="11" width="7.5703125" customWidth="1"/>
    <col min="12" max="12" width="1" customWidth="1"/>
    <col min="13" max="13" width="7.5703125" customWidth="1"/>
    <col min="14" max="14" width="1" customWidth="1"/>
    <col min="15" max="15" width="7.5703125" customWidth="1"/>
    <col min="16" max="16" width="1" customWidth="1"/>
    <col min="17" max="17" width="8.7109375" customWidth="1"/>
    <col min="18" max="18" width="0.42578125" customWidth="1"/>
    <col min="19" max="19" width="7.5703125" customWidth="1"/>
    <col min="20" max="20" width="1" customWidth="1"/>
    <col min="21" max="21" width="7.5703125" customWidth="1"/>
    <col min="22" max="22" width="1" customWidth="1"/>
    <col min="23" max="23" width="7.5703125" customWidth="1"/>
    <col min="24" max="24" width="1" customWidth="1"/>
    <col min="25" max="25" width="8.7109375" customWidth="1"/>
    <col min="26" max="26" width="0.42578125" customWidth="1"/>
    <col min="27" max="27" width="7.5703125" customWidth="1"/>
    <col min="28" max="28" width="2" customWidth="1"/>
    <col min="29" max="29" width="7.5703125" customWidth="1"/>
    <col min="30" max="30" width="2" customWidth="1"/>
    <col min="31" max="31" width="7.5703125" customWidth="1"/>
    <col min="32" max="32" width="2" customWidth="1"/>
    <col min="33" max="33" width="8.7109375" customWidth="1"/>
  </cols>
  <sheetData>
    <row r="1" spans="1:33" ht="23.25" x14ac:dyDescent="0.25">
      <c r="A1" s="230" t="s">
        <v>144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3" t="s">
        <v>1</v>
      </c>
    </row>
    <row r="2" spans="1:33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13"/>
    </row>
    <row r="3" spans="1:33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13"/>
    </row>
    <row r="5" spans="1:33" ht="18.75" x14ac:dyDescent="0.25">
      <c r="A5" s="114"/>
      <c r="B5" s="114"/>
      <c r="C5" s="232" t="s">
        <v>4</v>
      </c>
      <c r="D5" s="226"/>
      <c r="E5" s="226"/>
      <c r="F5" s="226"/>
      <c r="G5" s="226"/>
      <c r="H5" s="226"/>
      <c r="I5" s="226"/>
      <c r="J5" s="114"/>
      <c r="K5" s="232" t="s">
        <v>5</v>
      </c>
      <c r="L5" s="226"/>
      <c r="M5" s="226"/>
      <c r="N5" s="226"/>
      <c r="O5" s="226"/>
      <c r="P5" s="226"/>
      <c r="Q5" s="226"/>
      <c r="R5" s="114"/>
      <c r="S5" s="232" t="s">
        <v>6</v>
      </c>
      <c r="T5" s="226"/>
      <c r="U5" s="226"/>
      <c r="V5" s="226"/>
      <c r="W5" s="226"/>
      <c r="X5" s="226"/>
      <c r="Y5" s="226"/>
      <c r="Z5" s="114"/>
      <c r="AA5" s="232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115" t="s">
        <v>8</v>
      </c>
      <c r="C6" s="229">
        <v>2013</v>
      </c>
      <c r="D6" s="227"/>
      <c r="E6" s="227">
        <v>2014</v>
      </c>
      <c r="F6" s="227"/>
      <c r="G6" s="228">
        <v>2015</v>
      </c>
      <c r="H6" s="227"/>
      <c r="I6" s="116" t="s">
        <v>9</v>
      </c>
      <c r="K6" s="229">
        <v>2013</v>
      </c>
      <c r="L6" s="227"/>
      <c r="M6" s="227">
        <v>2014</v>
      </c>
      <c r="N6" s="227"/>
      <c r="O6" s="228">
        <v>2015</v>
      </c>
      <c r="P6" s="227"/>
      <c r="Q6" s="116" t="s">
        <v>9</v>
      </c>
      <c r="S6" s="229">
        <v>2013</v>
      </c>
      <c r="T6" s="227"/>
      <c r="U6" s="227">
        <v>2014</v>
      </c>
      <c r="V6" s="227"/>
      <c r="W6" s="228">
        <v>2015</v>
      </c>
      <c r="X6" s="227"/>
      <c r="Y6" s="116" t="s">
        <v>9</v>
      </c>
      <c r="AA6" s="229">
        <v>2013</v>
      </c>
      <c r="AB6" s="227"/>
      <c r="AC6" s="227">
        <v>2014</v>
      </c>
      <c r="AD6" s="227"/>
      <c r="AE6" s="228">
        <v>2015</v>
      </c>
      <c r="AF6" s="227"/>
      <c r="AG6" s="116" t="s">
        <v>9</v>
      </c>
    </row>
    <row r="7" spans="1:33" x14ac:dyDescent="0.25">
      <c r="A7" s="225" t="s">
        <v>10</v>
      </c>
      <c r="B7" s="226"/>
      <c r="C7" s="117"/>
      <c r="D7" s="118"/>
      <c r="E7" s="117"/>
      <c r="F7" s="118"/>
      <c r="G7" s="119"/>
      <c r="H7" s="118"/>
      <c r="I7" s="120"/>
      <c r="K7" s="117"/>
      <c r="L7" s="118"/>
      <c r="M7" s="117"/>
      <c r="N7" s="118"/>
      <c r="O7" s="119"/>
      <c r="P7" s="118"/>
      <c r="Q7" s="120"/>
      <c r="S7" s="117"/>
      <c r="T7" s="118"/>
      <c r="U7" s="117"/>
      <c r="V7" s="118"/>
      <c r="W7" s="119"/>
      <c r="X7" s="118"/>
      <c r="Y7" s="120"/>
      <c r="AA7" s="117"/>
      <c r="AB7" s="118"/>
      <c r="AC7" s="117"/>
      <c r="AD7" s="118"/>
      <c r="AE7" s="119"/>
      <c r="AF7" s="118"/>
      <c r="AG7" s="120"/>
    </row>
    <row r="8" spans="1:33" x14ac:dyDescent="0.25">
      <c r="A8" s="121" t="s">
        <v>56</v>
      </c>
      <c r="B8" s="122"/>
      <c r="C8" s="123">
        <v>22.729980000000001</v>
      </c>
      <c r="D8" s="124"/>
      <c r="E8" s="123">
        <v>0</v>
      </c>
      <c r="F8" s="124"/>
      <c r="G8" s="125">
        <v>0</v>
      </c>
      <c r="H8" s="124"/>
      <c r="I8" s="126" t="str">
        <f>IF(OR(E8=0,E8="-"),"-",IF(G8="-",(0-E8)/E8,(G8-E8)/E8))</f>
        <v>-</v>
      </c>
      <c r="K8" s="123">
        <v>26.203440000000001</v>
      </c>
      <c r="L8" s="124"/>
      <c r="M8" s="123">
        <v>0</v>
      </c>
      <c r="N8" s="124"/>
      <c r="O8" s="125">
        <v>0</v>
      </c>
      <c r="P8" s="124"/>
      <c r="Q8" s="126" t="str">
        <f>IF(OR(M8=0,M8="-"),"-",IF(O8="-",(0-M8)/M8,(O8-M8)/M8))</f>
        <v>-</v>
      </c>
      <c r="S8" s="123">
        <v>21.80538</v>
      </c>
      <c r="T8" s="124"/>
      <c r="U8" s="123">
        <v>0</v>
      </c>
      <c r="V8" s="124"/>
      <c r="W8" s="125">
        <v>0</v>
      </c>
      <c r="X8" s="124"/>
      <c r="Y8" s="126" t="str">
        <f>IF(OR(U8=0,U8="-"),"-",IF(W8="-",(0-U8)/U8,(W8-U8)/U8))</f>
        <v>-</v>
      </c>
      <c r="AA8" s="123">
        <v>4.3980600000000001</v>
      </c>
      <c r="AB8" s="124"/>
      <c r="AC8" s="123">
        <v>0</v>
      </c>
      <c r="AD8" s="124"/>
      <c r="AE8" s="125">
        <v>0</v>
      </c>
      <c r="AF8" s="124"/>
      <c r="AG8" s="126" t="str">
        <f>IF(OR(AC8=0,AC8="-"),"-",IF(AE8="-",(0-AC8)/AC8,(AE8-AC8)/AC8))</f>
        <v>-</v>
      </c>
    </row>
    <row r="9" spans="1:33" x14ac:dyDescent="0.25">
      <c r="A9" s="127" t="s">
        <v>12</v>
      </c>
      <c r="B9" s="128"/>
      <c r="C9" s="129">
        <f>C8</f>
        <v>22.729980000000001</v>
      </c>
      <c r="D9" s="130"/>
      <c r="E9" s="129">
        <f>E8</f>
        <v>0</v>
      </c>
      <c r="F9" s="130"/>
      <c r="G9" s="131">
        <f>G8</f>
        <v>0</v>
      </c>
      <c r="H9" s="130"/>
      <c r="I9" s="132" t="str">
        <f>IF(E9*1=0,"-",(G9-E9)/E9)</f>
        <v>-</v>
      </c>
      <c r="K9" s="129">
        <f>K8</f>
        <v>26.203440000000001</v>
      </c>
      <c r="L9" s="130"/>
      <c r="M9" s="129">
        <f>M8</f>
        <v>0</v>
      </c>
      <c r="N9" s="130"/>
      <c r="O9" s="131">
        <f>O8</f>
        <v>0</v>
      </c>
      <c r="P9" s="130"/>
      <c r="Q9" s="132" t="str">
        <f>IF(M9*1=0,"-",(O9-M9)/M9)</f>
        <v>-</v>
      </c>
      <c r="S9" s="129">
        <f>S8</f>
        <v>21.80538</v>
      </c>
      <c r="T9" s="130"/>
      <c r="U9" s="129">
        <f>U8</f>
        <v>0</v>
      </c>
      <c r="V9" s="130"/>
      <c r="W9" s="131">
        <f>W8</f>
        <v>0</v>
      </c>
      <c r="X9" s="130"/>
      <c r="Y9" s="132" t="str">
        <f>IF(U9*1=0,"-",(W9-U9)/U9)</f>
        <v>-</v>
      </c>
      <c r="AA9" s="129">
        <f>AA8</f>
        <v>4.3980600000000001</v>
      </c>
      <c r="AB9" s="130"/>
      <c r="AC9" s="129">
        <f>AC8</f>
        <v>0</v>
      </c>
      <c r="AD9" s="130"/>
      <c r="AE9" s="131">
        <f>AE8</f>
        <v>0</v>
      </c>
      <c r="AF9" s="130"/>
      <c r="AG9" s="132" t="str">
        <f>IF(AC9*1=0,"-",(AE9-AC9)/AC9)</f>
        <v>-</v>
      </c>
    </row>
    <row r="11" spans="1:33" x14ac:dyDescent="0.25">
      <c r="A11" s="225" t="s">
        <v>15</v>
      </c>
      <c r="B11" s="226"/>
      <c r="C11" s="117"/>
      <c r="D11" s="118"/>
      <c r="E11" s="117"/>
      <c r="F11" s="118"/>
      <c r="G11" s="119"/>
      <c r="H11" s="118"/>
      <c r="I11" s="120"/>
      <c r="K11" s="117"/>
      <c r="L11" s="118"/>
      <c r="M11" s="117"/>
      <c r="N11" s="118"/>
      <c r="O11" s="119"/>
      <c r="P11" s="118"/>
      <c r="Q11" s="120"/>
      <c r="S11" s="117"/>
      <c r="T11" s="118"/>
      <c r="U11" s="117"/>
      <c r="V11" s="118"/>
      <c r="W11" s="119"/>
      <c r="X11" s="118"/>
      <c r="Y11" s="120"/>
      <c r="AA11" s="117"/>
      <c r="AB11" s="118"/>
      <c r="AC11" s="117"/>
      <c r="AD11" s="118"/>
      <c r="AE11" s="119"/>
      <c r="AF11" s="118"/>
      <c r="AG11" s="120"/>
    </row>
    <row r="12" spans="1:33" x14ac:dyDescent="0.25">
      <c r="A12" s="121" t="s">
        <v>16</v>
      </c>
      <c r="B12" s="122"/>
      <c r="C12" s="123">
        <v>90.038560000000004</v>
      </c>
      <c r="D12" s="124"/>
      <c r="E12" s="123">
        <v>93.19462</v>
      </c>
      <c r="F12" s="124"/>
      <c r="G12" s="125">
        <v>84.920599999999993</v>
      </c>
      <c r="H12" s="124"/>
      <c r="I12" s="126">
        <f>IF(OR(E12=0,E12="-"),"-",IF(G12="-",(0-E12)/E12,(G12-E12)/E12))</f>
        <v>-8.8782163605581596E-2</v>
      </c>
      <c r="K12" s="123">
        <v>115.94392000000001</v>
      </c>
      <c r="L12" s="124"/>
      <c r="M12" s="123">
        <v>103.51058</v>
      </c>
      <c r="N12" s="124"/>
      <c r="O12" s="125">
        <v>104.28476000000001</v>
      </c>
      <c r="P12" s="124"/>
      <c r="Q12" s="126">
        <f>IF(OR(M12=0,M12="-"),"-",IF(O12="-",(0-M12)/M12,(O12-M12)/M12))</f>
        <v>7.4792354559311824E-3</v>
      </c>
      <c r="S12" s="123">
        <v>3.1395</v>
      </c>
      <c r="T12" s="124"/>
      <c r="U12" s="123">
        <v>6.2918799999999999</v>
      </c>
      <c r="V12" s="124"/>
      <c r="W12" s="125">
        <v>4.0567399999999996</v>
      </c>
      <c r="X12" s="124"/>
      <c r="Y12" s="126">
        <f>IF(OR(U12=0,U12="-"),"-",IF(W12="-",(0-U12)/U12,(W12-U12)/U12))</f>
        <v>-0.35524199444363219</v>
      </c>
      <c r="AA12" s="123">
        <v>112.80441999999999</v>
      </c>
      <c r="AB12" s="124"/>
      <c r="AC12" s="123">
        <v>97.218699999999998</v>
      </c>
      <c r="AD12" s="124"/>
      <c r="AE12" s="125">
        <v>100.22802</v>
      </c>
      <c r="AF12" s="124"/>
      <c r="AG12" s="126">
        <f>IF(OR(AC12=0,AC12="-"),"-",IF(AE12="-",(0-AC12)/AC12,(AE12-AC12)/AC12))</f>
        <v>3.0954127138091772E-2</v>
      </c>
    </row>
    <row r="13" spans="1:33" x14ac:dyDescent="0.25">
      <c r="A13" s="133" t="s">
        <v>17</v>
      </c>
      <c r="B13" s="134"/>
      <c r="C13" s="135">
        <v>126.7004</v>
      </c>
      <c r="D13" s="136"/>
      <c r="E13" s="135">
        <v>88.042000000000002</v>
      </c>
      <c r="F13" s="136"/>
      <c r="G13" s="137">
        <v>195.58645999999999</v>
      </c>
      <c r="H13" s="136"/>
      <c r="I13" s="138">
        <f>IF(OR(E13=0,E13="-"),"-",IF(G13="-",(0-E13)/E13,(G13-E13)/E13))</f>
        <v>1.2215131414552143</v>
      </c>
      <c r="K13" s="135">
        <v>172.01128</v>
      </c>
      <c r="L13" s="136"/>
      <c r="M13" s="135">
        <v>79.303160000000005</v>
      </c>
      <c r="N13" s="136"/>
      <c r="O13" s="137">
        <v>177.77286000000001</v>
      </c>
      <c r="P13" s="136"/>
      <c r="Q13" s="138">
        <f>IF(OR(M13=0,M13="-"),"-",IF(O13="-",(0-M13)/M13,(O13-M13)/M13))</f>
        <v>1.2416869643025574</v>
      </c>
      <c r="S13" s="135">
        <v>1.3219000000000001</v>
      </c>
      <c r="T13" s="136"/>
      <c r="U13" s="135">
        <v>4.7</v>
      </c>
      <c r="V13" s="136"/>
      <c r="W13" s="137">
        <v>3.23184</v>
      </c>
      <c r="X13" s="136"/>
      <c r="Y13" s="138">
        <f>IF(OR(U13=0,U13="-"),"-",IF(W13="-",(0-U13)/U13,(W13-U13)/U13))</f>
        <v>-0.31237446808510638</v>
      </c>
      <c r="AA13" s="135">
        <v>170.68938</v>
      </c>
      <c r="AB13" s="136"/>
      <c r="AC13" s="135">
        <v>74.603160000000003</v>
      </c>
      <c r="AD13" s="136"/>
      <c r="AE13" s="137">
        <v>174.54102</v>
      </c>
      <c r="AF13" s="136"/>
      <c r="AG13" s="138">
        <f>IF(OR(AC13=0,AC13="-"),"-",IF(AE13="-",(0-AC13)/AC13,(AE13-AC13)/AC13))</f>
        <v>1.3395928537075372</v>
      </c>
    </row>
    <row r="14" spans="1:33" x14ac:dyDescent="0.25">
      <c r="A14" s="127" t="s">
        <v>12</v>
      </c>
      <c r="B14" s="128"/>
      <c r="C14" s="129">
        <f>C12+C13</f>
        <v>216.73896000000002</v>
      </c>
      <c r="D14" s="130"/>
      <c r="E14" s="129">
        <f>E12+E13</f>
        <v>181.23662000000002</v>
      </c>
      <c r="F14" s="130"/>
      <c r="G14" s="131">
        <f>G12+G13</f>
        <v>280.50705999999997</v>
      </c>
      <c r="H14" s="130"/>
      <c r="I14" s="132">
        <f>IF(E14*1=0,"-",(G14-E14)/E14)</f>
        <v>0.54773941381162339</v>
      </c>
      <c r="K14" s="129">
        <f>K12+K13</f>
        <v>287.95519999999999</v>
      </c>
      <c r="L14" s="130"/>
      <c r="M14" s="129">
        <f>M12+M13</f>
        <v>182.81374</v>
      </c>
      <c r="N14" s="130"/>
      <c r="O14" s="131">
        <f>O12+O13</f>
        <v>282.05762000000004</v>
      </c>
      <c r="P14" s="130"/>
      <c r="Q14" s="132">
        <f>IF(M14*1=0,"-",(O14-M14)/M14)</f>
        <v>0.54286882375471368</v>
      </c>
      <c r="S14" s="129">
        <f>S12+S13</f>
        <v>4.4614000000000003</v>
      </c>
      <c r="T14" s="130"/>
      <c r="U14" s="129">
        <f>U12+U13</f>
        <v>10.99188</v>
      </c>
      <c r="V14" s="130"/>
      <c r="W14" s="131">
        <f>W12+W13</f>
        <v>7.2885799999999996</v>
      </c>
      <c r="X14" s="130"/>
      <c r="Y14" s="132">
        <f>IF(U14*1=0,"-",(W14-U14)/U14)</f>
        <v>-0.33691233892655309</v>
      </c>
      <c r="AA14" s="129">
        <f>AA12+AA13</f>
        <v>283.49379999999996</v>
      </c>
      <c r="AB14" s="130"/>
      <c r="AC14" s="129">
        <f>AC12+AC13</f>
        <v>171.82186000000002</v>
      </c>
      <c r="AD14" s="130"/>
      <c r="AE14" s="131">
        <f>AE12+AE13</f>
        <v>274.76904000000002</v>
      </c>
      <c r="AF14" s="130"/>
      <c r="AG14" s="132">
        <f>IF(AC14*1=0,"-",(AE14-AC14)/AC14)</f>
        <v>0.59915065521930677</v>
      </c>
    </row>
    <row r="16" spans="1:33" x14ac:dyDescent="0.25">
      <c r="A16" s="225" t="s">
        <v>18</v>
      </c>
      <c r="B16" s="226"/>
      <c r="C16" s="117"/>
      <c r="D16" s="118"/>
      <c r="E16" s="117"/>
      <c r="F16" s="118"/>
      <c r="G16" s="119"/>
      <c r="H16" s="118"/>
      <c r="I16" s="120"/>
      <c r="K16" s="117"/>
      <c r="L16" s="118"/>
      <c r="M16" s="117"/>
      <c r="N16" s="118"/>
      <c r="O16" s="119"/>
      <c r="P16" s="118"/>
      <c r="Q16" s="120"/>
      <c r="S16" s="117"/>
      <c r="T16" s="118"/>
      <c r="U16" s="117"/>
      <c r="V16" s="118"/>
      <c r="W16" s="119"/>
      <c r="X16" s="118"/>
      <c r="Y16" s="120"/>
      <c r="AA16" s="117"/>
      <c r="AB16" s="118"/>
      <c r="AC16" s="117"/>
      <c r="AD16" s="118"/>
      <c r="AE16" s="119"/>
      <c r="AF16" s="118"/>
      <c r="AG16" s="120"/>
    </row>
    <row r="17" spans="1:33" x14ac:dyDescent="0.25">
      <c r="A17" s="121" t="s">
        <v>19</v>
      </c>
      <c r="B17" s="122"/>
      <c r="C17" s="123">
        <v>701.4</v>
      </c>
      <c r="D17" s="124"/>
      <c r="E17" s="123">
        <v>535.5</v>
      </c>
      <c r="F17" s="124"/>
      <c r="G17" s="125">
        <v>476.9</v>
      </c>
      <c r="H17" s="124"/>
      <c r="I17" s="126">
        <f>IF(OR(E17=0,E17="-"),"-",IF(G17="-",(0-E17)/E17,(G17-E17)/E17))</f>
        <v>-0.10943043884220359</v>
      </c>
      <c r="K17" s="123">
        <v>728.91700000000003</v>
      </c>
      <c r="L17" s="124"/>
      <c r="M17" s="123">
        <v>487.15199999999999</v>
      </c>
      <c r="N17" s="124"/>
      <c r="O17" s="125">
        <v>470.92399999999998</v>
      </c>
      <c r="P17" s="124"/>
      <c r="Q17" s="126">
        <f>IF(OR(M17=0,M17="-"),"-",IF(O17="-",(0-M17)/M17,(O17-M17)/M17))</f>
        <v>-3.331198476040334E-2</v>
      </c>
      <c r="S17" s="123">
        <v>394.5</v>
      </c>
      <c r="T17" s="124"/>
      <c r="U17" s="123">
        <v>244.88200000000001</v>
      </c>
      <c r="V17" s="124"/>
      <c r="W17" s="125">
        <v>288.2</v>
      </c>
      <c r="X17" s="124"/>
      <c r="Y17" s="126">
        <f>IF(OR(U17=0,U17="-"),"-",IF(W17="-",(0-U17)/U17,(W17-U17)/U17))</f>
        <v>0.17689336088401753</v>
      </c>
      <c r="AA17" s="123">
        <v>334.41699999999997</v>
      </c>
      <c r="AB17" s="124"/>
      <c r="AC17" s="123">
        <v>242.27</v>
      </c>
      <c r="AD17" s="124"/>
      <c r="AE17" s="125">
        <v>182.72399999999999</v>
      </c>
      <c r="AF17" s="124"/>
      <c r="AG17" s="126">
        <f>IF(OR(AC17=0,AC17="-"),"-",IF(AE17="-",(0-AC17)/AC17,(AE17-AC17)/AC17))</f>
        <v>-0.24578362983448226</v>
      </c>
    </row>
    <row r="18" spans="1:33" x14ac:dyDescent="0.25">
      <c r="A18" s="127" t="s">
        <v>12</v>
      </c>
      <c r="B18" s="128"/>
      <c r="C18" s="129">
        <f>C17</f>
        <v>701.4</v>
      </c>
      <c r="D18" s="130"/>
      <c r="E18" s="129">
        <f>E17</f>
        <v>535.5</v>
      </c>
      <c r="F18" s="130"/>
      <c r="G18" s="131">
        <f>G17</f>
        <v>476.9</v>
      </c>
      <c r="H18" s="130"/>
      <c r="I18" s="132">
        <f>IF(E18*1=0,"-",(G18-E18)/E18)</f>
        <v>-0.10943043884220359</v>
      </c>
      <c r="K18" s="129">
        <f>K17</f>
        <v>728.91700000000003</v>
      </c>
      <c r="L18" s="130"/>
      <c r="M18" s="129">
        <f>M17</f>
        <v>487.15199999999999</v>
      </c>
      <c r="N18" s="130"/>
      <c r="O18" s="131">
        <f>O17</f>
        <v>470.92399999999998</v>
      </c>
      <c r="P18" s="130"/>
      <c r="Q18" s="132">
        <f>IF(M18*1=0,"-",(O18-M18)/M18)</f>
        <v>-3.331198476040334E-2</v>
      </c>
      <c r="S18" s="129">
        <f>S17</f>
        <v>394.5</v>
      </c>
      <c r="T18" s="130"/>
      <c r="U18" s="129">
        <f>U17</f>
        <v>244.88200000000001</v>
      </c>
      <c r="V18" s="130"/>
      <c r="W18" s="131">
        <f>W17</f>
        <v>288.2</v>
      </c>
      <c r="X18" s="130"/>
      <c r="Y18" s="132">
        <f>IF(U18*1=0,"-",(W18-U18)/U18)</f>
        <v>0.17689336088401753</v>
      </c>
      <c r="AA18" s="129">
        <f>AA17</f>
        <v>334.41699999999997</v>
      </c>
      <c r="AB18" s="130"/>
      <c r="AC18" s="129">
        <f>AC17</f>
        <v>242.27</v>
      </c>
      <c r="AD18" s="130"/>
      <c r="AE18" s="131">
        <f>AE17</f>
        <v>182.72399999999999</v>
      </c>
      <c r="AF18" s="130"/>
      <c r="AG18" s="132">
        <f>IF(AC18*1=0,"-",(AE18-AC18)/AC18)</f>
        <v>-0.24578362983448226</v>
      </c>
    </row>
    <row r="20" spans="1:33" x14ac:dyDescent="0.25">
      <c r="A20" s="225" t="s">
        <v>22</v>
      </c>
      <c r="B20" s="226"/>
      <c r="C20" s="117"/>
      <c r="D20" s="118"/>
      <c r="E20" s="117"/>
      <c r="F20" s="118"/>
      <c r="G20" s="119"/>
      <c r="H20" s="118"/>
      <c r="I20" s="120"/>
      <c r="K20" s="117"/>
      <c r="L20" s="118"/>
      <c r="M20" s="117"/>
      <c r="N20" s="118"/>
      <c r="O20" s="119"/>
      <c r="P20" s="118"/>
      <c r="Q20" s="120"/>
      <c r="S20" s="117"/>
      <c r="T20" s="118"/>
      <c r="U20" s="117"/>
      <c r="V20" s="118"/>
      <c r="W20" s="119"/>
      <c r="X20" s="118"/>
      <c r="Y20" s="120"/>
      <c r="AA20" s="117"/>
      <c r="AB20" s="118"/>
      <c r="AC20" s="117"/>
      <c r="AD20" s="118"/>
      <c r="AE20" s="119"/>
      <c r="AF20" s="118"/>
      <c r="AG20" s="120"/>
    </row>
    <row r="21" spans="1:33" x14ac:dyDescent="0.25">
      <c r="A21" s="121" t="s">
        <v>23</v>
      </c>
      <c r="B21" s="122"/>
      <c r="C21" s="123">
        <v>252.7</v>
      </c>
      <c r="D21" s="124"/>
      <c r="E21" s="123">
        <v>279</v>
      </c>
      <c r="F21" s="124"/>
      <c r="G21" s="125">
        <v>290.76600000000002</v>
      </c>
      <c r="H21" s="124"/>
      <c r="I21" s="126">
        <f>IF(OR(E21=0,E21="-"),"-",IF(G21="-",(0-E21)/E21,(G21-E21)/E21))</f>
        <v>4.2172043010752759E-2</v>
      </c>
      <c r="K21" s="123">
        <v>236.86099999999999</v>
      </c>
      <c r="L21" s="124"/>
      <c r="M21" s="123">
        <v>250.34700000000001</v>
      </c>
      <c r="N21" s="124"/>
      <c r="O21" s="125">
        <v>266.45999999999998</v>
      </c>
      <c r="P21" s="124"/>
      <c r="Q21" s="126">
        <f>IF(OR(M21=0,M21="-"),"-",IF(O21="-",(0-M21)/M21,(O21-M21)/M21))</f>
        <v>6.4362664621505236E-2</v>
      </c>
      <c r="S21" s="123">
        <v>40.216000000000001</v>
      </c>
      <c r="T21" s="124"/>
      <c r="U21" s="123">
        <v>34.5</v>
      </c>
      <c r="V21" s="124"/>
      <c r="W21" s="125">
        <v>29.959</v>
      </c>
      <c r="X21" s="124"/>
      <c r="Y21" s="126">
        <f>IF(OR(U21=0,U21="-"),"-",IF(W21="-",(0-U21)/U21,(W21-U21)/U21))</f>
        <v>-0.13162318840579712</v>
      </c>
      <c r="AA21" s="123">
        <v>196.64500000000001</v>
      </c>
      <c r="AB21" s="124"/>
      <c r="AC21" s="123">
        <v>215.84700000000001</v>
      </c>
      <c r="AD21" s="124"/>
      <c r="AE21" s="125">
        <v>236.501</v>
      </c>
      <c r="AF21" s="124"/>
      <c r="AG21" s="126">
        <f>IF(OR(AC21=0,AC21="-"),"-",IF(AE21="-",(0-AC21)/AC21,(AE21-AC21)/AC21))</f>
        <v>9.568814947624936E-2</v>
      </c>
    </row>
    <row r="22" spans="1:33" x14ac:dyDescent="0.25">
      <c r="A22" s="133" t="s">
        <v>24</v>
      </c>
      <c r="B22" s="134"/>
      <c r="C22" s="135">
        <v>0</v>
      </c>
      <c r="D22" s="136"/>
      <c r="E22" s="135">
        <v>0</v>
      </c>
      <c r="F22" s="136"/>
      <c r="G22" s="137">
        <v>5.7550600000000003</v>
      </c>
      <c r="H22" s="136"/>
      <c r="I22" s="138" t="str">
        <f>IF(OR(E22=0,E22="-"),"-",IF(G22="-",(0-E22)/E22,(G22-E22)/E22))</f>
        <v>-</v>
      </c>
      <c r="K22" s="135">
        <v>0</v>
      </c>
      <c r="L22" s="136"/>
      <c r="M22" s="135">
        <v>0</v>
      </c>
      <c r="N22" s="136"/>
      <c r="O22" s="137">
        <v>5.02182</v>
      </c>
      <c r="P22" s="136"/>
      <c r="Q22" s="138" t="str">
        <f>IF(OR(M22=0,M22="-"),"-",IF(O22="-",(0-M22)/M22,(O22-M22)/M22))</f>
        <v>-</v>
      </c>
      <c r="S22" s="135">
        <v>0</v>
      </c>
      <c r="T22" s="136"/>
      <c r="U22" s="135">
        <v>0</v>
      </c>
      <c r="V22" s="136"/>
      <c r="W22" s="137">
        <v>5.02182</v>
      </c>
      <c r="X22" s="136"/>
      <c r="Y22" s="138" t="str">
        <f>IF(OR(U22=0,U22="-"),"-",IF(W22="-",(0-U22)/U22,(W22-U22)/U22))</f>
        <v>-</v>
      </c>
      <c r="AA22" s="135">
        <v>0</v>
      </c>
      <c r="AB22" s="136"/>
      <c r="AC22" s="135">
        <v>0</v>
      </c>
      <c r="AD22" s="136"/>
      <c r="AE22" s="137">
        <v>0</v>
      </c>
      <c r="AF22" s="136"/>
      <c r="AG22" s="138" t="str">
        <f>IF(OR(AC22=0,AC22="-"),"-",IF(AE22="-",(0-AC22)/AC22,(AE22-AC22)/AC22))</f>
        <v>-</v>
      </c>
    </row>
    <row r="23" spans="1:33" x14ac:dyDescent="0.25">
      <c r="A23" s="121" t="s">
        <v>25</v>
      </c>
      <c r="B23" s="122"/>
      <c r="C23" s="123">
        <v>0</v>
      </c>
      <c r="D23" s="124"/>
      <c r="E23" s="123">
        <v>0</v>
      </c>
      <c r="F23" s="124"/>
      <c r="G23" s="125">
        <v>0</v>
      </c>
      <c r="H23" s="124"/>
      <c r="I23" s="126" t="str">
        <f>IF(OR(E23=0,E23="-"),"-",IF(G23="-",(0-E23)/E23,(G23-E23)/E23))</f>
        <v>-</v>
      </c>
      <c r="K23" s="123">
        <v>1.343</v>
      </c>
      <c r="L23" s="124"/>
      <c r="M23" s="123">
        <v>0</v>
      </c>
      <c r="N23" s="124"/>
      <c r="O23" s="125">
        <v>0</v>
      </c>
      <c r="P23" s="124"/>
      <c r="Q23" s="126" t="str">
        <f>IF(OR(M23=0,M23="-"),"-",IF(O23="-",(0-M23)/M23,(O23-M23)/M23))</f>
        <v>-</v>
      </c>
      <c r="S23" s="123">
        <v>0.64</v>
      </c>
      <c r="T23" s="124"/>
      <c r="U23" s="123">
        <v>0</v>
      </c>
      <c r="V23" s="124"/>
      <c r="W23" s="125">
        <v>0</v>
      </c>
      <c r="X23" s="124"/>
      <c r="Y23" s="126" t="str">
        <f>IF(OR(U23=0,U23="-"),"-",IF(W23="-",(0-U23)/U23,(W23-U23)/U23))</f>
        <v>-</v>
      </c>
      <c r="AA23" s="123">
        <v>0.70299999999999996</v>
      </c>
      <c r="AB23" s="124"/>
      <c r="AC23" s="123">
        <v>0</v>
      </c>
      <c r="AD23" s="124"/>
      <c r="AE23" s="125">
        <v>0</v>
      </c>
      <c r="AF23" s="124"/>
      <c r="AG23" s="126" t="str">
        <f>IF(OR(AC23=0,AC23="-"),"-",IF(AE23="-",(0-AC23)/AC23,(AE23-AC23)/AC23))</f>
        <v>-</v>
      </c>
    </row>
    <row r="24" spans="1:33" x14ac:dyDescent="0.25">
      <c r="A24" s="133" t="s">
        <v>26</v>
      </c>
      <c r="B24" s="134"/>
      <c r="C24" s="135">
        <v>47.84</v>
      </c>
      <c r="D24" s="136"/>
      <c r="E24" s="135">
        <v>63.48</v>
      </c>
      <c r="F24" s="136"/>
      <c r="G24" s="137">
        <v>38.18</v>
      </c>
      <c r="H24" s="136"/>
      <c r="I24" s="138">
        <f>IF(OR(E24=0,E24="-"),"-",IF(G24="-",(0-E24)/E24,(G24-E24)/E24))</f>
        <v>-0.39855072463768115</v>
      </c>
      <c r="K24" s="135">
        <v>72.680000000000007</v>
      </c>
      <c r="L24" s="136"/>
      <c r="M24" s="135">
        <v>56.488</v>
      </c>
      <c r="N24" s="136"/>
      <c r="O24" s="137">
        <v>22.09196</v>
      </c>
      <c r="P24" s="136"/>
      <c r="Q24" s="138">
        <f>IF(OR(M24=0,M24="-"),"-",IF(O24="-",(0-M24)/M24,(O24-M24)/M24))</f>
        <v>-0.60890879478827364</v>
      </c>
      <c r="S24" s="135">
        <v>4.5999999999999996</v>
      </c>
      <c r="T24" s="136"/>
      <c r="U24" s="135">
        <v>5.4717000000000002</v>
      </c>
      <c r="V24" s="136"/>
      <c r="W24" s="137">
        <v>4.1151600000000004</v>
      </c>
      <c r="X24" s="136"/>
      <c r="Y24" s="138">
        <f>IF(OR(U24=0,U24="-"),"-",IF(W24="-",(0-U24)/U24,(W24-U24)/U24))</f>
        <v>-0.24791929382093314</v>
      </c>
      <c r="AA24" s="135">
        <v>68.08</v>
      </c>
      <c r="AB24" s="136"/>
      <c r="AC24" s="135">
        <v>51.016300000000001</v>
      </c>
      <c r="AD24" s="136"/>
      <c r="AE24" s="137">
        <v>17.976800000000001</v>
      </c>
      <c r="AF24" s="136"/>
      <c r="AG24" s="138">
        <f>IF(OR(AC24=0,AC24="-"),"-",IF(AE24="-",(0-AC24)/AC24,(AE24-AC24)/AC24))</f>
        <v>-0.64762634687345033</v>
      </c>
    </row>
    <row r="25" spans="1:33" x14ac:dyDescent="0.25">
      <c r="A25" s="127" t="s">
        <v>12</v>
      </c>
      <c r="B25" s="128"/>
      <c r="C25" s="129">
        <f>C21+C22+C23+C24</f>
        <v>300.53999999999996</v>
      </c>
      <c r="D25" s="130"/>
      <c r="E25" s="129">
        <f>E21+E22+E23+E24</f>
        <v>342.48</v>
      </c>
      <c r="F25" s="130"/>
      <c r="G25" s="131">
        <f>G21+G22+G23+G24</f>
        <v>334.70106000000004</v>
      </c>
      <c r="H25" s="130"/>
      <c r="I25" s="132">
        <f>IF(E25*1=0,"-",(G25-E25)/E25)</f>
        <v>-2.2713559915907431E-2</v>
      </c>
      <c r="K25" s="129">
        <f>K21+K22+K23+K24</f>
        <v>310.88400000000001</v>
      </c>
      <c r="L25" s="130"/>
      <c r="M25" s="129">
        <f>M21+M22+M23+M24</f>
        <v>306.83500000000004</v>
      </c>
      <c r="N25" s="130"/>
      <c r="O25" s="131">
        <f>O21+O22+O23+O24</f>
        <v>293.57377999999994</v>
      </c>
      <c r="P25" s="130"/>
      <c r="Q25" s="132">
        <f>IF(M25*1=0,"-",(O25-M25)/M25)</f>
        <v>-4.3219385011488559E-2</v>
      </c>
      <c r="S25" s="129">
        <f>S21+S22+S23+S24</f>
        <v>45.456000000000003</v>
      </c>
      <c r="T25" s="130"/>
      <c r="U25" s="129">
        <f>U21+U22+U23+U24</f>
        <v>39.971699999999998</v>
      </c>
      <c r="V25" s="130"/>
      <c r="W25" s="131">
        <f>W21+W22+W23+W24</f>
        <v>39.095980000000004</v>
      </c>
      <c r="X25" s="130"/>
      <c r="Y25" s="132">
        <f>IF(U25*1=0,"-",(W25-U25)/U25)</f>
        <v>-2.1908500263936589E-2</v>
      </c>
      <c r="AA25" s="129">
        <f>AA21+AA22+AA23+AA24</f>
        <v>265.428</v>
      </c>
      <c r="AB25" s="130"/>
      <c r="AC25" s="129">
        <f>AC21+AC22+AC23+AC24</f>
        <v>266.86329999999998</v>
      </c>
      <c r="AD25" s="130"/>
      <c r="AE25" s="131">
        <f>AE21+AE22+AE23+AE24</f>
        <v>254.4778</v>
      </c>
      <c r="AF25" s="130"/>
      <c r="AG25" s="132">
        <f>IF(AC25*1=0,"-",(AE25-AC25)/AC25)</f>
        <v>-4.6411402392161002E-2</v>
      </c>
    </row>
    <row r="27" spans="1:33" x14ac:dyDescent="0.25">
      <c r="A27" s="225" t="s">
        <v>27</v>
      </c>
      <c r="B27" s="226"/>
      <c r="C27" s="117"/>
      <c r="D27" s="118"/>
      <c r="E27" s="117"/>
      <c r="F27" s="118"/>
      <c r="G27" s="119"/>
      <c r="H27" s="118"/>
      <c r="I27" s="120"/>
      <c r="K27" s="117"/>
      <c r="L27" s="118"/>
      <c r="M27" s="117"/>
      <c r="N27" s="118"/>
      <c r="O27" s="119"/>
      <c r="P27" s="118"/>
      <c r="Q27" s="120"/>
      <c r="S27" s="117"/>
      <c r="T27" s="118"/>
      <c r="U27" s="117"/>
      <c r="V27" s="118"/>
      <c r="W27" s="119"/>
      <c r="X27" s="118"/>
      <c r="Y27" s="120"/>
      <c r="AA27" s="117"/>
      <c r="AB27" s="118"/>
      <c r="AC27" s="117"/>
      <c r="AD27" s="118"/>
      <c r="AE27" s="119"/>
      <c r="AF27" s="118"/>
      <c r="AG27" s="120"/>
    </row>
    <row r="28" spans="1:33" x14ac:dyDescent="0.25">
      <c r="A28" s="121" t="s">
        <v>29</v>
      </c>
      <c r="B28" s="122"/>
      <c r="C28" s="123">
        <v>21.919</v>
      </c>
      <c r="D28" s="124"/>
      <c r="E28" s="123">
        <v>87.928539999999998</v>
      </c>
      <c r="F28" s="124"/>
      <c r="G28" s="125">
        <v>53.185659999999999</v>
      </c>
      <c r="H28" s="124"/>
      <c r="I28" s="126">
        <f>IF(OR(E28=0,E28="-"),"-",IF(G28="-",(0-E28)/E28,(G28-E28)/E28))</f>
        <v>-0.39512631507358137</v>
      </c>
      <c r="K28" s="123">
        <v>43.123820000000002</v>
      </c>
      <c r="L28" s="124"/>
      <c r="M28" s="123">
        <v>112.6927</v>
      </c>
      <c r="N28" s="124"/>
      <c r="O28" s="125">
        <v>46.23</v>
      </c>
      <c r="P28" s="124"/>
      <c r="Q28" s="126">
        <f>IF(OR(M28=0,M28="-"),"-",IF(O28="-",(0-M28)/M28,(O28-M28)/M28))</f>
        <v>-0.58976934619545018</v>
      </c>
      <c r="S28" s="123">
        <v>0.23300000000000001</v>
      </c>
      <c r="T28" s="124"/>
      <c r="U28" s="123">
        <v>0.1198</v>
      </c>
      <c r="V28" s="124"/>
      <c r="W28" s="125">
        <v>0.14299999999999999</v>
      </c>
      <c r="X28" s="124"/>
      <c r="Y28" s="126">
        <f>IF(OR(U28=0,U28="-"),"-",IF(W28="-",(0-U28)/U28,(W28-U28)/U28))</f>
        <v>0.19365609348914845</v>
      </c>
      <c r="AA28" s="123">
        <v>42.890819999999998</v>
      </c>
      <c r="AB28" s="124"/>
      <c r="AC28" s="123">
        <v>112.5729</v>
      </c>
      <c r="AD28" s="124"/>
      <c r="AE28" s="125">
        <v>46.087000000000003</v>
      </c>
      <c r="AF28" s="124"/>
      <c r="AG28" s="126">
        <f>IF(OR(AC28=0,AC28="-"),"-",IF(AE28="-",(0-AC28)/AC28,(AE28-AC28)/AC28))</f>
        <v>-0.59060306699036802</v>
      </c>
    </row>
    <row r="29" spans="1:33" x14ac:dyDescent="0.25">
      <c r="A29" s="133" t="s">
        <v>30</v>
      </c>
      <c r="B29" s="134"/>
      <c r="C29" s="135">
        <v>211.02269999999999</v>
      </c>
      <c r="D29" s="136"/>
      <c r="E29" s="135">
        <v>169.55799999999999</v>
      </c>
      <c r="F29" s="136"/>
      <c r="G29" s="137">
        <v>234.86</v>
      </c>
      <c r="H29" s="136"/>
      <c r="I29" s="138">
        <f>IF(OR(E29=0,E29="-"),"-",IF(G29="-",(0-E29)/E29,(G29-E29)/E29))</f>
        <v>0.38513075171917588</v>
      </c>
      <c r="K29" s="135">
        <v>198.67078000000001</v>
      </c>
      <c r="L29" s="136"/>
      <c r="M29" s="135">
        <v>198.785</v>
      </c>
      <c r="N29" s="136"/>
      <c r="O29" s="137">
        <v>232.76</v>
      </c>
      <c r="P29" s="136"/>
      <c r="Q29" s="138">
        <f>IF(OR(M29=0,M29="-"),"-",IF(O29="-",(0-M29)/M29,(O29-M29)/M29))</f>
        <v>0.17091329828709406</v>
      </c>
      <c r="S29" s="135">
        <v>19.368760000000002</v>
      </c>
      <c r="T29" s="136"/>
      <c r="U29" s="135">
        <v>41.36</v>
      </c>
      <c r="V29" s="136"/>
      <c r="W29" s="137">
        <v>22.54</v>
      </c>
      <c r="X29" s="136"/>
      <c r="Y29" s="138">
        <f>IF(OR(U29=0,U29="-"),"-",IF(W29="-",(0-U29)/U29,(W29-U29)/U29))</f>
        <v>-0.45502901353965186</v>
      </c>
      <c r="AA29" s="135">
        <v>179.30202</v>
      </c>
      <c r="AB29" s="136"/>
      <c r="AC29" s="135">
        <v>157.42500000000001</v>
      </c>
      <c r="AD29" s="136"/>
      <c r="AE29" s="137">
        <v>210.22</v>
      </c>
      <c r="AF29" s="136"/>
      <c r="AG29" s="138">
        <f>IF(OR(AC29=0,AC29="-"),"-",IF(AE29="-",(0-AC29)/AC29,(AE29-AC29)/AC29))</f>
        <v>0.33536604732412251</v>
      </c>
    </row>
    <row r="30" spans="1:33" x14ac:dyDescent="0.25">
      <c r="A30" s="121" t="s">
        <v>31</v>
      </c>
      <c r="B30" s="122"/>
      <c r="C30" s="123">
        <v>27.791399999999999</v>
      </c>
      <c r="D30" s="124"/>
      <c r="E30" s="123">
        <v>23.329889999999999</v>
      </c>
      <c r="F30" s="124"/>
      <c r="G30" s="125">
        <v>12.357125</v>
      </c>
      <c r="H30" s="124"/>
      <c r="I30" s="126">
        <f>IF(OR(E30=0,E30="-"),"-",IF(G30="-",(0-E30)/E30,(G30-E30)/E30))</f>
        <v>-0.47033076452567929</v>
      </c>
      <c r="K30" s="123">
        <v>23.272400000000001</v>
      </c>
      <c r="L30" s="124"/>
      <c r="M30" s="123">
        <v>26.652419999999999</v>
      </c>
      <c r="N30" s="124"/>
      <c r="O30" s="125">
        <v>12.357125</v>
      </c>
      <c r="P30" s="124"/>
      <c r="Q30" s="126">
        <f>IF(OR(M30=0,M30="-"),"-",IF(O30="-",(0-M30)/M30,(O30-M30)/M30))</f>
        <v>-0.5363601128903116</v>
      </c>
      <c r="S30" s="123">
        <v>12.9224</v>
      </c>
      <c r="T30" s="124"/>
      <c r="U30" s="123">
        <v>12.52187</v>
      </c>
      <c r="V30" s="124"/>
      <c r="W30" s="125">
        <v>4.6621249999999996</v>
      </c>
      <c r="X30" s="124"/>
      <c r="Y30" s="126">
        <f>IF(OR(U30=0,U30="-"),"-",IF(W30="-",(0-U30)/U30,(W30-U30)/U30))</f>
        <v>-0.62768140860750032</v>
      </c>
      <c r="AA30" s="123">
        <v>10.35</v>
      </c>
      <c r="AB30" s="124"/>
      <c r="AC30" s="123">
        <v>14.130549999999999</v>
      </c>
      <c r="AD30" s="124"/>
      <c r="AE30" s="125">
        <v>7.6950000000000003</v>
      </c>
      <c r="AF30" s="124"/>
      <c r="AG30" s="126">
        <f>IF(OR(AC30=0,AC30="-"),"-",IF(AE30="-",(0-AC30)/AC30,(AE30-AC30)/AC30))</f>
        <v>-0.45543520952829147</v>
      </c>
    </row>
    <row r="31" spans="1:33" x14ac:dyDescent="0.25">
      <c r="A31" s="127" t="s">
        <v>12</v>
      </c>
      <c r="B31" s="128"/>
      <c r="C31" s="129">
        <f>C28+C29+C30</f>
        <v>260.73309999999998</v>
      </c>
      <c r="D31" s="130"/>
      <c r="E31" s="129">
        <f>E28+E29+E30</f>
        <v>280.81642999999997</v>
      </c>
      <c r="F31" s="130"/>
      <c r="G31" s="131">
        <f>G28+G29+G30</f>
        <v>300.40278499999999</v>
      </c>
      <c r="H31" s="130"/>
      <c r="I31" s="132">
        <f>IF(E31*1=0,"-",(G31-E31)/E31)</f>
        <v>6.9747895448995012E-2</v>
      </c>
      <c r="K31" s="129">
        <f>K28+K29+K30</f>
        <v>265.06700000000001</v>
      </c>
      <c r="L31" s="130"/>
      <c r="M31" s="129">
        <f>M28+M29+M30</f>
        <v>338.13012000000003</v>
      </c>
      <c r="N31" s="130"/>
      <c r="O31" s="131">
        <f>O28+O29+O30</f>
        <v>291.34712500000001</v>
      </c>
      <c r="P31" s="130"/>
      <c r="Q31" s="132">
        <f>IF(M31*1=0,"-",(O31-M31)/M31)</f>
        <v>-0.13835796408790801</v>
      </c>
      <c r="S31" s="129">
        <f>S28+S29+S30</f>
        <v>32.524160000000002</v>
      </c>
      <c r="T31" s="130"/>
      <c r="U31" s="129">
        <f>U28+U29+U30</f>
        <v>54.001669999999997</v>
      </c>
      <c r="V31" s="130"/>
      <c r="W31" s="131">
        <f>W28+W29+W30</f>
        <v>27.345124999999999</v>
      </c>
      <c r="X31" s="130"/>
      <c r="Y31" s="132">
        <f>IF(U31*1=0,"-",(W31-U31)/U31)</f>
        <v>-0.49362445642884745</v>
      </c>
      <c r="AA31" s="129">
        <f>AA28+AA29+AA30</f>
        <v>232.54283999999998</v>
      </c>
      <c r="AB31" s="130"/>
      <c r="AC31" s="129">
        <f>AC28+AC29+AC30</f>
        <v>284.12845000000004</v>
      </c>
      <c r="AD31" s="130"/>
      <c r="AE31" s="131">
        <f>AE28+AE29+AE30</f>
        <v>264.00200000000001</v>
      </c>
      <c r="AF31" s="130"/>
      <c r="AG31" s="132">
        <f>IF(AC31*1=0,"-",(AE31-AC31)/AC31)</f>
        <v>-7.0835743481513488E-2</v>
      </c>
    </row>
    <row r="33" spans="1:33" x14ac:dyDescent="0.25">
      <c r="A33" s="225" t="s">
        <v>32</v>
      </c>
      <c r="B33" s="226"/>
      <c r="C33" s="117"/>
      <c r="D33" s="118"/>
      <c r="E33" s="117"/>
      <c r="F33" s="118"/>
      <c r="G33" s="119"/>
      <c r="H33" s="118"/>
      <c r="I33" s="120"/>
      <c r="K33" s="117"/>
      <c r="L33" s="118"/>
      <c r="M33" s="117"/>
      <c r="N33" s="118"/>
      <c r="O33" s="119"/>
      <c r="P33" s="118"/>
      <c r="Q33" s="120"/>
      <c r="S33" s="117"/>
      <c r="T33" s="118"/>
      <c r="U33" s="117"/>
      <c r="V33" s="118"/>
      <c r="W33" s="119"/>
      <c r="X33" s="118"/>
      <c r="Y33" s="120"/>
      <c r="AA33" s="117"/>
      <c r="AB33" s="118"/>
      <c r="AC33" s="117"/>
      <c r="AD33" s="118"/>
      <c r="AE33" s="119"/>
      <c r="AF33" s="118"/>
      <c r="AG33" s="120"/>
    </row>
    <row r="34" spans="1:33" x14ac:dyDescent="0.25">
      <c r="A34" s="121" t="s">
        <v>33</v>
      </c>
      <c r="B34" s="122"/>
      <c r="C34" s="123">
        <v>1664.0039999999999</v>
      </c>
      <c r="D34" s="124"/>
      <c r="E34" s="123">
        <v>1685.44</v>
      </c>
      <c r="F34" s="124"/>
      <c r="G34" s="125">
        <v>1974.32</v>
      </c>
      <c r="H34" s="124"/>
      <c r="I34" s="126">
        <f>IF(OR(E34=0,E34="-"),"-",IF(G34="-",(0-E34)/E34,(G34-E34)/E34))</f>
        <v>0.17139737991266368</v>
      </c>
      <c r="K34" s="123">
        <v>1664.0039999999999</v>
      </c>
      <c r="L34" s="124"/>
      <c r="M34" s="123">
        <v>1685.44</v>
      </c>
      <c r="N34" s="124"/>
      <c r="O34" s="125">
        <v>1974.32</v>
      </c>
      <c r="P34" s="124"/>
      <c r="Q34" s="126">
        <f>IF(OR(M34=0,M34="-"),"-",IF(O34="-",(0-M34)/M34,(O34-M34)/M34))</f>
        <v>0.17139737991266368</v>
      </c>
      <c r="S34" s="123">
        <v>1590.19148</v>
      </c>
      <c r="T34" s="124"/>
      <c r="U34" s="123">
        <v>1398.5609999999999</v>
      </c>
      <c r="V34" s="124"/>
      <c r="W34" s="125">
        <v>1544.0268000000001</v>
      </c>
      <c r="X34" s="124"/>
      <c r="Y34" s="126">
        <f>IF(OR(U34=0,U34="-"),"-",IF(W34="-",(0-U34)/U34,(W34-U34)/U34))</f>
        <v>0.10401105135921863</v>
      </c>
      <c r="AA34" s="123">
        <v>73.812520000000006</v>
      </c>
      <c r="AB34" s="124" t="s">
        <v>35</v>
      </c>
      <c r="AC34" s="123">
        <v>286.87900000000002</v>
      </c>
      <c r="AD34" s="124" t="s">
        <v>35</v>
      </c>
      <c r="AE34" s="125">
        <v>430.29320000000001</v>
      </c>
      <c r="AF34" s="124" t="s">
        <v>35</v>
      </c>
      <c r="AG34" s="126">
        <f>IF(OR(AC34=0,AC34="-"),"-",IF(AE34="-",(0-AC34)/AC34,(AE34-AC34)/AC34))</f>
        <v>0.49991180950853836</v>
      </c>
    </row>
    <row r="35" spans="1:33" x14ac:dyDescent="0.25">
      <c r="A35" s="133" t="s">
        <v>36</v>
      </c>
      <c r="B35" s="134"/>
      <c r="C35" s="135">
        <v>0</v>
      </c>
      <c r="D35" s="136"/>
      <c r="E35" s="135">
        <v>0</v>
      </c>
      <c r="F35" s="136"/>
      <c r="G35" s="137">
        <v>6.181</v>
      </c>
      <c r="H35" s="136"/>
      <c r="I35" s="138" t="str">
        <f>IF(OR(E35=0,E35="-"),"-",IF(G35="-",(0-E35)/E35,(G35-E35)/E35))</f>
        <v>-</v>
      </c>
      <c r="K35" s="135">
        <v>0</v>
      </c>
      <c r="L35" s="136"/>
      <c r="M35" s="135">
        <v>0</v>
      </c>
      <c r="N35" s="136"/>
      <c r="O35" s="137">
        <v>6.181</v>
      </c>
      <c r="P35" s="136"/>
      <c r="Q35" s="138" t="str">
        <f>IF(OR(M35=0,M35="-"),"-",IF(O35="-",(0-M35)/M35,(O35-M35)/M35))</f>
        <v>-</v>
      </c>
      <c r="S35" s="135">
        <v>0</v>
      </c>
      <c r="T35" s="136"/>
      <c r="U35" s="135">
        <v>0</v>
      </c>
      <c r="V35" s="136"/>
      <c r="W35" s="137">
        <v>0</v>
      </c>
      <c r="X35" s="136"/>
      <c r="Y35" s="138" t="str">
        <f>IF(OR(U35=0,U35="-"),"-",IF(W35="-",(0-U35)/U35,(W35-U35)/U35))</f>
        <v>-</v>
      </c>
      <c r="AA35" s="135">
        <v>0</v>
      </c>
      <c r="AB35" s="136"/>
      <c r="AC35" s="135">
        <v>0</v>
      </c>
      <c r="AD35" s="136"/>
      <c r="AE35" s="137">
        <v>6.181</v>
      </c>
      <c r="AF35" s="136"/>
      <c r="AG35" s="138" t="str">
        <f>IF(OR(AC35=0,AC35="-"),"-",IF(AE35="-",(0-AC35)/AC35,(AE35-AC35)/AC35))</f>
        <v>-</v>
      </c>
    </row>
    <row r="36" spans="1:33" x14ac:dyDescent="0.25">
      <c r="A36" s="121" t="s">
        <v>37</v>
      </c>
      <c r="B36" s="122"/>
      <c r="C36" s="123">
        <v>0</v>
      </c>
      <c r="D36" s="124"/>
      <c r="E36" s="123">
        <v>0</v>
      </c>
      <c r="F36" s="124"/>
      <c r="G36" s="125">
        <v>0</v>
      </c>
      <c r="H36" s="124"/>
      <c r="I36" s="126" t="str">
        <f>IF(OR(E36=0,E36="-"),"-",IF(G36="-",(0-E36)/E36,(G36-E36)/E36))</f>
        <v>-</v>
      </c>
      <c r="K36" s="123">
        <v>6.75</v>
      </c>
      <c r="L36" s="124"/>
      <c r="M36" s="123">
        <v>0</v>
      </c>
      <c r="N36" s="124"/>
      <c r="O36" s="125">
        <v>0</v>
      </c>
      <c r="P36" s="124"/>
      <c r="Q36" s="126" t="str">
        <f>IF(OR(M36=0,M36="-"),"-",IF(O36="-",(0-M36)/M36,(O36-M36)/M36))</f>
        <v>-</v>
      </c>
      <c r="S36" s="123">
        <v>1.5289999999999999</v>
      </c>
      <c r="T36" s="124"/>
      <c r="U36" s="123">
        <v>0</v>
      </c>
      <c r="V36" s="124"/>
      <c r="W36" s="125">
        <v>0</v>
      </c>
      <c r="X36" s="124"/>
      <c r="Y36" s="126" t="str">
        <f>IF(OR(U36=0,U36="-"),"-",IF(W36="-",(0-U36)/U36,(W36-U36)/U36))</f>
        <v>-</v>
      </c>
      <c r="AA36" s="123">
        <v>5.2210000000000001</v>
      </c>
      <c r="AB36" s="124"/>
      <c r="AC36" s="123">
        <v>0</v>
      </c>
      <c r="AD36" s="124"/>
      <c r="AE36" s="125">
        <v>0</v>
      </c>
      <c r="AF36" s="124"/>
      <c r="AG36" s="126" t="str">
        <f>IF(OR(AC36=0,AC36="-"),"-",IF(AE36="-",(0-AC36)/AC36,(AE36-AC36)/AC36))</f>
        <v>-</v>
      </c>
    </row>
    <row r="37" spans="1:33" x14ac:dyDescent="0.25">
      <c r="A37" s="127" t="s">
        <v>12</v>
      </c>
      <c r="B37" s="128"/>
      <c r="C37" s="129">
        <f>C34+C35+C36</f>
        <v>1664.0039999999999</v>
      </c>
      <c r="D37" s="130"/>
      <c r="E37" s="129">
        <f>E34+E35+E36</f>
        <v>1685.44</v>
      </c>
      <c r="F37" s="130"/>
      <c r="G37" s="131">
        <f>G34+G35+G36</f>
        <v>1980.501</v>
      </c>
      <c r="H37" s="130"/>
      <c r="I37" s="132">
        <f>IF(E37*1=0,"-",(G37-E37)/E37)</f>
        <v>0.17506467153977592</v>
      </c>
      <c r="K37" s="129">
        <f>K34+K35+K36</f>
        <v>1670.7539999999999</v>
      </c>
      <c r="L37" s="130"/>
      <c r="M37" s="129">
        <f>M34+M35+M36</f>
        <v>1685.44</v>
      </c>
      <c r="N37" s="130"/>
      <c r="O37" s="131">
        <f>O34+O35+O36</f>
        <v>1980.501</v>
      </c>
      <c r="P37" s="130"/>
      <c r="Q37" s="132">
        <f>IF(M37*1=0,"-",(O37-M37)/M37)</f>
        <v>0.17506467153977592</v>
      </c>
      <c r="S37" s="129">
        <f>S34+S35+S36</f>
        <v>1591.72048</v>
      </c>
      <c r="T37" s="130"/>
      <c r="U37" s="129">
        <f>U34+U35+U36</f>
        <v>1398.5609999999999</v>
      </c>
      <c r="V37" s="130"/>
      <c r="W37" s="131">
        <f>W34+W35+W36</f>
        <v>1544.0268000000001</v>
      </c>
      <c r="X37" s="130"/>
      <c r="Y37" s="132">
        <f>IF(U37*1=0,"-",(W37-U37)/U37)</f>
        <v>0.10401105135921863</v>
      </c>
      <c r="AA37" s="129">
        <f>AA34+AA35+AA36</f>
        <v>79.03352000000001</v>
      </c>
      <c r="AB37" s="130"/>
      <c r="AC37" s="129">
        <f>AC34+AC35+AC36</f>
        <v>286.87900000000002</v>
      </c>
      <c r="AD37" s="130"/>
      <c r="AE37" s="131">
        <f>AE34+AE35+AE36</f>
        <v>436.4742</v>
      </c>
      <c r="AF37" s="130"/>
      <c r="AG37" s="132">
        <f>IF(AC37*1=0,"-",(AE37-AC37)/AC37)</f>
        <v>0.52145747858853375</v>
      </c>
    </row>
    <row r="39" spans="1:33" x14ac:dyDescent="0.25">
      <c r="A39" s="225" t="s">
        <v>38</v>
      </c>
      <c r="B39" s="226"/>
      <c r="C39" s="117"/>
      <c r="D39" s="118"/>
      <c r="E39" s="117"/>
      <c r="F39" s="118"/>
      <c r="G39" s="119"/>
      <c r="H39" s="118"/>
      <c r="I39" s="120"/>
      <c r="K39" s="117"/>
      <c r="L39" s="118"/>
      <c r="M39" s="117"/>
      <c r="N39" s="118"/>
      <c r="O39" s="119"/>
      <c r="P39" s="118"/>
      <c r="Q39" s="120"/>
      <c r="S39" s="117"/>
      <c r="T39" s="118"/>
      <c r="U39" s="117"/>
      <c r="V39" s="118"/>
      <c r="W39" s="119"/>
      <c r="X39" s="118"/>
      <c r="Y39" s="120"/>
      <c r="AA39" s="117"/>
      <c r="AB39" s="118"/>
      <c r="AC39" s="117"/>
      <c r="AD39" s="118"/>
      <c r="AE39" s="119"/>
      <c r="AF39" s="118"/>
      <c r="AG39" s="120"/>
    </row>
    <row r="40" spans="1:33" x14ac:dyDescent="0.25">
      <c r="A40" s="121" t="s">
        <v>39</v>
      </c>
      <c r="B40" s="122"/>
      <c r="C40" s="123">
        <v>53.652999999999999</v>
      </c>
      <c r="D40" s="124"/>
      <c r="E40" s="123">
        <v>72.273820000000001</v>
      </c>
      <c r="F40" s="124"/>
      <c r="G40" s="125">
        <v>44.722000000000001</v>
      </c>
      <c r="H40" s="124"/>
      <c r="I40" s="126">
        <f>IF(OR(E40=0,E40="-"),"-",IF(G40="-",(0-E40)/E40,(G40-E40)/E40))</f>
        <v>-0.38121438717366812</v>
      </c>
      <c r="K40" s="123">
        <v>48.655999999999999</v>
      </c>
      <c r="L40" s="124"/>
      <c r="M40" s="123">
        <v>57.365220000000001</v>
      </c>
      <c r="N40" s="124"/>
      <c r="O40" s="125">
        <v>50.148000000000003</v>
      </c>
      <c r="P40" s="124"/>
      <c r="Q40" s="126">
        <f>IF(OR(M40=0,M40="-"),"-",IF(O40="-",(0-M40)/M40,(O40-M40)/M40))</f>
        <v>-0.12581177235962832</v>
      </c>
      <c r="S40" s="123">
        <v>35.954999999999998</v>
      </c>
      <c r="T40" s="124"/>
      <c r="U40" s="123">
        <v>57.365220000000001</v>
      </c>
      <c r="V40" s="124"/>
      <c r="W40" s="125">
        <v>50.148000000000003</v>
      </c>
      <c r="X40" s="124"/>
      <c r="Y40" s="126">
        <f>IF(OR(U40=0,U40="-"),"-",IF(W40="-",(0-U40)/U40,(W40-U40)/U40))</f>
        <v>-0.12581177235962832</v>
      </c>
      <c r="AA40" s="123">
        <v>12.701000000000001</v>
      </c>
      <c r="AB40" s="124"/>
      <c r="AC40" s="123">
        <v>0</v>
      </c>
      <c r="AD40" s="124"/>
      <c r="AE40" s="125">
        <v>0</v>
      </c>
      <c r="AF40" s="124"/>
      <c r="AG40" s="126" t="str">
        <f>IF(OR(AC40=0,AC40="-"),"-",IF(AE40="-",(0-AC40)/AC40,(AE40-AC40)/AC40))</f>
        <v>-</v>
      </c>
    </row>
    <row r="41" spans="1:33" x14ac:dyDescent="0.25">
      <c r="A41" s="127" t="s">
        <v>12</v>
      </c>
      <c r="B41" s="128"/>
      <c r="C41" s="129">
        <f>C40</f>
        <v>53.652999999999999</v>
      </c>
      <c r="D41" s="130"/>
      <c r="E41" s="129">
        <f>E40</f>
        <v>72.273820000000001</v>
      </c>
      <c r="F41" s="130"/>
      <c r="G41" s="131">
        <f>G40</f>
        <v>44.722000000000001</v>
      </c>
      <c r="H41" s="130"/>
      <c r="I41" s="132">
        <f>IF(E41*1=0,"-",(G41-E41)/E41)</f>
        <v>-0.38121438717366812</v>
      </c>
      <c r="K41" s="129">
        <f>K40</f>
        <v>48.655999999999999</v>
      </c>
      <c r="L41" s="130"/>
      <c r="M41" s="129">
        <f>M40</f>
        <v>57.365220000000001</v>
      </c>
      <c r="N41" s="130"/>
      <c r="O41" s="131">
        <f>O40</f>
        <v>50.148000000000003</v>
      </c>
      <c r="P41" s="130"/>
      <c r="Q41" s="132">
        <f>IF(M41*1=0,"-",(O41-M41)/M41)</f>
        <v>-0.12581177235962832</v>
      </c>
      <c r="S41" s="129">
        <f>S40</f>
        <v>35.954999999999998</v>
      </c>
      <c r="T41" s="130"/>
      <c r="U41" s="129">
        <f>U40</f>
        <v>57.365220000000001</v>
      </c>
      <c r="V41" s="130"/>
      <c r="W41" s="131">
        <f>W40</f>
        <v>50.148000000000003</v>
      </c>
      <c r="X41" s="130"/>
      <c r="Y41" s="132">
        <f>IF(U41*1=0,"-",(W41-U41)/U41)</f>
        <v>-0.12581177235962832</v>
      </c>
      <c r="AA41" s="129">
        <f>AA40</f>
        <v>12.701000000000001</v>
      </c>
      <c r="AB41" s="130"/>
      <c r="AC41" s="129">
        <f>AC40</f>
        <v>0</v>
      </c>
      <c r="AD41" s="130"/>
      <c r="AE41" s="131">
        <f>AE40</f>
        <v>0</v>
      </c>
      <c r="AF41" s="130"/>
      <c r="AG41" s="132" t="str">
        <f>IF(AC41*1=0,"-",(AE41-AC41)/AC41)</f>
        <v>-</v>
      </c>
    </row>
    <row r="43" spans="1:33" ht="18" x14ac:dyDescent="0.25">
      <c r="A43" s="139" t="s">
        <v>40</v>
      </c>
      <c r="B43" s="140"/>
      <c r="C43" s="141">
        <f>C9+C14+C18+C25+C31+C37+C41</f>
        <v>3219.7990399999994</v>
      </c>
      <c r="D43" s="142"/>
      <c r="E43" s="141">
        <f>E9+E14+E18+E25+E31+E37+E41</f>
        <v>3097.7468699999999</v>
      </c>
      <c r="F43" s="142"/>
      <c r="G43" s="143">
        <f>G9+G14+G18+G25+G31+G37+G41</f>
        <v>3417.7339050000005</v>
      </c>
      <c r="H43" s="142"/>
      <c r="I43" s="144">
        <f>IF(E43*1=0,"-",(G43-E43)/E43)</f>
        <v>0.10329670190256719</v>
      </c>
      <c r="K43" s="141">
        <f>K9+K14+K18+K25+K31+K37+K41</f>
        <v>3338.4366399999999</v>
      </c>
      <c r="L43" s="142"/>
      <c r="M43" s="141">
        <f>M9+M14+M18+M25+M31+M37+M41</f>
        <v>3057.7360800000001</v>
      </c>
      <c r="N43" s="142"/>
      <c r="O43" s="143">
        <f>O9+O14+O18+O25+O31+O37+O41</f>
        <v>3368.5515249999999</v>
      </c>
      <c r="P43" s="142"/>
      <c r="Q43" s="144">
        <f>IF(M43*1=0,"-",(O43-M43)/M43)</f>
        <v>0.10164887906218502</v>
      </c>
      <c r="S43" s="141">
        <f>S9+S14+S18+S25+S31+S37+S41</f>
        <v>2126.4224199999999</v>
      </c>
      <c r="T43" s="142"/>
      <c r="U43" s="141">
        <f>U9+U14+U18+U25+U31+U37+U41</f>
        <v>1805.7734699999999</v>
      </c>
      <c r="V43" s="142"/>
      <c r="W43" s="143">
        <f>W9+W14+W18+W25+W31+W37+W41</f>
        <v>1956.1044850000001</v>
      </c>
      <c r="X43" s="142"/>
      <c r="Y43" s="144">
        <f>IF(U43*1=0,"-",(W43-U43)/U43)</f>
        <v>8.3250206904413218E-2</v>
      </c>
      <c r="AA43" s="141">
        <f>AA9+AA14+AA18+AA25+AA31+AA37+AA41</f>
        <v>1212.0142199999998</v>
      </c>
      <c r="AB43" s="142"/>
      <c r="AC43" s="141">
        <f>AC9+AC14+AC18+AC25+AC31+AC37+AC41</f>
        <v>1251.96261</v>
      </c>
      <c r="AD43" s="142"/>
      <c r="AE43" s="143">
        <f>AE9+AE14+AE18+AE25+AE31+AE37+AE41</f>
        <v>1412.44704</v>
      </c>
      <c r="AF43" s="142"/>
      <c r="AG43" s="144">
        <f>IF(AC43*1=0,"-",(AE43-AC43)/AC43)</f>
        <v>0.12818628025959974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:AF1"/>
    <mergeCell ref="A2:AF2"/>
    <mergeCell ref="A3:AF3"/>
    <mergeCell ref="C5:I5"/>
    <mergeCell ref="K5:Q5"/>
    <mergeCell ref="S5:Y5"/>
    <mergeCell ref="AA5:AG5"/>
    <mergeCell ref="AE6:AF6"/>
    <mergeCell ref="A7:B7"/>
    <mergeCell ref="A11:B11"/>
    <mergeCell ref="A16:B16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20:B20"/>
    <mergeCell ref="A27:B27"/>
    <mergeCell ref="A33:B33"/>
    <mergeCell ref="A39:B39"/>
    <mergeCell ref="AC6:AD6"/>
  </mergeCells>
  <printOptions horizontalCentered="1"/>
  <pageMargins left="0" right="0" top="0" bottom="0.75" header="0" footer="0.3"/>
  <pageSetup paperSize="9" scale="82" fitToHeight="0" orientation="landscape" r:id="rId1"/>
  <headerFoot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2"/>
  <sheetViews>
    <sheetView topLeftCell="A16" workbookViewId="0">
      <selection sqref="A1:O9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5" width="8.140625" customWidth="1"/>
    <col min="16" max="18" width="10.7109375" customWidth="1"/>
    <col min="19" max="20" width="9.140625" customWidth="1"/>
  </cols>
  <sheetData>
    <row r="1" spans="1:20" ht="23.25" x14ac:dyDescent="0.25">
      <c r="A1" s="230" t="s">
        <v>145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145" t="s">
        <v>1</v>
      </c>
    </row>
    <row r="2" spans="1:20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145"/>
    </row>
    <row r="3" spans="1:20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145"/>
    </row>
    <row r="5" spans="1:20" ht="51" customHeight="1" x14ac:dyDescent="0.25">
      <c r="A5" s="146" t="s">
        <v>8</v>
      </c>
      <c r="B5" s="240" t="s">
        <v>42</v>
      </c>
      <c r="C5" s="240" t="s">
        <v>43</v>
      </c>
      <c r="D5" s="241" t="s">
        <v>56</v>
      </c>
      <c r="E5" s="241" t="s">
        <v>16</v>
      </c>
      <c r="F5" s="241" t="s">
        <v>17</v>
      </c>
      <c r="G5" s="241" t="s">
        <v>19</v>
      </c>
      <c r="H5" s="241" t="s">
        <v>23</v>
      </c>
      <c r="I5" s="241" t="s">
        <v>26</v>
      </c>
      <c r="J5" s="241" t="s">
        <v>29</v>
      </c>
      <c r="K5" s="241" t="s">
        <v>30</v>
      </c>
      <c r="L5" s="241" t="s">
        <v>31</v>
      </c>
      <c r="M5" s="241" t="s">
        <v>33</v>
      </c>
      <c r="N5" s="241" t="s">
        <v>39</v>
      </c>
      <c r="O5" s="241" t="s">
        <v>44</v>
      </c>
      <c r="P5" s="239" t="s">
        <v>45</v>
      </c>
      <c r="Q5" s="239" t="s">
        <v>45</v>
      </c>
      <c r="R5" s="239" t="s">
        <v>45</v>
      </c>
    </row>
    <row r="6" spans="1:20" x14ac:dyDescent="0.25">
      <c r="A6" s="148" t="s">
        <v>46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</row>
    <row r="7" spans="1:20" ht="15.75" x14ac:dyDescent="0.25">
      <c r="A7" s="148" t="s">
        <v>47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147">
        <v>2015</v>
      </c>
      <c r="Q7" s="147">
        <v>2014</v>
      </c>
      <c r="R7" s="147">
        <v>2013</v>
      </c>
    </row>
    <row r="8" spans="1:20" ht="15.75" x14ac:dyDescent="0.25">
      <c r="A8" s="149" t="s">
        <v>10</v>
      </c>
      <c r="B8" s="237"/>
      <c r="C8" s="226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1"/>
      <c r="Q8" s="152"/>
      <c r="R8" s="152"/>
    </row>
    <row r="9" spans="1:20" ht="15.75" x14ac:dyDescent="0.25">
      <c r="A9" s="153" t="s">
        <v>122</v>
      </c>
      <c r="B9" s="236"/>
      <c r="C9" s="226"/>
      <c r="D9" s="154">
        <v>0</v>
      </c>
      <c r="E9" s="154">
        <v>3.0870600000000001</v>
      </c>
      <c r="F9" s="154">
        <v>1.4</v>
      </c>
      <c r="G9" s="154">
        <v>0</v>
      </c>
      <c r="H9" s="154">
        <v>0</v>
      </c>
      <c r="I9" s="154">
        <v>0</v>
      </c>
      <c r="J9" s="154">
        <v>0</v>
      </c>
      <c r="K9" s="154">
        <v>0</v>
      </c>
      <c r="L9" s="154">
        <v>0</v>
      </c>
      <c r="M9" s="154">
        <v>0</v>
      </c>
      <c r="N9" s="154">
        <v>0</v>
      </c>
      <c r="O9" s="154">
        <v>0</v>
      </c>
      <c r="P9" s="155">
        <f t="shared" ref="P9:P21" si="0">SUM(D9,E9,F9,G9,H9,I9,J9,K9,L9,M9,N9,O9)</f>
        <v>4.4870599999999996</v>
      </c>
      <c r="Q9" s="154">
        <v>0.59018000000000004</v>
      </c>
      <c r="R9" s="154">
        <v>0</v>
      </c>
      <c r="S9" s="236"/>
      <c r="T9" s="226"/>
    </row>
    <row r="10" spans="1:20" ht="15.75" x14ac:dyDescent="0.25">
      <c r="A10" s="156" t="s">
        <v>48</v>
      </c>
      <c r="B10" s="238"/>
      <c r="C10" s="226"/>
      <c r="D10" s="157">
        <v>0</v>
      </c>
      <c r="E10" s="157">
        <v>1.87818</v>
      </c>
      <c r="F10" s="157">
        <v>6</v>
      </c>
      <c r="G10" s="157">
        <v>0</v>
      </c>
      <c r="H10" s="157">
        <v>0</v>
      </c>
      <c r="I10" s="157">
        <v>0</v>
      </c>
      <c r="J10" s="157">
        <v>0</v>
      </c>
      <c r="K10" s="157">
        <v>0</v>
      </c>
      <c r="L10" s="157">
        <v>0</v>
      </c>
      <c r="M10" s="157">
        <v>0</v>
      </c>
      <c r="N10" s="157">
        <v>0</v>
      </c>
      <c r="O10" s="157">
        <v>0</v>
      </c>
      <c r="P10" s="158">
        <f t="shared" si="0"/>
        <v>7.8781800000000004</v>
      </c>
      <c r="Q10" s="157">
        <v>3.8958400000000002</v>
      </c>
      <c r="R10" s="157">
        <v>28.731860000000001</v>
      </c>
    </row>
    <row r="11" spans="1:20" ht="15.75" x14ac:dyDescent="0.25">
      <c r="A11" s="153" t="s">
        <v>49</v>
      </c>
      <c r="B11" s="236"/>
      <c r="C11" s="226"/>
      <c r="D11" s="154">
        <v>0</v>
      </c>
      <c r="E11" s="154">
        <v>1.6904999999999999</v>
      </c>
      <c r="F11" s="154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155">
        <f t="shared" si="0"/>
        <v>1.6904999999999999</v>
      </c>
      <c r="Q11" s="154">
        <v>0</v>
      </c>
      <c r="R11" s="154">
        <v>0</v>
      </c>
    </row>
    <row r="12" spans="1:20" ht="15.75" x14ac:dyDescent="0.25">
      <c r="A12" s="156" t="s">
        <v>50</v>
      </c>
      <c r="B12" s="238"/>
      <c r="C12" s="226"/>
      <c r="D12" s="157">
        <v>0</v>
      </c>
      <c r="E12" s="157">
        <v>16.0517</v>
      </c>
      <c r="F12" s="157">
        <v>32.200000000000003</v>
      </c>
      <c r="G12" s="157">
        <v>0</v>
      </c>
      <c r="H12" s="157">
        <v>16.536999999999999</v>
      </c>
      <c r="I12" s="157">
        <v>1.9550000000000001</v>
      </c>
      <c r="J12" s="157">
        <v>0</v>
      </c>
      <c r="K12" s="157">
        <v>0</v>
      </c>
      <c r="L12" s="157">
        <v>0</v>
      </c>
      <c r="M12" s="157">
        <v>0</v>
      </c>
      <c r="N12" s="157">
        <v>0</v>
      </c>
      <c r="O12" s="157">
        <v>0</v>
      </c>
      <c r="P12" s="158">
        <f t="shared" si="0"/>
        <v>66.743700000000004</v>
      </c>
      <c r="Q12" s="157">
        <v>68.859099999999998</v>
      </c>
      <c r="R12" s="157">
        <v>77.753219999999999</v>
      </c>
    </row>
    <row r="13" spans="1:20" ht="15.75" x14ac:dyDescent="0.25">
      <c r="A13" s="153" t="s">
        <v>51</v>
      </c>
      <c r="B13" s="236"/>
      <c r="C13" s="226"/>
      <c r="D13" s="154">
        <v>0</v>
      </c>
      <c r="E13" s="154">
        <v>38.808819999999997</v>
      </c>
      <c r="F13" s="154">
        <v>14</v>
      </c>
      <c r="G13" s="154">
        <v>0</v>
      </c>
      <c r="H13" s="154">
        <v>6.3789999999999996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5">
        <f t="shared" si="0"/>
        <v>59.187819999999995</v>
      </c>
      <c r="Q13" s="154">
        <v>63.331960000000002</v>
      </c>
      <c r="R13" s="154">
        <v>58.391739999999999</v>
      </c>
    </row>
    <row r="14" spans="1:20" ht="15.75" x14ac:dyDescent="0.25">
      <c r="A14" s="156" t="s">
        <v>123</v>
      </c>
      <c r="B14" s="238"/>
      <c r="C14" s="226"/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1.425</v>
      </c>
      <c r="M14" s="157">
        <v>0</v>
      </c>
      <c r="N14" s="157">
        <v>0</v>
      </c>
      <c r="O14" s="157">
        <v>0</v>
      </c>
      <c r="P14" s="158">
        <f t="shared" si="0"/>
        <v>1.425</v>
      </c>
      <c r="Q14" s="157">
        <v>0</v>
      </c>
      <c r="R14" s="157">
        <v>2.5819999999999999</v>
      </c>
    </row>
    <row r="15" spans="1:20" ht="15.75" x14ac:dyDescent="0.25">
      <c r="A15" s="153" t="s">
        <v>146</v>
      </c>
      <c r="B15" s="236"/>
      <c r="C15" s="226"/>
      <c r="D15" s="154">
        <v>0</v>
      </c>
      <c r="E15" s="154">
        <v>18.254639999999998</v>
      </c>
      <c r="F15" s="154">
        <v>15.545540000000001</v>
      </c>
      <c r="G15" s="154">
        <v>0</v>
      </c>
      <c r="H15" s="154">
        <v>1.3340000000000001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5">
        <f t="shared" si="0"/>
        <v>35.134180000000001</v>
      </c>
      <c r="Q15" s="154">
        <v>24.403639999999999</v>
      </c>
      <c r="R15" s="154">
        <v>32.087820000000001</v>
      </c>
    </row>
    <row r="16" spans="1:20" ht="15.75" x14ac:dyDescent="0.25">
      <c r="A16" s="156" t="s">
        <v>52</v>
      </c>
      <c r="B16" s="238"/>
      <c r="C16" s="226"/>
      <c r="D16" s="157">
        <v>0</v>
      </c>
      <c r="E16" s="157">
        <v>0</v>
      </c>
      <c r="F16" s="157">
        <v>0.79303999999999997</v>
      </c>
      <c r="G16" s="157">
        <v>0</v>
      </c>
      <c r="H16" s="157">
        <v>9.4190000000000005</v>
      </c>
      <c r="I16" s="157">
        <v>11.053800000000001</v>
      </c>
      <c r="J16" s="157">
        <v>0</v>
      </c>
      <c r="K16" s="157">
        <v>0</v>
      </c>
      <c r="L16" s="157">
        <v>6.27</v>
      </c>
      <c r="M16" s="157">
        <v>0</v>
      </c>
      <c r="N16" s="157">
        <v>0</v>
      </c>
      <c r="O16" s="157">
        <v>0</v>
      </c>
      <c r="P16" s="158">
        <f t="shared" si="0"/>
        <v>27.53584</v>
      </c>
      <c r="Q16" s="157">
        <v>55.371479999999998</v>
      </c>
      <c r="R16" s="157">
        <v>42.323999999999998</v>
      </c>
    </row>
    <row r="17" spans="1:20" ht="15.75" x14ac:dyDescent="0.25">
      <c r="A17" s="153" t="s">
        <v>147</v>
      </c>
      <c r="B17" s="236"/>
      <c r="C17" s="226"/>
      <c r="D17" s="154">
        <v>0</v>
      </c>
      <c r="E17" s="154">
        <v>0.24793999999999999</v>
      </c>
      <c r="F17" s="154">
        <v>0</v>
      </c>
      <c r="G17" s="154">
        <v>0</v>
      </c>
      <c r="H17" s="154">
        <v>0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155">
        <f t="shared" si="0"/>
        <v>0.24793999999999999</v>
      </c>
      <c r="Q17" s="154">
        <v>8.2799999999999999E-2</v>
      </c>
      <c r="R17" s="154">
        <v>0</v>
      </c>
    </row>
    <row r="18" spans="1:20" ht="15.75" x14ac:dyDescent="0.25">
      <c r="A18" s="156" t="s">
        <v>53</v>
      </c>
      <c r="B18" s="238"/>
      <c r="C18" s="226"/>
      <c r="D18" s="157">
        <v>0</v>
      </c>
      <c r="E18" s="157">
        <v>4.09354</v>
      </c>
      <c r="F18" s="157">
        <v>0</v>
      </c>
      <c r="G18" s="157">
        <v>0</v>
      </c>
      <c r="H18" s="157">
        <v>9.9640000000000004</v>
      </c>
      <c r="I18" s="157">
        <v>0</v>
      </c>
      <c r="J18" s="157">
        <v>0</v>
      </c>
      <c r="K18" s="157">
        <v>0</v>
      </c>
      <c r="L18" s="157">
        <v>0</v>
      </c>
      <c r="M18" s="157">
        <v>0</v>
      </c>
      <c r="N18" s="157">
        <v>0</v>
      </c>
      <c r="O18" s="157">
        <v>0</v>
      </c>
      <c r="P18" s="158">
        <f t="shared" si="0"/>
        <v>14.057539999999999</v>
      </c>
      <c r="Q18" s="157">
        <v>20.82854</v>
      </c>
      <c r="R18" s="157">
        <v>32.8279</v>
      </c>
    </row>
    <row r="19" spans="1:20" ht="15.75" x14ac:dyDescent="0.25">
      <c r="A19" s="153" t="s">
        <v>55</v>
      </c>
      <c r="B19" s="236"/>
      <c r="C19" s="226"/>
      <c r="D19" s="154">
        <v>0</v>
      </c>
      <c r="E19" s="154">
        <v>0</v>
      </c>
      <c r="F19" s="154">
        <v>0</v>
      </c>
      <c r="G19" s="154">
        <v>0</v>
      </c>
      <c r="H19" s="154">
        <v>4.3010000000000002</v>
      </c>
      <c r="I19" s="154">
        <v>0</v>
      </c>
      <c r="J19" s="154">
        <v>0</v>
      </c>
      <c r="K19" s="154">
        <v>0</v>
      </c>
      <c r="L19" s="154">
        <v>0</v>
      </c>
      <c r="M19" s="154">
        <v>0</v>
      </c>
      <c r="N19" s="154">
        <v>0</v>
      </c>
      <c r="O19" s="154">
        <v>0</v>
      </c>
      <c r="P19" s="155">
        <f t="shared" si="0"/>
        <v>4.3010000000000002</v>
      </c>
      <c r="Q19" s="154">
        <v>1.456</v>
      </c>
      <c r="R19" s="154">
        <v>2.6325599999999998</v>
      </c>
    </row>
    <row r="20" spans="1:20" ht="15.75" x14ac:dyDescent="0.25">
      <c r="A20" s="156" t="s">
        <v>56</v>
      </c>
      <c r="B20" s="238"/>
      <c r="C20" s="226"/>
      <c r="D20" s="157">
        <v>0</v>
      </c>
      <c r="E20" s="157">
        <v>2.41316</v>
      </c>
      <c r="F20" s="157">
        <v>1.96</v>
      </c>
      <c r="G20" s="157">
        <v>0</v>
      </c>
      <c r="H20" s="157">
        <v>12.587</v>
      </c>
      <c r="I20" s="157">
        <v>0</v>
      </c>
      <c r="J20" s="157">
        <v>0</v>
      </c>
      <c r="K20" s="157">
        <v>0</v>
      </c>
      <c r="L20" s="157">
        <v>0</v>
      </c>
      <c r="M20" s="157">
        <v>0</v>
      </c>
      <c r="N20" s="157">
        <v>0</v>
      </c>
      <c r="O20" s="157">
        <v>0</v>
      </c>
      <c r="P20" s="158">
        <f t="shared" si="0"/>
        <v>16.960160000000002</v>
      </c>
      <c r="Q20" s="157">
        <v>23.88</v>
      </c>
      <c r="R20" s="157">
        <v>10.624000000000001</v>
      </c>
    </row>
    <row r="21" spans="1:20" ht="15.75" x14ac:dyDescent="0.25">
      <c r="A21" s="153" t="s">
        <v>58</v>
      </c>
      <c r="B21" s="236"/>
      <c r="C21" s="226"/>
      <c r="D21" s="154">
        <v>0</v>
      </c>
      <c r="E21" s="154">
        <v>9.0302600000000002</v>
      </c>
      <c r="F21" s="154">
        <v>15.81254</v>
      </c>
      <c r="G21" s="154">
        <v>0</v>
      </c>
      <c r="H21" s="154">
        <v>6.3570000000000002</v>
      </c>
      <c r="I21" s="154"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0</v>
      </c>
      <c r="P21" s="155">
        <f t="shared" si="0"/>
        <v>31.1998</v>
      </c>
      <c r="Q21" s="154">
        <v>16.161359999999998</v>
      </c>
      <c r="R21" s="154">
        <v>27.73582</v>
      </c>
    </row>
    <row r="22" spans="1:20" ht="15.75" x14ac:dyDescent="0.25">
      <c r="A22" s="159" t="s">
        <v>12</v>
      </c>
      <c r="B22" s="233"/>
      <c r="C22" s="226"/>
      <c r="D22" s="160">
        <f t="shared" ref="D22:R22" si="1">SUM(D9,D10,D11,D12,D13,D14,D15,D16,D17,D18,D19,D20,D21)</f>
        <v>0</v>
      </c>
      <c r="E22" s="160">
        <f t="shared" si="1"/>
        <v>95.555800000000005</v>
      </c>
      <c r="F22" s="160">
        <f t="shared" si="1"/>
        <v>87.711119999999994</v>
      </c>
      <c r="G22" s="160">
        <f t="shared" si="1"/>
        <v>0</v>
      </c>
      <c r="H22" s="160">
        <f t="shared" si="1"/>
        <v>66.878</v>
      </c>
      <c r="I22" s="160">
        <f t="shared" si="1"/>
        <v>13.008800000000001</v>
      </c>
      <c r="J22" s="160">
        <f t="shared" si="1"/>
        <v>0</v>
      </c>
      <c r="K22" s="160">
        <f t="shared" si="1"/>
        <v>0</v>
      </c>
      <c r="L22" s="160">
        <f t="shared" si="1"/>
        <v>7.6949999999999994</v>
      </c>
      <c r="M22" s="160">
        <f t="shared" si="1"/>
        <v>0</v>
      </c>
      <c r="N22" s="160">
        <f t="shared" si="1"/>
        <v>0</v>
      </c>
      <c r="O22" s="160">
        <f t="shared" si="1"/>
        <v>0</v>
      </c>
      <c r="P22" s="161">
        <f t="shared" si="1"/>
        <v>270.84872000000001</v>
      </c>
      <c r="Q22" s="157">
        <f t="shared" si="1"/>
        <v>278.86089999999996</v>
      </c>
      <c r="R22" s="157">
        <f t="shared" si="1"/>
        <v>315.69092000000001</v>
      </c>
    </row>
    <row r="24" spans="1:20" ht="15.75" x14ac:dyDescent="0.25">
      <c r="A24" s="149" t="s">
        <v>13</v>
      </c>
      <c r="B24" s="237"/>
      <c r="C24" s="226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1"/>
      <c r="Q24" s="152"/>
      <c r="R24" s="152"/>
    </row>
    <row r="25" spans="1:20" ht="15.75" x14ac:dyDescent="0.25">
      <c r="A25" s="153" t="s">
        <v>148</v>
      </c>
      <c r="B25" s="236"/>
      <c r="C25" s="226"/>
      <c r="D25" s="154">
        <v>0</v>
      </c>
      <c r="E25" s="154">
        <v>0</v>
      </c>
      <c r="F25" s="154">
        <v>0</v>
      </c>
      <c r="G25" s="154">
        <v>0</v>
      </c>
      <c r="H25" s="154">
        <v>0</v>
      </c>
      <c r="I25" s="154">
        <v>0</v>
      </c>
      <c r="J25" s="154">
        <v>0</v>
      </c>
      <c r="K25" s="154">
        <v>0</v>
      </c>
      <c r="L25" s="154">
        <v>0</v>
      </c>
      <c r="M25" s="154">
        <v>0</v>
      </c>
      <c r="N25" s="154">
        <v>0</v>
      </c>
      <c r="O25" s="154">
        <v>0</v>
      </c>
      <c r="P25" s="155">
        <f t="shared" ref="P25:P33" si="2">SUM(D25,E25,F25,G25,H25,I25,J25,K25,L25,M25,N25,O25)</f>
        <v>0</v>
      </c>
      <c r="Q25" s="154">
        <v>1.0580000000000001</v>
      </c>
      <c r="R25" s="154">
        <v>1.84</v>
      </c>
      <c r="S25" s="236"/>
      <c r="T25" s="226"/>
    </row>
    <row r="26" spans="1:20" ht="15.75" x14ac:dyDescent="0.25">
      <c r="A26" s="156" t="s">
        <v>14</v>
      </c>
      <c r="B26" s="238"/>
      <c r="C26" s="226"/>
      <c r="D26" s="157">
        <v>0</v>
      </c>
      <c r="E26" s="157">
        <v>0</v>
      </c>
      <c r="F26" s="157">
        <v>0</v>
      </c>
      <c r="G26" s="157">
        <v>0</v>
      </c>
      <c r="H26" s="157">
        <v>0</v>
      </c>
      <c r="I26" s="157">
        <v>0</v>
      </c>
      <c r="J26" s="157">
        <v>8.0500000000000007</v>
      </c>
      <c r="K26" s="157">
        <v>0</v>
      </c>
      <c r="L26" s="157">
        <v>0</v>
      </c>
      <c r="M26" s="157">
        <v>0</v>
      </c>
      <c r="N26" s="157">
        <v>0</v>
      </c>
      <c r="O26" s="157">
        <v>0</v>
      </c>
      <c r="P26" s="158">
        <f t="shared" si="2"/>
        <v>8.0500000000000007</v>
      </c>
      <c r="Q26" s="157">
        <v>7.4749999999999996</v>
      </c>
      <c r="R26" s="157">
        <v>6.44</v>
      </c>
    </row>
    <row r="27" spans="1:20" ht="15.75" x14ac:dyDescent="0.25">
      <c r="A27" s="153" t="s">
        <v>59</v>
      </c>
      <c r="B27" s="236"/>
      <c r="C27" s="226"/>
      <c r="D27" s="154">
        <v>0</v>
      </c>
      <c r="E27" s="154">
        <v>0</v>
      </c>
      <c r="F27" s="154">
        <v>0</v>
      </c>
      <c r="G27" s="154">
        <v>0</v>
      </c>
      <c r="H27" s="154">
        <v>0</v>
      </c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5">
        <f t="shared" si="2"/>
        <v>0</v>
      </c>
      <c r="Q27" s="154">
        <v>2.5685500000000001</v>
      </c>
      <c r="R27" s="154">
        <v>2.319</v>
      </c>
    </row>
    <row r="28" spans="1:20" ht="15.75" x14ac:dyDescent="0.25">
      <c r="A28" s="156" t="s">
        <v>125</v>
      </c>
      <c r="B28" s="238"/>
      <c r="C28" s="226"/>
      <c r="D28" s="157">
        <v>0</v>
      </c>
      <c r="E28" s="157">
        <v>0.54096</v>
      </c>
      <c r="F28" s="157">
        <v>0</v>
      </c>
      <c r="G28" s="157">
        <v>0</v>
      </c>
      <c r="H28" s="157">
        <v>0</v>
      </c>
      <c r="I28" s="157">
        <v>0</v>
      </c>
      <c r="J28" s="157">
        <v>0</v>
      </c>
      <c r="K28" s="157">
        <v>0</v>
      </c>
      <c r="L28" s="157">
        <v>0</v>
      </c>
      <c r="M28" s="157">
        <v>0</v>
      </c>
      <c r="N28" s="157">
        <v>0</v>
      </c>
      <c r="O28" s="157">
        <v>0</v>
      </c>
      <c r="P28" s="158">
        <f t="shared" si="2"/>
        <v>0.54096</v>
      </c>
      <c r="Q28" s="157">
        <v>0.58511999999999997</v>
      </c>
      <c r="R28" s="157">
        <v>1.38</v>
      </c>
    </row>
    <row r="29" spans="1:20" ht="15.75" x14ac:dyDescent="0.25">
      <c r="A29" s="153" t="s">
        <v>126</v>
      </c>
      <c r="B29" s="236"/>
      <c r="C29" s="226"/>
      <c r="D29" s="154">
        <v>0</v>
      </c>
      <c r="E29" s="154">
        <v>1.2254400000000001</v>
      </c>
      <c r="F29" s="154">
        <v>0.5</v>
      </c>
      <c r="G29" s="154">
        <v>0</v>
      </c>
      <c r="H29" s="154">
        <v>0</v>
      </c>
      <c r="I29" s="154">
        <v>0</v>
      </c>
      <c r="J29" s="154">
        <v>0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155">
        <f t="shared" si="2"/>
        <v>1.7254400000000001</v>
      </c>
      <c r="Q29" s="154">
        <v>1.5598399999999999</v>
      </c>
      <c r="R29" s="154">
        <v>2.0518000000000001</v>
      </c>
    </row>
    <row r="30" spans="1:20" ht="15.75" x14ac:dyDescent="0.25">
      <c r="A30" s="156" t="s">
        <v>60</v>
      </c>
      <c r="B30" s="238"/>
      <c r="C30" s="226"/>
      <c r="D30" s="157">
        <v>0</v>
      </c>
      <c r="E30" s="157">
        <v>1.8064199999999999</v>
      </c>
      <c r="F30" s="157">
        <v>21.5</v>
      </c>
      <c r="G30" s="157">
        <v>0</v>
      </c>
      <c r="H30" s="157">
        <v>0</v>
      </c>
      <c r="I30" s="157">
        <v>0</v>
      </c>
      <c r="J30" s="157">
        <v>0</v>
      </c>
      <c r="K30" s="157">
        <v>0</v>
      </c>
      <c r="L30" s="157">
        <v>0</v>
      </c>
      <c r="M30" s="157">
        <v>0</v>
      </c>
      <c r="N30" s="157">
        <v>0</v>
      </c>
      <c r="O30" s="157">
        <v>0</v>
      </c>
      <c r="P30" s="158">
        <f t="shared" si="2"/>
        <v>23.306419999999999</v>
      </c>
      <c r="Q30" s="157">
        <v>4.4449800000000002</v>
      </c>
      <c r="R30" s="157">
        <v>8.8126599999999993</v>
      </c>
    </row>
    <row r="31" spans="1:20" ht="15.75" x14ac:dyDescent="0.25">
      <c r="A31" s="153" t="s">
        <v>61</v>
      </c>
      <c r="B31" s="236"/>
      <c r="C31" s="226"/>
      <c r="D31" s="154">
        <v>0</v>
      </c>
      <c r="E31" s="154">
        <v>6.3479999999999995E-2</v>
      </c>
      <c r="F31" s="154">
        <v>0.1794</v>
      </c>
      <c r="G31" s="154">
        <v>0</v>
      </c>
      <c r="H31" s="154">
        <v>0</v>
      </c>
      <c r="I31" s="154">
        <v>0</v>
      </c>
      <c r="J31" s="154">
        <v>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5">
        <f t="shared" si="2"/>
        <v>0.24287999999999998</v>
      </c>
      <c r="Q31" s="154">
        <v>9.8308199999999992</v>
      </c>
      <c r="R31" s="154">
        <v>12.62936</v>
      </c>
    </row>
    <row r="32" spans="1:20" ht="15.75" x14ac:dyDescent="0.25">
      <c r="A32" s="156" t="s">
        <v>127</v>
      </c>
      <c r="B32" s="238"/>
      <c r="C32" s="226"/>
      <c r="D32" s="157">
        <v>0</v>
      </c>
      <c r="E32" s="157">
        <v>0.35327999999999998</v>
      </c>
      <c r="F32" s="157">
        <v>0</v>
      </c>
      <c r="G32" s="157">
        <v>0</v>
      </c>
      <c r="H32" s="157">
        <v>0</v>
      </c>
      <c r="I32" s="157">
        <v>0</v>
      </c>
      <c r="J32" s="157">
        <v>0</v>
      </c>
      <c r="K32" s="157">
        <v>0</v>
      </c>
      <c r="L32" s="157">
        <v>0</v>
      </c>
      <c r="M32" s="157">
        <v>0</v>
      </c>
      <c r="N32" s="157">
        <v>0</v>
      </c>
      <c r="O32" s="157">
        <v>0</v>
      </c>
      <c r="P32" s="158">
        <f t="shared" si="2"/>
        <v>0.35327999999999998</v>
      </c>
      <c r="Q32" s="157">
        <v>0.85007999999999995</v>
      </c>
      <c r="R32" s="157">
        <v>1.2585599999999999</v>
      </c>
    </row>
    <row r="33" spans="1:20" ht="15.75" x14ac:dyDescent="0.25">
      <c r="A33" s="153" t="s">
        <v>63</v>
      </c>
      <c r="B33" s="236"/>
      <c r="C33" s="226"/>
      <c r="D33" s="154">
        <v>0</v>
      </c>
      <c r="E33" s="154">
        <v>0</v>
      </c>
      <c r="F33" s="154">
        <v>0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5">
        <f t="shared" si="2"/>
        <v>0</v>
      </c>
      <c r="Q33" s="154">
        <v>1.645</v>
      </c>
      <c r="R33" s="154">
        <v>0</v>
      </c>
    </row>
    <row r="34" spans="1:20" ht="15.75" x14ac:dyDescent="0.25">
      <c r="A34" s="159" t="s">
        <v>12</v>
      </c>
      <c r="B34" s="233"/>
      <c r="C34" s="226"/>
      <c r="D34" s="160">
        <f t="shared" ref="D34:R34" si="3">SUM(D25,D26,D27,D28,D29,D30,D31,D32,D33)</f>
        <v>0</v>
      </c>
      <c r="E34" s="160">
        <f t="shared" si="3"/>
        <v>3.9895800000000001</v>
      </c>
      <c r="F34" s="160">
        <f t="shared" si="3"/>
        <v>22.179400000000001</v>
      </c>
      <c r="G34" s="160">
        <f t="shared" si="3"/>
        <v>0</v>
      </c>
      <c r="H34" s="160">
        <f t="shared" si="3"/>
        <v>0</v>
      </c>
      <c r="I34" s="160">
        <f t="shared" si="3"/>
        <v>0</v>
      </c>
      <c r="J34" s="160">
        <f t="shared" si="3"/>
        <v>8.0500000000000007</v>
      </c>
      <c r="K34" s="160">
        <f t="shared" si="3"/>
        <v>0</v>
      </c>
      <c r="L34" s="160">
        <f t="shared" si="3"/>
        <v>0</v>
      </c>
      <c r="M34" s="160">
        <f t="shared" si="3"/>
        <v>0</v>
      </c>
      <c r="N34" s="160">
        <f t="shared" si="3"/>
        <v>0</v>
      </c>
      <c r="O34" s="160">
        <f t="shared" si="3"/>
        <v>0</v>
      </c>
      <c r="P34" s="161">
        <f t="shared" si="3"/>
        <v>34.218980000000002</v>
      </c>
      <c r="Q34" s="157">
        <f t="shared" si="3"/>
        <v>30.017389999999995</v>
      </c>
      <c r="R34" s="157">
        <f t="shared" si="3"/>
        <v>36.731380000000001</v>
      </c>
    </row>
    <row r="36" spans="1:20" ht="15.75" x14ac:dyDescent="0.25">
      <c r="A36" s="149" t="s">
        <v>15</v>
      </c>
      <c r="B36" s="237"/>
      <c r="C36" s="22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1"/>
      <c r="Q36" s="152"/>
      <c r="R36" s="152"/>
    </row>
    <row r="37" spans="1:20" ht="15.75" x14ac:dyDescent="0.25">
      <c r="A37" s="153" t="s">
        <v>128</v>
      </c>
      <c r="B37" s="236"/>
      <c r="C37" s="226"/>
      <c r="D37" s="154">
        <v>0</v>
      </c>
      <c r="E37" s="154">
        <v>0</v>
      </c>
      <c r="F37" s="154">
        <v>0.1</v>
      </c>
      <c r="G37" s="154">
        <v>0</v>
      </c>
      <c r="H37" s="154">
        <v>0</v>
      </c>
      <c r="I37" s="154">
        <v>0</v>
      </c>
      <c r="J37" s="154">
        <v>0</v>
      </c>
      <c r="K37" s="154">
        <v>0</v>
      </c>
      <c r="L37" s="154">
        <v>0</v>
      </c>
      <c r="M37" s="154">
        <v>0</v>
      </c>
      <c r="N37" s="154">
        <v>0</v>
      </c>
      <c r="O37" s="154">
        <v>0</v>
      </c>
      <c r="P37" s="155">
        <f t="shared" ref="P37:P43" si="4">SUM(D37,E37,F37,G37,H37,I37,J37,K37,L37,M37,N37,O37)</f>
        <v>0.1</v>
      </c>
      <c r="Q37" s="154">
        <v>0</v>
      </c>
      <c r="R37" s="154">
        <v>0</v>
      </c>
      <c r="S37" s="236"/>
      <c r="T37" s="226"/>
    </row>
    <row r="38" spans="1:20" ht="15.75" x14ac:dyDescent="0.25">
      <c r="A38" s="156" t="s">
        <v>129</v>
      </c>
      <c r="B38" s="238"/>
      <c r="C38" s="226"/>
      <c r="D38" s="157">
        <v>0</v>
      </c>
      <c r="E38" s="157">
        <v>0</v>
      </c>
      <c r="F38" s="157">
        <v>3.1552799999999999</v>
      </c>
      <c r="G38" s="157">
        <v>0</v>
      </c>
      <c r="H38" s="157">
        <v>0</v>
      </c>
      <c r="I38" s="157">
        <v>0</v>
      </c>
      <c r="J38" s="157">
        <v>0</v>
      </c>
      <c r="K38" s="157">
        <v>0</v>
      </c>
      <c r="L38" s="157">
        <v>0</v>
      </c>
      <c r="M38" s="157">
        <v>0</v>
      </c>
      <c r="N38" s="157">
        <v>0</v>
      </c>
      <c r="O38" s="157">
        <v>0</v>
      </c>
      <c r="P38" s="158">
        <f t="shared" si="4"/>
        <v>3.1552799999999999</v>
      </c>
      <c r="Q38" s="157">
        <v>4.6765999999999996</v>
      </c>
      <c r="R38" s="157">
        <v>0.3</v>
      </c>
    </row>
    <row r="39" spans="1:20" ht="15.75" x14ac:dyDescent="0.25">
      <c r="A39" s="153" t="s">
        <v>130</v>
      </c>
      <c r="B39" s="236"/>
      <c r="C39" s="226"/>
      <c r="D39" s="154">
        <v>0</v>
      </c>
      <c r="E39" s="154">
        <v>0</v>
      </c>
      <c r="F39" s="154">
        <v>5.9799999999999999E-2</v>
      </c>
      <c r="G39" s="154">
        <v>0</v>
      </c>
      <c r="H39" s="154">
        <v>0</v>
      </c>
      <c r="I39" s="154">
        <v>0</v>
      </c>
      <c r="J39" s="154">
        <v>0</v>
      </c>
      <c r="K39" s="154">
        <v>0</v>
      </c>
      <c r="L39" s="154">
        <v>0</v>
      </c>
      <c r="M39" s="154">
        <v>0</v>
      </c>
      <c r="N39" s="154">
        <v>0</v>
      </c>
      <c r="O39" s="154">
        <v>0</v>
      </c>
      <c r="P39" s="155">
        <f t="shared" si="4"/>
        <v>5.9799999999999999E-2</v>
      </c>
      <c r="Q39" s="154">
        <v>5.1979999999999998E-2</v>
      </c>
      <c r="R39" s="154">
        <v>0</v>
      </c>
    </row>
    <row r="40" spans="1:20" ht="15.75" x14ac:dyDescent="0.25">
      <c r="A40" s="156" t="s">
        <v>132</v>
      </c>
      <c r="B40" s="238"/>
      <c r="C40" s="226"/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8">
        <f t="shared" si="4"/>
        <v>0</v>
      </c>
      <c r="Q40" s="157">
        <v>2.2079999999999999E-2</v>
      </c>
      <c r="R40" s="157">
        <v>2.2079999999999999E-2</v>
      </c>
    </row>
    <row r="41" spans="1:20" ht="15.75" x14ac:dyDescent="0.25">
      <c r="A41" s="153" t="s">
        <v>16</v>
      </c>
      <c r="B41" s="236"/>
      <c r="C41" s="226"/>
      <c r="D41" s="154">
        <v>0</v>
      </c>
      <c r="E41" s="154">
        <v>0</v>
      </c>
      <c r="F41" s="154">
        <v>3.542E-2</v>
      </c>
      <c r="G41" s="154">
        <v>0</v>
      </c>
      <c r="H41" s="154">
        <v>0</v>
      </c>
      <c r="I41" s="154">
        <v>0</v>
      </c>
      <c r="J41" s="154">
        <v>0</v>
      </c>
      <c r="K41" s="154">
        <v>0</v>
      </c>
      <c r="L41" s="154">
        <v>0</v>
      </c>
      <c r="M41" s="154">
        <v>0</v>
      </c>
      <c r="N41" s="154">
        <v>0</v>
      </c>
      <c r="O41" s="154">
        <v>0</v>
      </c>
      <c r="P41" s="155">
        <f t="shared" si="4"/>
        <v>3.542E-2</v>
      </c>
      <c r="Q41" s="154">
        <v>1.6</v>
      </c>
      <c r="R41" s="154">
        <v>1.008</v>
      </c>
    </row>
    <row r="42" spans="1:20" ht="15.75" x14ac:dyDescent="0.25">
      <c r="A42" s="156" t="s">
        <v>17</v>
      </c>
      <c r="B42" s="238"/>
      <c r="C42" s="226"/>
      <c r="D42" s="157">
        <v>0</v>
      </c>
      <c r="E42" s="157">
        <v>0.68264000000000002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8">
        <f t="shared" si="4"/>
        <v>0.68264000000000002</v>
      </c>
      <c r="Q42" s="157">
        <v>0.92137999999999998</v>
      </c>
      <c r="R42" s="157">
        <v>1.4830399999999999</v>
      </c>
    </row>
    <row r="43" spans="1:20" ht="15.75" x14ac:dyDescent="0.25">
      <c r="A43" s="153" t="s">
        <v>65</v>
      </c>
      <c r="B43" s="236"/>
      <c r="C43" s="226"/>
      <c r="D43" s="154">
        <v>0</v>
      </c>
      <c r="E43" s="154">
        <v>0</v>
      </c>
      <c r="F43" s="154">
        <v>0.1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0</v>
      </c>
      <c r="N43" s="154">
        <v>0</v>
      </c>
      <c r="O43" s="154">
        <v>0</v>
      </c>
      <c r="P43" s="155">
        <f t="shared" si="4"/>
        <v>0.1</v>
      </c>
      <c r="Q43" s="154">
        <v>8.5099999999999995E-2</v>
      </c>
      <c r="R43" s="154">
        <v>0.12558</v>
      </c>
    </row>
    <row r="44" spans="1:20" ht="15.75" x14ac:dyDescent="0.25">
      <c r="A44" s="159" t="s">
        <v>12</v>
      </c>
      <c r="B44" s="233"/>
      <c r="C44" s="226"/>
      <c r="D44" s="160">
        <f t="shared" ref="D44:R44" si="5">SUM(D37,D38,D39,D40,D41,D42,D43)</f>
        <v>0</v>
      </c>
      <c r="E44" s="160">
        <f t="shared" si="5"/>
        <v>0.68264000000000002</v>
      </c>
      <c r="F44" s="160">
        <f t="shared" si="5"/>
        <v>3.4504999999999999</v>
      </c>
      <c r="G44" s="160">
        <f t="shared" si="5"/>
        <v>0</v>
      </c>
      <c r="H44" s="160">
        <f t="shared" si="5"/>
        <v>0</v>
      </c>
      <c r="I44" s="160">
        <f t="shared" si="5"/>
        <v>0</v>
      </c>
      <c r="J44" s="160">
        <f t="shared" si="5"/>
        <v>0</v>
      </c>
      <c r="K44" s="160">
        <f t="shared" si="5"/>
        <v>0</v>
      </c>
      <c r="L44" s="160">
        <f t="shared" si="5"/>
        <v>0</v>
      </c>
      <c r="M44" s="160">
        <f t="shared" si="5"/>
        <v>0</v>
      </c>
      <c r="N44" s="160">
        <f t="shared" si="5"/>
        <v>0</v>
      </c>
      <c r="O44" s="160">
        <f t="shared" si="5"/>
        <v>0</v>
      </c>
      <c r="P44" s="161">
        <f t="shared" si="5"/>
        <v>4.1331399999999991</v>
      </c>
      <c r="Q44" s="157">
        <f t="shared" si="5"/>
        <v>7.3571399999999993</v>
      </c>
      <c r="R44" s="157">
        <f t="shared" si="5"/>
        <v>2.9386999999999994</v>
      </c>
    </row>
    <row r="46" spans="1:20" ht="15.75" x14ac:dyDescent="0.25">
      <c r="A46" s="149" t="s">
        <v>18</v>
      </c>
      <c r="B46" s="237"/>
      <c r="C46" s="226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1"/>
      <c r="Q46" s="152"/>
      <c r="R46" s="152"/>
    </row>
    <row r="47" spans="1:20" ht="15.75" x14ac:dyDescent="0.25">
      <c r="A47" s="153" t="s">
        <v>66</v>
      </c>
      <c r="B47" s="236"/>
      <c r="C47" s="226"/>
      <c r="D47" s="154">
        <v>0</v>
      </c>
      <c r="E47" s="154">
        <v>0</v>
      </c>
      <c r="F47" s="154">
        <v>0</v>
      </c>
      <c r="G47" s="154">
        <v>8.3369999999999997</v>
      </c>
      <c r="H47" s="154">
        <v>0</v>
      </c>
      <c r="I47" s="154">
        <v>0</v>
      </c>
      <c r="J47" s="154">
        <v>0</v>
      </c>
      <c r="K47" s="154">
        <v>0</v>
      </c>
      <c r="L47" s="154">
        <v>0</v>
      </c>
      <c r="M47" s="154">
        <v>0</v>
      </c>
      <c r="N47" s="154">
        <v>0</v>
      </c>
      <c r="O47" s="154">
        <v>0</v>
      </c>
      <c r="P47" s="155">
        <f>SUM(D47,E47,F47,G47,H47,I47,J47,K47,L47,M47,N47,O47)</f>
        <v>8.3369999999999997</v>
      </c>
      <c r="Q47" s="154">
        <v>12.917</v>
      </c>
      <c r="R47" s="154">
        <v>6.944</v>
      </c>
      <c r="S47" s="236"/>
      <c r="T47" s="226"/>
    </row>
    <row r="48" spans="1:20" ht="15.75" x14ac:dyDescent="0.25">
      <c r="A48" s="156" t="s">
        <v>19</v>
      </c>
      <c r="B48" s="238"/>
      <c r="C48" s="226"/>
      <c r="D48" s="157">
        <v>0</v>
      </c>
      <c r="E48" s="157">
        <v>0</v>
      </c>
      <c r="F48" s="157">
        <v>23.6</v>
      </c>
      <c r="G48" s="157">
        <v>0</v>
      </c>
      <c r="H48" s="157">
        <v>114.604</v>
      </c>
      <c r="I48" s="157">
        <v>0</v>
      </c>
      <c r="J48" s="157">
        <v>0</v>
      </c>
      <c r="K48" s="157">
        <v>0</v>
      </c>
      <c r="L48" s="157">
        <v>0</v>
      </c>
      <c r="M48" s="157">
        <v>27.498799999999999</v>
      </c>
      <c r="N48" s="157">
        <v>0</v>
      </c>
      <c r="O48" s="157">
        <v>0</v>
      </c>
      <c r="P48" s="158">
        <f>SUM(D48,E48,F48,G48,H48,I48,J48,K48,L48,M48,N48,O48)</f>
        <v>165.7028</v>
      </c>
      <c r="Q48" s="157">
        <v>37.709800000000001</v>
      </c>
      <c r="R48" s="157">
        <v>44.116880000000002</v>
      </c>
    </row>
    <row r="49" spans="1:20" ht="15.75" x14ac:dyDescent="0.25">
      <c r="A49" s="159" t="s">
        <v>12</v>
      </c>
      <c r="B49" s="233"/>
      <c r="C49" s="226"/>
      <c r="D49" s="160">
        <f t="shared" ref="D49:R49" si="6">SUM(D47,D48)</f>
        <v>0</v>
      </c>
      <c r="E49" s="160">
        <f t="shared" si="6"/>
        <v>0</v>
      </c>
      <c r="F49" s="160">
        <f t="shared" si="6"/>
        <v>23.6</v>
      </c>
      <c r="G49" s="160">
        <f t="shared" si="6"/>
        <v>8.3369999999999997</v>
      </c>
      <c r="H49" s="160">
        <f t="shared" si="6"/>
        <v>114.604</v>
      </c>
      <c r="I49" s="160">
        <f t="shared" si="6"/>
        <v>0</v>
      </c>
      <c r="J49" s="160">
        <f t="shared" si="6"/>
        <v>0</v>
      </c>
      <c r="K49" s="160">
        <f t="shared" si="6"/>
        <v>0</v>
      </c>
      <c r="L49" s="160">
        <f t="shared" si="6"/>
        <v>0</v>
      </c>
      <c r="M49" s="160">
        <f t="shared" si="6"/>
        <v>27.498799999999999</v>
      </c>
      <c r="N49" s="160">
        <f t="shared" si="6"/>
        <v>0</v>
      </c>
      <c r="O49" s="160">
        <f t="shared" si="6"/>
        <v>0</v>
      </c>
      <c r="P49" s="161">
        <f t="shared" si="6"/>
        <v>174.03979999999999</v>
      </c>
      <c r="Q49" s="157">
        <f t="shared" si="6"/>
        <v>50.626800000000003</v>
      </c>
      <c r="R49" s="157">
        <f t="shared" si="6"/>
        <v>51.060880000000004</v>
      </c>
    </row>
    <row r="51" spans="1:20" ht="15.75" x14ac:dyDescent="0.25">
      <c r="A51" s="149" t="s">
        <v>20</v>
      </c>
      <c r="B51" s="237"/>
      <c r="C51" s="226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1"/>
      <c r="Q51" s="152"/>
      <c r="R51" s="152"/>
    </row>
    <row r="52" spans="1:20" ht="15.75" x14ac:dyDescent="0.25">
      <c r="A52" s="153" t="s">
        <v>67</v>
      </c>
      <c r="B52" s="236"/>
      <c r="C52" s="226"/>
      <c r="D52" s="154">
        <v>0</v>
      </c>
      <c r="E52" s="154">
        <v>0</v>
      </c>
      <c r="F52" s="154">
        <v>0</v>
      </c>
      <c r="G52" s="154">
        <v>0</v>
      </c>
      <c r="H52" s="154">
        <v>0</v>
      </c>
      <c r="I52" s="154">
        <v>0</v>
      </c>
      <c r="J52" s="154">
        <v>0</v>
      </c>
      <c r="K52" s="154">
        <v>0</v>
      </c>
      <c r="L52" s="154">
        <v>0</v>
      </c>
      <c r="M52" s="154">
        <v>2.76E-2</v>
      </c>
      <c r="N52" s="154">
        <v>0</v>
      </c>
      <c r="O52" s="154">
        <v>0</v>
      </c>
      <c r="P52" s="155">
        <f t="shared" ref="P52:P74" si="7">SUM(D52,E52,F52,G52,H52,I52,J52,K52,L52,M52,N52,O52)</f>
        <v>2.76E-2</v>
      </c>
      <c r="Q52" s="154">
        <v>38.04</v>
      </c>
      <c r="R52" s="154">
        <v>35.085000000000001</v>
      </c>
      <c r="S52" s="236"/>
      <c r="T52" s="226"/>
    </row>
    <row r="53" spans="1:20" ht="15.75" x14ac:dyDescent="0.25">
      <c r="A53" s="156" t="s">
        <v>149</v>
      </c>
      <c r="B53" s="238"/>
      <c r="C53" s="226"/>
      <c r="D53" s="157">
        <v>0</v>
      </c>
      <c r="E53" s="157">
        <v>0</v>
      </c>
      <c r="F53" s="157">
        <v>0</v>
      </c>
      <c r="G53" s="157">
        <v>1.5169999999999999</v>
      </c>
      <c r="H53" s="157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7">
        <v>0</v>
      </c>
      <c r="O53" s="157">
        <v>0</v>
      </c>
      <c r="P53" s="158">
        <f t="shared" si="7"/>
        <v>1.5169999999999999</v>
      </c>
      <c r="Q53" s="157">
        <v>0</v>
      </c>
      <c r="R53" s="157">
        <v>0</v>
      </c>
    </row>
    <row r="54" spans="1:20" ht="15.75" x14ac:dyDescent="0.25">
      <c r="A54" s="153" t="s">
        <v>21</v>
      </c>
      <c r="B54" s="236"/>
      <c r="C54" s="226"/>
      <c r="D54" s="154">
        <v>0</v>
      </c>
      <c r="E54" s="154">
        <v>0</v>
      </c>
      <c r="F54" s="154">
        <v>7.8</v>
      </c>
      <c r="G54" s="154">
        <v>28.280999999999999</v>
      </c>
      <c r="H54" s="154">
        <v>9.2040000000000006</v>
      </c>
      <c r="I54" s="154">
        <v>0</v>
      </c>
      <c r="J54" s="154">
        <v>0</v>
      </c>
      <c r="K54" s="154">
        <v>33.5</v>
      </c>
      <c r="L54" s="154">
        <v>0</v>
      </c>
      <c r="M54" s="154">
        <v>10.9848</v>
      </c>
      <c r="N54" s="154">
        <v>0</v>
      </c>
      <c r="O54" s="154">
        <v>0</v>
      </c>
      <c r="P54" s="155">
        <f t="shared" si="7"/>
        <v>89.769800000000004</v>
      </c>
      <c r="Q54" s="154">
        <v>84.724000000000004</v>
      </c>
      <c r="R54" s="154">
        <v>78.282920000000004</v>
      </c>
    </row>
    <row r="55" spans="1:20" ht="15.75" x14ac:dyDescent="0.25">
      <c r="A55" s="156" t="s">
        <v>68</v>
      </c>
      <c r="B55" s="238"/>
      <c r="C55" s="226"/>
      <c r="D55" s="157">
        <v>0</v>
      </c>
      <c r="E55" s="157">
        <v>0</v>
      </c>
      <c r="F55" s="157">
        <v>0</v>
      </c>
      <c r="G55" s="157">
        <v>1.619</v>
      </c>
      <c r="H55" s="157">
        <v>0</v>
      </c>
      <c r="I55" s="157">
        <v>0</v>
      </c>
      <c r="J55" s="157">
        <v>0</v>
      </c>
      <c r="K55" s="157">
        <v>0</v>
      </c>
      <c r="L55" s="157">
        <v>0</v>
      </c>
      <c r="M55" s="157">
        <v>0</v>
      </c>
      <c r="N55" s="157">
        <v>0</v>
      </c>
      <c r="O55" s="157">
        <v>0</v>
      </c>
      <c r="P55" s="158">
        <f t="shared" si="7"/>
        <v>1.619</v>
      </c>
      <c r="Q55" s="157">
        <v>0</v>
      </c>
      <c r="R55" s="157">
        <v>2.2759999999999998</v>
      </c>
    </row>
    <row r="56" spans="1:20" ht="15.75" x14ac:dyDescent="0.25">
      <c r="A56" s="153" t="s">
        <v>69</v>
      </c>
      <c r="B56" s="236"/>
      <c r="C56" s="226"/>
      <c r="D56" s="154">
        <v>0</v>
      </c>
      <c r="E56" s="154">
        <v>0</v>
      </c>
      <c r="F56" s="154">
        <v>0</v>
      </c>
      <c r="G56" s="154">
        <v>18.559999999999999</v>
      </c>
      <c r="H56" s="154">
        <v>0</v>
      </c>
      <c r="I56" s="154">
        <v>0</v>
      </c>
      <c r="J56" s="154">
        <v>0</v>
      </c>
      <c r="K56" s="154">
        <v>0</v>
      </c>
      <c r="L56" s="154">
        <v>0</v>
      </c>
      <c r="M56" s="154">
        <v>0</v>
      </c>
      <c r="N56" s="154">
        <v>0</v>
      </c>
      <c r="O56" s="154">
        <v>0</v>
      </c>
      <c r="P56" s="155">
        <f t="shared" si="7"/>
        <v>18.559999999999999</v>
      </c>
      <c r="Q56" s="154">
        <v>16.253920000000001</v>
      </c>
      <c r="R56" s="154">
        <v>9.8670000000000009</v>
      </c>
    </row>
    <row r="57" spans="1:20" ht="15.75" x14ac:dyDescent="0.25">
      <c r="A57" s="156" t="s">
        <v>70</v>
      </c>
      <c r="B57" s="238"/>
      <c r="C57" s="226"/>
      <c r="D57" s="157">
        <v>0</v>
      </c>
      <c r="E57" s="157">
        <v>0</v>
      </c>
      <c r="F57" s="157">
        <v>0</v>
      </c>
      <c r="G57" s="157">
        <v>5.2779999999999996</v>
      </c>
      <c r="H57" s="157">
        <v>0</v>
      </c>
      <c r="I57" s="157">
        <v>0</v>
      </c>
      <c r="J57" s="157">
        <v>0</v>
      </c>
      <c r="K57" s="157">
        <v>0</v>
      </c>
      <c r="L57" s="157">
        <v>0</v>
      </c>
      <c r="M57" s="157">
        <v>0</v>
      </c>
      <c r="N57" s="157">
        <v>0</v>
      </c>
      <c r="O57" s="157">
        <v>0</v>
      </c>
      <c r="P57" s="158">
        <f t="shared" si="7"/>
        <v>5.2779999999999996</v>
      </c>
      <c r="Q57" s="157">
        <v>1.7190000000000001</v>
      </c>
      <c r="R57" s="157">
        <v>3.681</v>
      </c>
    </row>
    <row r="58" spans="1:20" ht="15.75" x14ac:dyDescent="0.25">
      <c r="A58" s="153" t="s">
        <v>72</v>
      </c>
      <c r="B58" s="236"/>
      <c r="C58" s="226"/>
      <c r="D58" s="154">
        <v>0</v>
      </c>
      <c r="E58" s="154">
        <v>0</v>
      </c>
      <c r="F58" s="154">
        <v>0</v>
      </c>
      <c r="G58" s="154">
        <v>3.2189999999999999</v>
      </c>
      <c r="H58" s="154">
        <v>0</v>
      </c>
      <c r="I58" s="154">
        <v>0</v>
      </c>
      <c r="J58" s="154">
        <v>0</v>
      </c>
      <c r="K58" s="154">
        <v>0</v>
      </c>
      <c r="L58" s="154">
        <v>0</v>
      </c>
      <c r="M58" s="154">
        <v>0</v>
      </c>
      <c r="N58" s="154">
        <v>0</v>
      </c>
      <c r="O58" s="154">
        <v>0</v>
      </c>
      <c r="P58" s="155">
        <f t="shared" si="7"/>
        <v>3.2189999999999999</v>
      </c>
      <c r="Q58" s="154">
        <v>2.3660000000000001</v>
      </c>
      <c r="R58" s="154">
        <v>3.22</v>
      </c>
    </row>
    <row r="59" spans="1:20" ht="15.75" x14ac:dyDescent="0.25">
      <c r="A59" s="156" t="s">
        <v>73</v>
      </c>
      <c r="B59" s="238"/>
      <c r="C59" s="226"/>
      <c r="D59" s="157">
        <v>0</v>
      </c>
      <c r="E59" s="157">
        <v>0</v>
      </c>
      <c r="F59" s="157">
        <v>0</v>
      </c>
      <c r="G59" s="157">
        <v>3.0710000000000002</v>
      </c>
      <c r="H59" s="157">
        <v>0</v>
      </c>
      <c r="I59" s="157">
        <v>0</v>
      </c>
      <c r="J59" s="157">
        <v>0</v>
      </c>
      <c r="K59" s="157">
        <v>0</v>
      </c>
      <c r="L59" s="157">
        <v>0</v>
      </c>
      <c r="M59" s="157">
        <v>0.69</v>
      </c>
      <c r="N59" s="157">
        <v>0</v>
      </c>
      <c r="O59" s="157">
        <v>0</v>
      </c>
      <c r="P59" s="158">
        <f t="shared" si="7"/>
        <v>3.7610000000000001</v>
      </c>
      <c r="Q59" s="157">
        <v>13.41882</v>
      </c>
      <c r="R59" s="157">
        <v>9.3030000000000008</v>
      </c>
    </row>
    <row r="60" spans="1:20" ht="15.75" x14ac:dyDescent="0.25">
      <c r="A60" s="153" t="s">
        <v>74</v>
      </c>
      <c r="B60" s="236"/>
      <c r="C60" s="226"/>
      <c r="D60" s="154">
        <v>0</v>
      </c>
      <c r="E60" s="154">
        <v>0</v>
      </c>
      <c r="F60" s="154">
        <v>0</v>
      </c>
      <c r="G60" s="154">
        <v>8.6359999999999992</v>
      </c>
      <c r="H60" s="154">
        <v>0</v>
      </c>
      <c r="I60" s="154">
        <v>0</v>
      </c>
      <c r="J60" s="154">
        <v>0</v>
      </c>
      <c r="K60" s="154">
        <v>0</v>
      </c>
      <c r="L60" s="154">
        <v>0</v>
      </c>
      <c r="M60" s="154">
        <v>0</v>
      </c>
      <c r="N60" s="154">
        <v>0</v>
      </c>
      <c r="O60" s="154">
        <v>0</v>
      </c>
      <c r="P60" s="155">
        <f t="shared" si="7"/>
        <v>8.6359999999999992</v>
      </c>
      <c r="Q60" s="154">
        <v>0</v>
      </c>
      <c r="R60" s="154">
        <v>8.7409999999999997</v>
      </c>
    </row>
    <row r="61" spans="1:20" ht="15.75" x14ac:dyDescent="0.25">
      <c r="A61" s="156" t="s">
        <v>150</v>
      </c>
      <c r="B61" s="238"/>
      <c r="C61" s="226"/>
      <c r="D61" s="157">
        <v>0</v>
      </c>
      <c r="E61" s="157">
        <v>0</v>
      </c>
      <c r="F61" s="157">
        <v>0</v>
      </c>
      <c r="G61" s="157">
        <v>0</v>
      </c>
      <c r="H61" s="157">
        <v>0</v>
      </c>
      <c r="I61" s="157">
        <v>0</v>
      </c>
      <c r="J61" s="157">
        <v>0</v>
      </c>
      <c r="K61" s="157">
        <v>0</v>
      </c>
      <c r="L61" s="157">
        <v>0</v>
      </c>
      <c r="M61" s="157">
        <v>0</v>
      </c>
      <c r="N61" s="157">
        <v>0</v>
      </c>
      <c r="O61" s="157">
        <v>0</v>
      </c>
      <c r="P61" s="158">
        <f t="shared" si="7"/>
        <v>0</v>
      </c>
      <c r="Q61" s="157">
        <v>0.38600000000000001</v>
      </c>
      <c r="R61" s="157">
        <v>0</v>
      </c>
    </row>
    <row r="62" spans="1:20" ht="15.75" x14ac:dyDescent="0.25">
      <c r="A62" s="153" t="s">
        <v>75</v>
      </c>
      <c r="B62" s="236"/>
      <c r="C62" s="226"/>
      <c r="D62" s="154">
        <v>0</v>
      </c>
      <c r="E62" s="154">
        <v>0</v>
      </c>
      <c r="F62" s="154">
        <v>0</v>
      </c>
      <c r="G62" s="154">
        <v>4.2839999999999998</v>
      </c>
      <c r="H62" s="154">
        <v>0</v>
      </c>
      <c r="I62" s="154">
        <v>0</v>
      </c>
      <c r="J62" s="154">
        <v>0</v>
      </c>
      <c r="K62" s="154">
        <v>0</v>
      </c>
      <c r="L62" s="154">
        <v>0</v>
      </c>
      <c r="M62" s="154">
        <v>2.5392000000000001</v>
      </c>
      <c r="N62" s="154">
        <v>0</v>
      </c>
      <c r="O62" s="154">
        <v>0</v>
      </c>
      <c r="P62" s="155">
        <f t="shared" si="7"/>
        <v>6.8231999999999999</v>
      </c>
      <c r="Q62" s="154">
        <v>3.68</v>
      </c>
      <c r="R62" s="154">
        <v>11.566000000000001</v>
      </c>
    </row>
    <row r="63" spans="1:20" ht="15.75" x14ac:dyDescent="0.25">
      <c r="A63" s="156" t="s">
        <v>134</v>
      </c>
      <c r="B63" s="238"/>
      <c r="C63" s="226"/>
      <c r="D63" s="157">
        <v>0</v>
      </c>
      <c r="E63" s="157">
        <v>0</v>
      </c>
      <c r="F63" s="157">
        <v>0</v>
      </c>
      <c r="G63" s="157">
        <v>11.968999999999999</v>
      </c>
      <c r="H63" s="157">
        <v>0</v>
      </c>
      <c r="I63" s="157">
        <v>0</v>
      </c>
      <c r="J63" s="157">
        <v>0</v>
      </c>
      <c r="K63" s="157">
        <v>0</v>
      </c>
      <c r="L63" s="157">
        <v>0</v>
      </c>
      <c r="M63" s="157">
        <v>0</v>
      </c>
      <c r="N63" s="157">
        <v>0</v>
      </c>
      <c r="O63" s="157">
        <v>0</v>
      </c>
      <c r="P63" s="158">
        <f t="shared" si="7"/>
        <v>11.968999999999999</v>
      </c>
      <c r="Q63" s="157">
        <v>3.3109999999999999</v>
      </c>
      <c r="R63" s="157">
        <v>10.069000000000001</v>
      </c>
    </row>
    <row r="64" spans="1:20" ht="15.75" x14ac:dyDescent="0.25">
      <c r="A64" s="153" t="s">
        <v>151</v>
      </c>
      <c r="B64" s="236"/>
      <c r="C64" s="226"/>
      <c r="D64" s="154">
        <v>0</v>
      </c>
      <c r="E64" s="154">
        <v>0</v>
      </c>
      <c r="F64" s="154">
        <v>0</v>
      </c>
      <c r="G64" s="154">
        <v>0</v>
      </c>
      <c r="H64" s="154">
        <v>0</v>
      </c>
      <c r="I64" s="154">
        <v>0</v>
      </c>
      <c r="J64" s="154">
        <v>0</v>
      </c>
      <c r="K64" s="154">
        <v>0</v>
      </c>
      <c r="L64" s="154">
        <v>0</v>
      </c>
      <c r="M64" s="154">
        <v>0</v>
      </c>
      <c r="N64" s="154">
        <v>0</v>
      </c>
      <c r="O64" s="154">
        <v>0</v>
      </c>
      <c r="P64" s="155">
        <f t="shared" si="7"/>
        <v>0</v>
      </c>
      <c r="Q64" s="154">
        <v>1.0109999999999999</v>
      </c>
      <c r="R64" s="154">
        <v>0.92</v>
      </c>
    </row>
    <row r="65" spans="1:20" ht="15.75" x14ac:dyDescent="0.25">
      <c r="A65" s="156" t="s">
        <v>152</v>
      </c>
      <c r="B65" s="238"/>
      <c r="C65" s="226"/>
      <c r="D65" s="157">
        <v>0</v>
      </c>
      <c r="E65" s="157">
        <v>0</v>
      </c>
      <c r="F65" s="157">
        <v>0</v>
      </c>
      <c r="G65" s="157">
        <v>0</v>
      </c>
      <c r="H65" s="157">
        <v>0</v>
      </c>
      <c r="I65" s="157">
        <v>0</v>
      </c>
      <c r="J65" s="157">
        <v>0</v>
      </c>
      <c r="K65" s="157">
        <v>0</v>
      </c>
      <c r="L65" s="157">
        <v>0</v>
      </c>
      <c r="M65" s="157">
        <v>0</v>
      </c>
      <c r="N65" s="157">
        <v>0</v>
      </c>
      <c r="O65" s="157">
        <v>0</v>
      </c>
      <c r="P65" s="158">
        <f t="shared" si="7"/>
        <v>0</v>
      </c>
      <c r="Q65" s="157">
        <v>0.45400000000000001</v>
      </c>
      <c r="R65" s="157">
        <v>0</v>
      </c>
    </row>
    <row r="66" spans="1:20" ht="15.75" x14ac:dyDescent="0.25">
      <c r="A66" s="153" t="s">
        <v>76</v>
      </c>
      <c r="B66" s="236"/>
      <c r="C66" s="226"/>
      <c r="D66" s="154">
        <v>0</v>
      </c>
      <c r="E66" s="154">
        <v>0</v>
      </c>
      <c r="F66" s="154">
        <v>0</v>
      </c>
      <c r="G66" s="154">
        <v>33.491</v>
      </c>
      <c r="H66" s="154">
        <v>0</v>
      </c>
      <c r="I66" s="154">
        <v>0</v>
      </c>
      <c r="J66" s="154">
        <v>0</v>
      </c>
      <c r="K66" s="154">
        <v>0</v>
      </c>
      <c r="L66" s="154">
        <v>0</v>
      </c>
      <c r="M66" s="154">
        <v>2.6909999999999998</v>
      </c>
      <c r="N66" s="154">
        <v>0</v>
      </c>
      <c r="O66" s="154">
        <v>0</v>
      </c>
      <c r="P66" s="155">
        <f t="shared" si="7"/>
        <v>36.182000000000002</v>
      </c>
      <c r="Q66" s="154">
        <v>34.43</v>
      </c>
      <c r="R66" s="154">
        <v>33.067</v>
      </c>
    </row>
    <row r="67" spans="1:20" ht="15.75" x14ac:dyDescent="0.25">
      <c r="A67" s="156" t="s">
        <v>77</v>
      </c>
      <c r="B67" s="238"/>
      <c r="C67" s="226"/>
      <c r="D67" s="157">
        <v>0</v>
      </c>
      <c r="E67" s="157">
        <v>0</v>
      </c>
      <c r="F67" s="157">
        <v>0</v>
      </c>
      <c r="G67" s="157">
        <v>4.657</v>
      </c>
      <c r="H67" s="157">
        <v>0</v>
      </c>
      <c r="I67" s="157">
        <v>0</v>
      </c>
      <c r="J67" s="157">
        <v>0</v>
      </c>
      <c r="K67" s="157">
        <v>0</v>
      </c>
      <c r="L67" s="157">
        <v>0</v>
      </c>
      <c r="M67" s="157">
        <v>0</v>
      </c>
      <c r="N67" s="157">
        <v>0</v>
      </c>
      <c r="O67" s="157">
        <v>0</v>
      </c>
      <c r="P67" s="158">
        <f t="shared" si="7"/>
        <v>4.657</v>
      </c>
      <c r="Q67" s="157">
        <v>0</v>
      </c>
      <c r="R67" s="157">
        <v>0</v>
      </c>
    </row>
    <row r="68" spans="1:20" ht="15.75" x14ac:dyDescent="0.25">
      <c r="A68" s="153" t="s">
        <v>78</v>
      </c>
      <c r="B68" s="236"/>
      <c r="C68" s="226"/>
      <c r="D68" s="154">
        <v>0</v>
      </c>
      <c r="E68" s="154">
        <v>0</v>
      </c>
      <c r="F68" s="154">
        <v>0</v>
      </c>
      <c r="G68" s="154">
        <v>1.5629999999999999</v>
      </c>
      <c r="H68" s="154">
        <v>0</v>
      </c>
      <c r="I68" s="154">
        <v>0</v>
      </c>
      <c r="J68" s="154">
        <v>0</v>
      </c>
      <c r="K68" s="154">
        <v>0</v>
      </c>
      <c r="L68" s="154">
        <v>0</v>
      </c>
      <c r="M68" s="154">
        <v>0</v>
      </c>
      <c r="N68" s="154">
        <v>0</v>
      </c>
      <c r="O68" s="154">
        <v>0</v>
      </c>
      <c r="P68" s="155">
        <f t="shared" si="7"/>
        <v>1.5629999999999999</v>
      </c>
      <c r="Q68" s="154">
        <v>0.2</v>
      </c>
      <c r="R68" s="154">
        <v>0.30399999999999999</v>
      </c>
    </row>
    <row r="69" spans="1:20" ht="15.75" x14ac:dyDescent="0.25">
      <c r="A69" s="156" t="s">
        <v>79</v>
      </c>
      <c r="B69" s="238"/>
      <c r="C69" s="226"/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8">
        <f t="shared" si="7"/>
        <v>0</v>
      </c>
      <c r="Q69" s="157">
        <v>0.9</v>
      </c>
      <c r="R69" s="157">
        <v>1.2</v>
      </c>
    </row>
    <row r="70" spans="1:20" ht="15.75" x14ac:dyDescent="0.25">
      <c r="A70" s="153" t="s">
        <v>80</v>
      </c>
      <c r="B70" s="236"/>
      <c r="C70" s="226"/>
      <c r="D70" s="154">
        <v>0</v>
      </c>
      <c r="E70" s="154">
        <v>0</v>
      </c>
      <c r="F70" s="154">
        <v>0</v>
      </c>
      <c r="G70" s="154">
        <v>5.0609999999999999</v>
      </c>
      <c r="H70" s="154">
        <v>0</v>
      </c>
      <c r="I70" s="154">
        <v>0</v>
      </c>
      <c r="J70" s="154">
        <v>0</v>
      </c>
      <c r="K70" s="154">
        <v>0</v>
      </c>
      <c r="L70" s="154">
        <v>0</v>
      </c>
      <c r="M70" s="154">
        <v>2.4241999999999999</v>
      </c>
      <c r="N70" s="154">
        <v>0</v>
      </c>
      <c r="O70" s="154">
        <v>0</v>
      </c>
      <c r="P70" s="155">
        <f t="shared" si="7"/>
        <v>7.4851999999999999</v>
      </c>
      <c r="Q70" s="154">
        <v>10.804539999999999</v>
      </c>
      <c r="R70" s="154">
        <v>26.707000000000001</v>
      </c>
    </row>
    <row r="71" spans="1:20" ht="15.75" x14ac:dyDescent="0.25">
      <c r="A71" s="156" t="s">
        <v>81</v>
      </c>
      <c r="B71" s="238"/>
      <c r="C71" s="226"/>
      <c r="D71" s="157">
        <v>0</v>
      </c>
      <c r="E71" s="157">
        <v>0</v>
      </c>
      <c r="F71" s="157">
        <v>0</v>
      </c>
      <c r="G71" s="157">
        <v>0</v>
      </c>
      <c r="H71" s="157">
        <v>0</v>
      </c>
      <c r="I71" s="157">
        <v>0</v>
      </c>
      <c r="J71" s="157">
        <v>0</v>
      </c>
      <c r="K71" s="157">
        <v>0</v>
      </c>
      <c r="L71" s="157">
        <v>0</v>
      </c>
      <c r="M71" s="157">
        <v>0</v>
      </c>
      <c r="N71" s="157">
        <v>0</v>
      </c>
      <c r="O71" s="157">
        <v>0</v>
      </c>
      <c r="P71" s="158">
        <f t="shared" si="7"/>
        <v>0</v>
      </c>
      <c r="Q71" s="157">
        <v>0.2</v>
      </c>
      <c r="R71" s="157">
        <v>0</v>
      </c>
    </row>
    <row r="72" spans="1:20" ht="15.75" x14ac:dyDescent="0.25">
      <c r="A72" s="153" t="s">
        <v>135</v>
      </c>
      <c r="B72" s="236"/>
      <c r="C72" s="226"/>
      <c r="D72" s="154">
        <v>0</v>
      </c>
      <c r="E72" s="154">
        <v>0</v>
      </c>
      <c r="F72" s="154">
        <v>0</v>
      </c>
      <c r="G72" s="154">
        <v>0</v>
      </c>
      <c r="H72" s="154">
        <v>0</v>
      </c>
      <c r="I72" s="154">
        <v>0</v>
      </c>
      <c r="J72" s="154">
        <v>0</v>
      </c>
      <c r="K72" s="154">
        <v>0</v>
      </c>
      <c r="L72" s="154">
        <v>0</v>
      </c>
      <c r="M72" s="154">
        <v>0</v>
      </c>
      <c r="N72" s="154">
        <v>0</v>
      </c>
      <c r="O72" s="154">
        <v>0</v>
      </c>
      <c r="P72" s="155">
        <f t="shared" si="7"/>
        <v>0</v>
      </c>
      <c r="Q72" s="154">
        <v>3.5017800000000001</v>
      </c>
      <c r="R72" s="154">
        <v>27.15</v>
      </c>
    </row>
    <row r="73" spans="1:20" ht="15.75" x14ac:dyDescent="0.25">
      <c r="A73" s="156" t="s">
        <v>83</v>
      </c>
      <c r="B73" s="238"/>
      <c r="C73" s="226"/>
      <c r="D73" s="157">
        <v>0</v>
      </c>
      <c r="E73" s="157">
        <v>0</v>
      </c>
      <c r="F73" s="157">
        <v>0</v>
      </c>
      <c r="G73" s="157">
        <v>1.38</v>
      </c>
      <c r="H73" s="157">
        <v>0</v>
      </c>
      <c r="I73" s="157">
        <v>0</v>
      </c>
      <c r="J73" s="157">
        <v>0</v>
      </c>
      <c r="K73" s="157">
        <v>0</v>
      </c>
      <c r="L73" s="157">
        <v>0</v>
      </c>
      <c r="M73" s="157">
        <v>0</v>
      </c>
      <c r="N73" s="157">
        <v>0</v>
      </c>
      <c r="O73" s="157">
        <v>0</v>
      </c>
      <c r="P73" s="158">
        <f t="shared" si="7"/>
        <v>1.38</v>
      </c>
      <c r="Q73" s="157">
        <v>2.7909999999999999</v>
      </c>
      <c r="R73" s="157">
        <v>10.119</v>
      </c>
    </row>
    <row r="74" spans="1:20" ht="15.75" x14ac:dyDescent="0.25">
      <c r="A74" s="153" t="s">
        <v>44</v>
      </c>
      <c r="B74" s="236"/>
      <c r="C74" s="226"/>
      <c r="D74" s="154">
        <v>0</v>
      </c>
      <c r="E74" s="154">
        <v>0</v>
      </c>
      <c r="F74" s="154">
        <v>0</v>
      </c>
      <c r="G74" s="154">
        <v>0</v>
      </c>
      <c r="H74" s="154">
        <v>0</v>
      </c>
      <c r="I74" s="154">
        <v>0</v>
      </c>
      <c r="J74" s="154">
        <v>0</v>
      </c>
      <c r="K74" s="154">
        <v>0</v>
      </c>
      <c r="L74" s="154">
        <v>0</v>
      </c>
      <c r="M74" s="154">
        <v>0</v>
      </c>
      <c r="N74" s="154">
        <v>0</v>
      </c>
      <c r="O74" s="154">
        <v>0</v>
      </c>
      <c r="P74" s="155">
        <f t="shared" si="7"/>
        <v>0</v>
      </c>
      <c r="Q74" s="154">
        <v>1.012</v>
      </c>
      <c r="R74" s="154">
        <v>0</v>
      </c>
    </row>
    <row r="75" spans="1:20" ht="15.75" x14ac:dyDescent="0.25">
      <c r="A75" s="159" t="s">
        <v>12</v>
      </c>
      <c r="B75" s="233"/>
      <c r="C75" s="226"/>
      <c r="D75" s="160">
        <f t="shared" ref="D75:R75" si="8">SUM(D52,D53,D54,D55,D56,D57,D58,D59,D60,D61,D62,D63,D64,D65,D66,D67,D68,D69,D70,D71,D72,D73,D74)</f>
        <v>0</v>
      </c>
      <c r="E75" s="160">
        <f t="shared" si="8"/>
        <v>0</v>
      </c>
      <c r="F75" s="160">
        <f t="shared" si="8"/>
        <v>7.8</v>
      </c>
      <c r="G75" s="160">
        <f t="shared" si="8"/>
        <v>132.58599999999998</v>
      </c>
      <c r="H75" s="160">
        <f t="shared" si="8"/>
        <v>9.2040000000000006</v>
      </c>
      <c r="I75" s="160">
        <f t="shared" si="8"/>
        <v>0</v>
      </c>
      <c r="J75" s="160">
        <f t="shared" si="8"/>
        <v>0</v>
      </c>
      <c r="K75" s="160">
        <f t="shared" si="8"/>
        <v>33.5</v>
      </c>
      <c r="L75" s="160">
        <f t="shared" si="8"/>
        <v>0</v>
      </c>
      <c r="M75" s="160">
        <f t="shared" si="8"/>
        <v>19.356799999999996</v>
      </c>
      <c r="N75" s="160">
        <f t="shared" si="8"/>
        <v>0</v>
      </c>
      <c r="O75" s="160">
        <f t="shared" si="8"/>
        <v>0</v>
      </c>
      <c r="P75" s="161">
        <f t="shared" si="8"/>
        <v>202.4468</v>
      </c>
      <c r="Q75" s="157">
        <f t="shared" si="8"/>
        <v>219.20306000000002</v>
      </c>
      <c r="R75" s="157">
        <f t="shared" si="8"/>
        <v>271.55791999999997</v>
      </c>
    </row>
    <row r="77" spans="1:20" ht="15.75" x14ac:dyDescent="0.25">
      <c r="A77" s="149" t="s">
        <v>22</v>
      </c>
      <c r="B77" s="237"/>
      <c r="C77" s="226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1"/>
      <c r="Q77" s="152"/>
      <c r="R77" s="152"/>
    </row>
    <row r="78" spans="1:20" ht="15.75" x14ac:dyDescent="0.25">
      <c r="A78" s="153" t="s">
        <v>85</v>
      </c>
      <c r="B78" s="236"/>
      <c r="C78" s="226"/>
      <c r="D78" s="154">
        <v>0</v>
      </c>
      <c r="E78" s="154">
        <v>0</v>
      </c>
      <c r="F78" s="154">
        <v>0</v>
      </c>
      <c r="G78" s="154">
        <v>0</v>
      </c>
      <c r="H78" s="154">
        <v>3.036</v>
      </c>
      <c r="I78" s="154">
        <v>0</v>
      </c>
      <c r="J78" s="154">
        <v>0</v>
      </c>
      <c r="K78" s="154">
        <v>0</v>
      </c>
      <c r="L78" s="154">
        <v>0</v>
      </c>
      <c r="M78" s="154">
        <v>6.9000000000000006E-2</v>
      </c>
      <c r="N78" s="154">
        <v>0</v>
      </c>
      <c r="O78" s="154">
        <v>0</v>
      </c>
      <c r="P78" s="155">
        <f t="shared" ref="P78:P93" si="9">SUM(D78,E78,F78,G78,H78,I78,J78,K78,L78,M78,N78,O78)</f>
        <v>3.105</v>
      </c>
      <c r="Q78" s="154">
        <v>0</v>
      </c>
      <c r="R78" s="154">
        <v>0</v>
      </c>
      <c r="S78" s="236"/>
      <c r="T78" s="226"/>
    </row>
    <row r="79" spans="1:20" ht="15.75" x14ac:dyDescent="0.25">
      <c r="A79" s="156" t="s">
        <v>86</v>
      </c>
      <c r="B79" s="238"/>
      <c r="C79" s="226"/>
      <c r="D79" s="157">
        <v>0</v>
      </c>
      <c r="E79" s="157">
        <v>0</v>
      </c>
      <c r="F79" s="157">
        <v>0</v>
      </c>
      <c r="G79" s="157">
        <v>0</v>
      </c>
      <c r="H79" s="157">
        <v>4.1909999999999998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8">
        <f t="shared" si="9"/>
        <v>4.1909999999999998</v>
      </c>
      <c r="Q79" s="157">
        <v>11.132</v>
      </c>
      <c r="R79" s="157">
        <v>16.401</v>
      </c>
    </row>
    <row r="80" spans="1:20" ht="15.75" x14ac:dyDescent="0.25">
      <c r="A80" s="153" t="s">
        <v>138</v>
      </c>
      <c r="B80" s="236"/>
      <c r="C80" s="226"/>
      <c r="D80" s="154">
        <v>0</v>
      </c>
      <c r="E80" s="154">
        <v>0</v>
      </c>
      <c r="F80" s="154">
        <v>0</v>
      </c>
      <c r="G80" s="154">
        <v>0</v>
      </c>
      <c r="H80" s="154">
        <v>0</v>
      </c>
      <c r="I80" s="154">
        <v>0</v>
      </c>
      <c r="J80" s="154">
        <v>0</v>
      </c>
      <c r="K80" s="154">
        <v>0</v>
      </c>
      <c r="L80" s="154">
        <v>0</v>
      </c>
      <c r="M80" s="154">
        <v>0</v>
      </c>
      <c r="N80" s="154">
        <v>0</v>
      </c>
      <c r="O80" s="154">
        <v>0</v>
      </c>
      <c r="P80" s="155">
        <f t="shared" si="9"/>
        <v>0</v>
      </c>
      <c r="Q80" s="154">
        <v>88.963999999999999</v>
      </c>
      <c r="R80" s="154">
        <v>45.497219999999999</v>
      </c>
    </row>
    <row r="81" spans="1:18" ht="15.75" x14ac:dyDescent="0.25">
      <c r="A81" s="156" t="s">
        <v>88</v>
      </c>
      <c r="B81" s="238"/>
      <c r="C81" s="226"/>
      <c r="D81" s="157">
        <v>0</v>
      </c>
      <c r="E81" s="157">
        <v>0</v>
      </c>
      <c r="F81" s="157">
        <v>0</v>
      </c>
      <c r="G81" s="157">
        <v>0</v>
      </c>
      <c r="H81" s="157">
        <v>0</v>
      </c>
      <c r="I81" s="157">
        <v>0</v>
      </c>
      <c r="J81" s="157">
        <v>0</v>
      </c>
      <c r="K81" s="157">
        <v>0</v>
      </c>
      <c r="L81" s="157">
        <v>0</v>
      </c>
      <c r="M81" s="157">
        <v>0</v>
      </c>
      <c r="N81" s="157">
        <v>0</v>
      </c>
      <c r="O81" s="157">
        <v>0</v>
      </c>
      <c r="P81" s="158">
        <f t="shared" si="9"/>
        <v>0</v>
      </c>
      <c r="Q81" s="157">
        <v>0</v>
      </c>
      <c r="R81" s="157">
        <v>0.23100000000000001</v>
      </c>
    </row>
    <row r="82" spans="1:18" ht="15.75" x14ac:dyDescent="0.25">
      <c r="A82" s="153" t="s">
        <v>89</v>
      </c>
      <c r="B82" s="236"/>
      <c r="C82" s="226"/>
      <c r="D82" s="154">
        <v>0</v>
      </c>
      <c r="E82" s="154">
        <v>0</v>
      </c>
      <c r="F82" s="154">
        <v>0</v>
      </c>
      <c r="G82" s="154">
        <v>0</v>
      </c>
      <c r="H82" s="154">
        <v>0</v>
      </c>
      <c r="I82" s="154">
        <v>0</v>
      </c>
      <c r="J82" s="154">
        <v>0</v>
      </c>
      <c r="K82" s="154">
        <v>11.8</v>
      </c>
      <c r="L82" s="154">
        <v>0</v>
      </c>
      <c r="M82" s="154">
        <v>0</v>
      </c>
      <c r="N82" s="154">
        <v>0</v>
      </c>
      <c r="O82" s="154">
        <v>0</v>
      </c>
      <c r="P82" s="155">
        <f t="shared" si="9"/>
        <v>11.8</v>
      </c>
      <c r="Q82" s="154">
        <v>32.435000000000002</v>
      </c>
      <c r="R82" s="154">
        <v>32.911999999999999</v>
      </c>
    </row>
    <row r="83" spans="1:18" ht="15.75" x14ac:dyDescent="0.25">
      <c r="A83" s="156" t="s">
        <v>153</v>
      </c>
      <c r="B83" s="238"/>
      <c r="C83" s="226"/>
      <c r="D83" s="157">
        <v>0</v>
      </c>
      <c r="E83" s="157">
        <v>0</v>
      </c>
      <c r="F83" s="157">
        <v>0</v>
      </c>
      <c r="G83" s="157">
        <v>0</v>
      </c>
      <c r="H83" s="157">
        <v>0</v>
      </c>
      <c r="I83" s="157">
        <v>0.92</v>
      </c>
      <c r="J83" s="157">
        <v>0</v>
      </c>
      <c r="K83" s="157">
        <v>0</v>
      </c>
      <c r="L83" s="157">
        <v>0</v>
      </c>
      <c r="M83" s="157">
        <v>0</v>
      </c>
      <c r="N83" s="157">
        <v>0</v>
      </c>
      <c r="O83" s="157">
        <v>0</v>
      </c>
      <c r="P83" s="158">
        <f t="shared" si="9"/>
        <v>0.92</v>
      </c>
      <c r="Q83" s="157">
        <v>6.0970000000000004</v>
      </c>
      <c r="R83" s="157">
        <v>6.44</v>
      </c>
    </row>
    <row r="84" spans="1:18" ht="15.75" x14ac:dyDescent="0.25">
      <c r="A84" s="153" t="s">
        <v>90</v>
      </c>
      <c r="B84" s="236"/>
      <c r="C84" s="226"/>
      <c r="D84" s="154">
        <v>0</v>
      </c>
      <c r="E84" s="154">
        <v>0</v>
      </c>
      <c r="F84" s="154">
        <v>0</v>
      </c>
      <c r="G84" s="154">
        <v>0</v>
      </c>
      <c r="H84" s="154">
        <v>0.13800000000000001</v>
      </c>
      <c r="I84" s="154">
        <v>0</v>
      </c>
      <c r="J84" s="154">
        <v>0</v>
      </c>
      <c r="K84" s="154">
        <v>0</v>
      </c>
      <c r="L84" s="154">
        <v>0</v>
      </c>
      <c r="M84" s="154">
        <v>6.9000000000000006E-2</v>
      </c>
      <c r="N84" s="154">
        <v>0</v>
      </c>
      <c r="O84" s="154">
        <v>0</v>
      </c>
      <c r="P84" s="155">
        <f t="shared" si="9"/>
        <v>0.20700000000000002</v>
      </c>
      <c r="Q84" s="154">
        <v>0</v>
      </c>
      <c r="R84" s="154">
        <v>0</v>
      </c>
    </row>
    <row r="85" spans="1:18" ht="15.75" x14ac:dyDescent="0.25">
      <c r="A85" s="156" t="s">
        <v>154</v>
      </c>
      <c r="B85" s="238"/>
      <c r="C85" s="226"/>
      <c r="D85" s="157">
        <v>0</v>
      </c>
      <c r="E85" s="157">
        <v>0</v>
      </c>
      <c r="F85" s="157">
        <v>0</v>
      </c>
      <c r="G85" s="157">
        <v>0</v>
      </c>
      <c r="H85" s="157">
        <v>0</v>
      </c>
      <c r="I85" s="157">
        <v>0</v>
      </c>
      <c r="J85" s="157">
        <v>0</v>
      </c>
      <c r="K85" s="157">
        <v>0</v>
      </c>
      <c r="L85" s="157">
        <v>0</v>
      </c>
      <c r="M85" s="157">
        <v>0</v>
      </c>
      <c r="N85" s="157">
        <v>0</v>
      </c>
      <c r="O85" s="157">
        <v>0</v>
      </c>
      <c r="P85" s="158">
        <f t="shared" si="9"/>
        <v>0</v>
      </c>
      <c r="Q85" s="157">
        <v>0</v>
      </c>
      <c r="R85" s="157">
        <v>1.518</v>
      </c>
    </row>
    <row r="86" spans="1:18" ht="15.75" x14ac:dyDescent="0.25">
      <c r="A86" s="153" t="s">
        <v>139</v>
      </c>
      <c r="B86" s="236"/>
      <c r="C86" s="226"/>
      <c r="D86" s="154">
        <v>0</v>
      </c>
      <c r="E86" s="154">
        <v>0</v>
      </c>
      <c r="F86" s="154">
        <v>0</v>
      </c>
      <c r="G86" s="154">
        <v>0</v>
      </c>
      <c r="H86" s="154">
        <v>0</v>
      </c>
      <c r="I86" s="154">
        <v>0</v>
      </c>
      <c r="J86" s="154">
        <v>0</v>
      </c>
      <c r="K86" s="154">
        <v>0</v>
      </c>
      <c r="L86" s="154">
        <v>0</v>
      </c>
      <c r="M86" s="154">
        <v>0.2576</v>
      </c>
      <c r="N86" s="154">
        <v>0</v>
      </c>
      <c r="O86" s="154">
        <v>0</v>
      </c>
      <c r="P86" s="155">
        <f t="shared" si="9"/>
        <v>0.2576</v>
      </c>
      <c r="Q86" s="154">
        <v>0</v>
      </c>
      <c r="R86" s="154">
        <v>0</v>
      </c>
    </row>
    <row r="87" spans="1:18" ht="15.75" x14ac:dyDescent="0.25">
      <c r="A87" s="156" t="s">
        <v>140</v>
      </c>
      <c r="B87" s="238"/>
      <c r="C87" s="226"/>
      <c r="D87" s="157">
        <v>0</v>
      </c>
      <c r="E87" s="157">
        <v>0</v>
      </c>
      <c r="F87" s="157">
        <v>0</v>
      </c>
      <c r="G87" s="157">
        <v>0</v>
      </c>
      <c r="H87" s="157">
        <v>0</v>
      </c>
      <c r="I87" s="157">
        <v>0</v>
      </c>
      <c r="J87" s="157">
        <v>0</v>
      </c>
      <c r="K87" s="157">
        <v>0</v>
      </c>
      <c r="L87" s="157">
        <v>0</v>
      </c>
      <c r="M87" s="157">
        <v>0</v>
      </c>
      <c r="N87" s="157">
        <v>0</v>
      </c>
      <c r="O87" s="157">
        <v>0</v>
      </c>
      <c r="P87" s="158">
        <f t="shared" si="9"/>
        <v>0</v>
      </c>
      <c r="Q87" s="157">
        <v>0.56211999999999995</v>
      </c>
      <c r="R87" s="157">
        <v>1.7</v>
      </c>
    </row>
    <row r="88" spans="1:18" ht="15.75" x14ac:dyDescent="0.25">
      <c r="A88" s="153" t="s">
        <v>24</v>
      </c>
      <c r="B88" s="236"/>
      <c r="C88" s="226"/>
      <c r="D88" s="154">
        <v>0</v>
      </c>
      <c r="E88" s="154">
        <v>0</v>
      </c>
      <c r="F88" s="154">
        <v>0</v>
      </c>
      <c r="G88" s="154">
        <v>0</v>
      </c>
      <c r="H88" s="154">
        <v>7.63</v>
      </c>
      <c r="I88" s="154">
        <v>0</v>
      </c>
      <c r="J88" s="154">
        <v>0</v>
      </c>
      <c r="K88" s="154">
        <v>0</v>
      </c>
      <c r="L88" s="154">
        <v>0</v>
      </c>
      <c r="M88" s="154">
        <v>0</v>
      </c>
      <c r="N88" s="154">
        <v>0</v>
      </c>
      <c r="O88" s="154">
        <v>0</v>
      </c>
      <c r="P88" s="155">
        <f t="shared" si="9"/>
        <v>7.63</v>
      </c>
      <c r="Q88" s="154">
        <v>0</v>
      </c>
      <c r="R88" s="154">
        <v>9.4771800000000006</v>
      </c>
    </row>
    <row r="89" spans="1:18" ht="15.75" x14ac:dyDescent="0.25">
      <c r="A89" s="156" t="s">
        <v>25</v>
      </c>
      <c r="B89" s="238"/>
      <c r="C89" s="226"/>
      <c r="D89" s="157">
        <v>0</v>
      </c>
      <c r="E89" s="157">
        <v>0</v>
      </c>
      <c r="F89" s="157">
        <v>0</v>
      </c>
      <c r="G89" s="157">
        <v>1.84</v>
      </c>
      <c r="H89" s="157">
        <v>0</v>
      </c>
      <c r="I89" s="157">
        <v>0</v>
      </c>
      <c r="J89" s="157">
        <v>0</v>
      </c>
      <c r="K89" s="157">
        <v>0</v>
      </c>
      <c r="L89" s="157">
        <v>0</v>
      </c>
      <c r="M89" s="157">
        <v>2.3138000000000001</v>
      </c>
      <c r="N89" s="157">
        <v>0</v>
      </c>
      <c r="O89" s="157">
        <v>0</v>
      </c>
      <c r="P89" s="158">
        <f t="shared" si="9"/>
        <v>4.1538000000000004</v>
      </c>
      <c r="Q89" s="157">
        <v>2.5299999999999998</v>
      </c>
      <c r="R89" s="157">
        <v>0</v>
      </c>
    </row>
    <row r="90" spans="1:18" ht="15.75" x14ac:dyDescent="0.25">
      <c r="A90" s="153" t="s">
        <v>92</v>
      </c>
      <c r="B90" s="236"/>
      <c r="C90" s="226"/>
      <c r="D90" s="154">
        <v>0</v>
      </c>
      <c r="E90" s="154">
        <v>0</v>
      </c>
      <c r="F90" s="154">
        <v>0</v>
      </c>
      <c r="G90" s="154">
        <v>0</v>
      </c>
      <c r="H90" s="154">
        <v>0</v>
      </c>
      <c r="I90" s="154">
        <v>0</v>
      </c>
      <c r="J90" s="154">
        <v>0</v>
      </c>
      <c r="K90" s="154">
        <v>0</v>
      </c>
      <c r="L90" s="154">
        <v>0</v>
      </c>
      <c r="M90" s="154">
        <v>0</v>
      </c>
      <c r="N90" s="154">
        <v>0</v>
      </c>
      <c r="O90" s="154">
        <v>0</v>
      </c>
      <c r="P90" s="155">
        <f t="shared" si="9"/>
        <v>0</v>
      </c>
      <c r="Q90" s="154">
        <v>0.46100000000000002</v>
      </c>
      <c r="R90" s="154">
        <v>0.52900000000000003</v>
      </c>
    </row>
    <row r="91" spans="1:18" ht="15.75" x14ac:dyDescent="0.25">
      <c r="A91" s="156" t="s">
        <v>93</v>
      </c>
      <c r="B91" s="238"/>
      <c r="C91" s="226"/>
      <c r="D91" s="157">
        <v>0</v>
      </c>
      <c r="E91" s="157">
        <v>0</v>
      </c>
      <c r="F91" s="157">
        <v>0</v>
      </c>
      <c r="G91" s="157">
        <v>0</v>
      </c>
      <c r="H91" s="157">
        <v>0</v>
      </c>
      <c r="I91" s="157">
        <v>0</v>
      </c>
      <c r="J91" s="157">
        <v>0</v>
      </c>
      <c r="K91" s="157">
        <v>0</v>
      </c>
      <c r="L91" s="157">
        <v>0</v>
      </c>
      <c r="M91" s="157">
        <v>0.92</v>
      </c>
      <c r="N91" s="157">
        <v>0</v>
      </c>
      <c r="O91" s="157">
        <v>0</v>
      </c>
      <c r="P91" s="158">
        <f t="shared" si="9"/>
        <v>0.92</v>
      </c>
      <c r="Q91" s="157">
        <v>0</v>
      </c>
      <c r="R91" s="157">
        <v>0</v>
      </c>
    </row>
    <row r="92" spans="1:18" ht="15.75" x14ac:dyDescent="0.25">
      <c r="A92" s="153" t="s">
        <v>155</v>
      </c>
      <c r="B92" s="236"/>
      <c r="C92" s="226"/>
      <c r="D92" s="154">
        <v>0</v>
      </c>
      <c r="E92" s="154">
        <v>0</v>
      </c>
      <c r="F92" s="154">
        <v>0.7</v>
      </c>
      <c r="G92" s="154">
        <v>0</v>
      </c>
      <c r="H92" s="154">
        <v>7.2450000000000001</v>
      </c>
      <c r="I92" s="154">
        <v>0</v>
      </c>
      <c r="J92" s="154">
        <v>0</v>
      </c>
      <c r="K92" s="154">
        <v>0</v>
      </c>
      <c r="L92" s="154">
        <v>0</v>
      </c>
      <c r="M92" s="154">
        <v>0</v>
      </c>
      <c r="N92" s="154">
        <v>0</v>
      </c>
      <c r="O92" s="154">
        <v>0</v>
      </c>
      <c r="P92" s="155">
        <f t="shared" si="9"/>
        <v>7.9450000000000003</v>
      </c>
      <c r="Q92" s="154">
        <v>6.21</v>
      </c>
      <c r="R92" s="154">
        <v>0</v>
      </c>
    </row>
    <row r="93" spans="1:18" ht="15.75" x14ac:dyDescent="0.25">
      <c r="A93" s="156" t="s">
        <v>141</v>
      </c>
      <c r="B93" s="238"/>
      <c r="C93" s="226"/>
      <c r="D93" s="157">
        <v>0</v>
      </c>
      <c r="E93" s="157">
        <v>0</v>
      </c>
      <c r="F93" s="157">
        <v>0</v>
      </c>
      <c r="G93" s="157">
        <v>0</v>
      </c>
      <c r="H93" s="157">
        <v>0</v>
      </c>
      <c r="I93" s="157">
        <v>0</v>
      </c>
      <c r="J93" s="157">
        <v>0</v>
      </c>
      <c r="K93" s="157">
        <v>0</v>
      </c>
      <c r="L93" s="157">
        <v>0</v>
      </c>
      <c r="M93" s="157">
        <v>0</v>
      </c>
      <c r="N93" s="157">
        <v>0</v>
      </c>
      <c r="O93" s="157">
        <v>0</v>
      </c>
      <c r="P93" s="158">
        <f t="shared" si="9"/>
        <v>0</v>
      </c>
      <c r="Q93" s="157">
        <v>0</v>
      </c>
      <c r="R93" s="157">
        <v>0.70299999999999996</v>
      </c>
    </row>
    <row r="94" spans="1:18" ht="15.75" x14ac:dyDescent="0.25">
      <c r="A94" s="159" t="s">
        <v>12</v>
      </c>
      <c r="B94" s="233"/>
      <c r="C94" s="226"/>
      <c r="D94" s="160">
        <f t="shared" ref="D94:R94" si="10">SUM(D78,D79,D80,D81,D82,D83,D84,D85,D86,D87,D88,D89,D90,D91,D92,D93)</f>
        <v>0</v>
      </c>
      <c r="E94" s="160">
        <f t="shared" si="10"/>
        <v>0</v>
      </c>
      <c r="F94" s="160">
        <f t="shared" si="10"/>
        <v>0.7</v>
      </c>
      <c r="G94" s="160">
        <f t="shared" si="10"/>
        <v>1.84</v>
      </c>
      <c r="H94" s="160">
        <f t="shared" si="10"/>
        <v>22.240000000000002</v>
      </c>
      <c r="I94" s="160">
        <f t="shared" si="10"/>
        <v>0.92</v>
      </c>
      <c r="J94" s="160">
        <f t="shared" si="10"/>
        <v>0</v>
      </c>
      <c r="K94" s="160">
        <f t="shared" si="10"/>
        <v>11.8</v>
      </c>
      <c r="L94" s="160">
        <f t="shared" si="10"/>
        <v>0</v>
      </c>
      <c r="M94" s="160">
        <f t="shared" si="10"/>
        <v>3.6294</v>
      </c>
      <c r="N94" s="160">
        <f t="shared" si="10"/>
        <v>0</v>
      </c>
      <c r="O94" s="160">
        <f t="shared" si="10"/>
        <v>0</v>
      </c>
      <c r="P94" s="161">
        <f t="shared" si="10"/>
        <v>41.129400000000004</v>
      </c>
      <c r="Q94" s="157">
        <f t="shared" si="10"/>
        <v>148.39112000000003</v>
      </c>
      <c r="R94" s="157">
        <f t="shared" si="10"/>
        <v>115.4084</v>
      </c>
    </row>
    <row r="96" spans="1:18" ht="15.75" x14ac:dyDescent="0.25">
      <c r="A96" s="149" t="s">
        <v>27</v>
      </c>
      <c r="B96" s="237"/>
      <c r="C96" s="226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1"/>
      <c r="Q96" s="152"/>
      <c r="R96" s="152"/>
    </row>
    <row r="97" spans="1:20" ht="15.75" x14ac:dyDescent="0.25">
      <c r="A97" s="153" t="s">
        <v>94</v>
      </c>
      <c r="B97" s="236"/>
      <c r="C97" s="226"/>
      <c r="D97" s="154">
        <v>0</v>
      </c>
      <c r="E97" s="154">
        <v>0</v>
      </c>
      <c r="F97" s="154">
        <v>0</v>
      </c>
      <c r="G97" s="154">
        <v>0</v>
      </c>
      <c r="H97" s="154">
        <v>0</v>
      </c>
      <c r="I97" s="154">
        <v>0</v>
      </c>
      <c r="J97" s="154">
        <v>0</v>
      </c>
      <c r="K97" s="154">
        <v>0</v>
      </c>
      <c r="L97" s="154">
        <v>0</v>
      </c>
      <c r="M97" s="154">
        <v>0</v>
      </c>
      <c r="N97" s="154">
        <v>0</v>
      </c>
      <c r="O97" s="154">
        <v>0</v>
      </c>
      <c r="P97" s="155">
        <f t="shared" ref="P97:P103" si="11">SUM(D97,E97,F97,G97,H97,I97,J97,K97,L97,M97,N97,O97)</f>
        <v>0</v>
      </c>
      <c r="Q97" s="154">
        <v>0</v>
      </c>
      <c r="R97" s="154">
        <v>9.1999999999999998E-2</v>
      </c>
      <c r="S97" s="236"/>
      <c r="T97" s="226"/>
    </row>
    <row r="98" spans="1:20" ht="15.75" x14ac:dyDescent="0.25">
      <c r="A98" s="156" t="s">
        <v>156</v>
      </c>
      <c r="B98" s="238"/>
      <c r="C98" s="226"/>
      <c r="D98" s="157">
        <v>0</v>
      </c>
      <c r="E98" s="157">
        <v>0</v>
      </c>
      <c r="F98" s="157">
        <v>0</v>
      </c>
      <c r="G98" s="157">
        <v>0</v>
      </c>
      <c r="H98" s="157">
        <v>0</v>
      </c>
      <c r="I98" s="157">
        <v>0</v>
      </c>
      <c r="J98" s="157">
        <v>9.43</v>
      </c>
      <c r="K98" s="157">
        <v>0</v>
      </c>
      <c r="L98" s="157">
        <v>0</v>
      </c>
      <c r="M98" s="157">
        <v>0</v>
      </c>
      <c r="N98" s="157">
        <v>0</v>
      </c>
      <c r="O98" s="157">
        <v>0</v>
      </c>
      <c r="P98" s="158">
        <f t="shared" si="11"/>
        <v>9.43</v>
      </c>
      <c r="Q98" s="157">
        <v>14.7539</v>
      </c>
      <c r="R98" s="157">
        <v>3.4748199999999998</v>
      </c>
    </row>
    <row r="99" spans="1:20" ht="15.75" x14ac:dyDescent="0.25">
      <c r="A99" s="153" t="s">
        <v>29</v>
      </c>
      <c r="B99" s="236"/>
      <c r="C99" s="226"/>
      <c r="D99" s="154">
        <v>0</v>
      </c>
      <c r="E99" s="154">
        <v>0</v>
      </c>
      <c r="F99" s="154">
        <v>0</v>
      </c>
      <c r="G99" s="154">
        <v>0</v>
      </c>
      <c r="H99" s="154">
        <v>0</v>
      </c>
      <c r="I99" s="154">
        <v>0</v>
      </c>
      <c r="J99" s="154">
        <v>0</v>
      </c>
      <c r="K99" s="154">
        <v>0</v>
      </c>
      <c r="L99" s="154">
        <v>0</v>
      </c>
      <c r="M99" s="154">
        <v>0</v>
      </c>
      <c r="N99" s="154">
        <v>0</v>
      </c>
      <c r="O99" s="154">
        <v>0</v>
      </c>
      <c r="P99" s="155">
        <f t="shared" si="11"/>
        <v>0</v>
      </c>
      <c r="Q99" s="154">
        <v>0.34599999999999997</v>
      </c>
      <c r="R99" s="154">
        <v>0</v>
      </c>
    </row>
    <row r="100" spans="1:20" ht="15.75" x14ac:dyDescent="0.25">
      <c r="A100" s="156" t="s">
        <v>157</v>
      </c>
      <c r="B100" s="238"/>
      <c r="C100" s="226"/>
      <c r="D100" s="157">
        <v>0</v>
      </c>
      <c r="E100" s="157">
        <v>0</v>
      </c>
      <c r="F100" s="157">
        <v>0</v>
      </c>
      <c r="G100" s="157">
        <v>0</v>
      </c>
      <c r="H100" s="157">
        <v>0</v>
      </c>
      <c r="I100" s="157">
        <v>0</v>
      </c>
      <c r="J100" s="157">
        <v>9.1999999999999998E-2</v>
      </c>
      <c r="K100" s="157">
        <v>0</v>
      </c>
      <c r="L100" s="157">
        <v>0</v>
      </c>
      <c r="M100" s="157">
        <v>0</v>
      </c>
      <c r="N100" s="157">
        <v>0</v>
      </c>
      <c r="O100" s="157">
        <v>0</v>
      </c>
      <c r="P100" s="158">
        <f t="shared" si="11"/>
        <v>9.1999999999999998E-2</v>
      </c>
      <c r="Q100" s="157">
        <v>1.0920000000000001</v>
      </c>
      <c r="R100" s="157">
        <v>0.26500000000000001</v>
      </c>
    </row>
    <row r="101" spans="1:20" ht="15.75" x14ac:dyDescent="0.25">
      <c r="A101" s="153" t="s">
        <v>158</v>
      </c>
      <c r="B101" s="236"/>
      <c r="C101" s="226"/>
      <c r="D101" s="154">
        <v>0</v>
      </c>
      <c r="E101" s="154">
        <v>0</v>
      </c>
      <c r="F101" s="154">
        <v>0</v>
      </c>
      <c r="G101" s="154">
        <v>0</v>
      </c>
      <c r="H101" s="154">
        <v>0</v>
      </c>
      <c r="I101" s="154">
        <v>0</v>
      </c>
      <c r="J101" s="154">
        <v>0</v>
      </c>
      <c r="K101" s="154">
        <v>0</v>
      </c>
      <c r="L101" s="154">
        <v>0</v>
      </c>
      <c r="M101" s="154">
        <v>0</v>
      </c>
      <c r="N101" s="154">
        <v>0</v>
      </c>
      <c r="O101" s="154">
        <v>0</v>
      </c>
      <c r="P101" s="155">
        <f t="shared" si="11"/>
        <v>0</v>
      </c>
      <c r="Q101" s="154">
        <v>0</v>
      </c>
      <c r="R101" s="154">
        <v>4.5999999999999999E-2</v>
      </c>
    </row>
    <row r="102" spans="1:20" ht="15.75" x14ac:dyDescent="0.25">
      <c r="A102" s="156" t="s">
        <v>30</v>
      </c>
      <c r="B102" s="238"/>
      <c r="C102" s="226"/>
      <c r="D102" s="157">
        <v>0</v>
      </c>
      <c r="E102" s="157">
        <v>0</v>
      </c>
      <c r="F102" s="157">
        <v>0</v>
      </c>
      <c r="G102" s="157">
        <v>0</v>
      </c>
      <c r="H102" s="157">
        <v>0</v>
      </c>
      <c r="I102" s="157">
        <v>0</v>
      </c>
      <c r="J102" s="157">
        <v>0</v>
      </c>
      <c r="K102" s="157">
        <v>0</v>
      </c>
      <c r="L102" s="157">
        <v>0</v>
      </c>
      <c r="M102" s="157">
        <v>3.2199999999999999E-2</v>
      </c>
      <c r="N102" s="157">
        <v>0</v>
      </c>
      <c r="O102" s="157">
        <v>0</v>
      </c>
      <c r="P102" s="158">
        <f t="shared" si="11"/>
        <v>3.2199999999999999E-2</v>
      </c>
      <c r="Q102" s="157">
        <v>0</v>
      </c>
      <c r="R102" s="157">
        <v>0</v>
      </c>
    </row>
    <row r="103" spans="1:20" ht="15.75" x14ac:dyDescent="0.25">
      <c r="A103" s="153" t="s">
        <v>31</v>
      </c>
      <c r="B103" s="236"/>
      <c r="C103" s="226"/>
      <c r="D103" s="154">
        <v>0</v>
      </c>
      <c r="E103" s="154">
        <v>0</v>
      </c>
      <c r="F103" s="154">
        <v>9.6999999999999993</v>
      </c>
      <c r="G103" s="154">
        <v>0</v>
      </c>
      <c r="H103" s="154">
        <v>0</v>
      </c>
      <c r="I103" s="154">
        <v>4.048</v>
      </c>
      <c r="J103" s="154">
        <v>3.5880000000000001</v>
      </c>
      <c r="K103" s="154">
        <v>0</v>
      </c>
      <c r="L103" s="154">
        <v>0</v>
      </c>
      <c r="M103" s="154">
        <v>7.8200000000000006E-2</v>
      </c>
      <c r="N103" s="154">
        <v>0</v>
      </c>
      <c r="O103" s="154">
        <v>0</v>
      </c>
      <c r="P103" s="155">
        <f t="shared" si="11"/>
        <v>17.414199999999997</v>
      </c>
      <c r="Q103" s="154">
        <v>31.693999999999999</v>
      </c>
      <c r="R103" s="154">
        <v>19.434999999999999</v>
      </c>
    </row>
    <row r="104" spans="1:20" ht="15.75" x14ac:dyDescent="0.25">
      <c r="A104" s="159" t="s">
        <v>12</v>
      </c>
      <c r="B104" s="233"/>
      <c r="C104" s="226"/>
      <c r="D104" s="160">
        <f t="shared" ref="D104:R104" si="12">SUM(D97,D98,D99,D100,D101,D102,D103)</f>
        <v>0</v>
      </c>
      <c r="E104" s="160">
        <f t="shared" si="12"/>
        <v>0</v>
      </c>
      <c r="F104" s="160">
        <f t="shared" si="12"/>
        <v>9.6999999999999993</v>
      </c>
      <c r="G104" s="160">
        <f t="shared" si="12"/>
        <v>0</v>
      </c>
      <c r="H104" s="160">
        <f t="shared" si="12"/>
        <v>0</v>
      </c>
      <c r="I104" s="160">
        <f t="shared" si="12"/>
        <v>4.048</v>
      </c>
      <c r="J104" s="160">
        <f t="shared" si="12"/>
        <v>13.11</v>
      </c>
      <c r="K104" s="160">
        <f t="shared" si="12"/>
        <v>0</v>
      </c>
      <c r="L104" s="160">
        <f t="shared" si="12"/>
        <v>0</v>
      </c>
      <c r="M104" s="160">
        <f t="shared" si="12"/>
        <v>0.1104</v>
      </c>
      <c r="N104" s="160">
        <f t="shared" si="12"/>
        <v>0</v>
      </c>
      <c r="O104" s="160">
        <f t="shared" si="12"/>
        <v>0</v>
      </c>
      <c r="P104" s="161">
        <f t="shared" si="12"/>
        <v>26.968399999999995</v>
      </c>
      <c r="Q104" s="157">
        <f t="shared" si="12"/>
        <v>47.885899999999999</v>
      </c>
      <c r="R104" s="157">
        <f t="shared" si="12"/>
        <v>23.312819999999999</v>
      </c>
    </row>
    <row r="106" spans="1:20" ht="15.75" x14ac:dyDescent="0.25">
      <c r="A106" s="149" t="s">
        <v>98</v>
      </c>
      <c r="B106" s="237"/>
      <c r="C106" s="226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1"/>
      <c r="Q106" s="152"/>
      <c r="R106" s="152"/>
    </row>
    <row r="107" spans="1:20" ht="15.75" x14ac:dyDescent="0.25">
      <c r="A107" s="153" t="s">
        <v>99</v>
      </c>
      <c r="B107" s="236"/>
      <c r="C107" s="226"/>
      <c r="D107" s="154">
        <v>0</v>
      </c>
      <c r="E107" s="154">
        <v>0</v>
      </c>
      <c r="F107" s="154">
        <v>0</v>
      </c>
      <c r="G107" s="154">
        <v>0</v>
      </c>
      <c r="H107" s="154">
        <v>23.574999999999999</v>
      </c>
      <c r="I107" s="154">
        <v>0</v>
      </c>
      <c r="J107" s="154">
        <v>0</v>
      </c>
      <c r="K107" s="154">
        <v>0</v>
      </c>
      <c r="L107" s="154">
        <v>0</v>
      </c>
      <c r="M107" s="154">
        <v>40.351199999999999</v>
      </c>
      <c r="N107" s="154">
        <v>0</v>
      </c>
      <c r="O107" s="154">
        <v>0</v>
      </c>
      <c r="P107" s="155">
        <f>SUM(D107,E107,F107,G107,H107,I107,J107,K107,L107,M107,N107,O107)</f>
        <v>63.926199999999994</v>
      </c>
      <c r="Q107" s="154">
        <v>12.063000000000001</v>
      </c>
      <c r="R107" s="154">
        <v>0</v>
      </c>
      <c r="S107" s="236"/>
      <c r="T107" s="226"/>
    </row>
    <row r="108" spans="1:20" ht="15.75" x14ac:dyDescent="0.25">
      <c r="A108" s="156" t="s">
        <v>100</v>
      </c>
      <c r="B108" s="238"/>
      <c r="C108" s="226"/>
      <c r="D108" s="157">
        <v>0</v>
      </c>
      <c r="E108" s="157">
        <v>0</v>
      </c>
      <c r="F108" s="157">
        <v>19.399999999999999</v>
      </c>
      <c r="G108" s="157">
        <v>0</v>
      </c>
      <c r="H108" s="157">
        <v>0</v>
      </c>
      <c r="I108" s="157">
        <v>0</v>
      </c>
      <c r="J108" s="157">
        <v>23.087</v>
      </c>
      <c r="K108" s="157">
        <v>74.34</v>
      </c>
      <c r="L108" s="157">
        <v>0</v>
      </c>
      <c r="M108" s="157">
        <v>127.1348</v>
      </c>
      <c r="N108" s="157">
        <v>0</v>
      </c>
      <c r="O108" s="157">
        <v>0</v>
      </c>
      <c r="P108" s="158">
        <f>SUM(D108,E108,F108,G108,H108,I108,J108,K108,L108,M108,N108,O108)</f>
        <v>243.96179999999998</v>
      </c>
      <c r="Q108" s="157">
        <v>40.51634</v>
      </c>
      <c r="R108" s="157">
        <v>118.89666</v>
      </c>
    </row>
    <row r="109" spans="1:20" ht="15.75" x14ac:dyDescent="0.25">
      <c r="A109" s="153" t="s">
        <v>159</v>
      </c>
      <c r="B109" s="236"/>
      <c r="C109" s="226"/>
      <c r="D109" s="154">
        <v>0</v>
      </c>
      <c r="E109" s="154">
        <v>0</v>
      </c>
      <c r="F109" s="154">
        <v>0</v>
      </c>
      <c r="G109" s="154">
        <v>0</v>
      </c>
      <c r="H109" s="154">
        <v>0</v>
      </c>
      <c r="I109" s="154">
        <v>0</v>
      </c>
      <c r="J109" s="154">
        <v>0</v>
      </c>
      <c r="K109" s="154">
        <v>0</v>
      </c>
      <c r="L109" s="154">
        <v>0</v>
      </c>
      <c r="M109" s="154">
        <v>10.248799999999999</v>
      </c>
      <c r="N109" s="154">
        <v>0</v>
      </c>
      <c r="O109" s="154">
        <v>0</v>
      </c>
      <c r="P109" s="155">
        <f>SUM(D109,E109,F109,G109,H109,I109,J109,K109,L109,M109,N109,O109)</f>
        <v>10.248799999999999</v>
      </c>
      <c r="Q109" s="154">
        <v>0</v>
      </c>
      <c r="R109" s="154">
        <v>0</v>
      </c>
    </row>
    <row r="110" spans="1:20" ht="15.75" x14ac:dyDescent="0.25">
      <c r="A110" s="156" t="s">
        <v>101</v>
      </c>
      <c r="B110" s="238"/>
      <c r="C110" s="226"/>
      <c r="D110" s="157">
        <v>0</v>
      </c>
      <c r="E110" s="157">
        <v>0</v>
      </c>
      <c r="F110" s="157">
        <v>0</v>
      </c>
      <c r="G110" s="157">
        <v>0</v>
      </c>
      <c r="H110" s="157">
        <v>0</v>
      </c>
      <c r="I110" s="157">
        <v>0</v>
      </c>
      <c r="J110" s="157">
        <v>0</v>
      </c>
      <c r="K110" s="157">
        <v>55.12</v>
      </c>
      <c r="L110" s="157">
        <v>0</v>
      </c>
      <c r="M110" s="157">
        <v>4.968</v>
      </c>
      <c r="N110" s="157">
        <v>0</v>
      </c>
      <c r="O110" s="157">
        <v>0</v>
      </c>
      <c r="P110" s="158">
        <f>SUM(D110,E110,F110,G110,H110,I110,J110,K110,L110,M110,N110,O110)</f>
        <v>60.087999999999994</v>
      </c>
      <c r="Q110" s="157">
        <v>66.153919999999999</v>
      </c>
      <c r="R110" s="157">
        <v>0</v>
      </c>
    </row>
    <row r="111" spans="1:20" ht="15.75" x14ac:dyDescent="0.25">
      <c r="A111" s="153" t="s">
        <v>160</v>
      </c>
      <c r="B111" s="236"/>
      <c r="C111" s="226"/>
      <c r="D111" s="154">
        <v>0</v>
      </c>
      <c r="E111" s="154">
        <v>0</v>
      </c>
      <c r="F111" s="154">
        <v>0</v>
      </c>
      <c r="G111" s="154">
        <v>0</v>
      </c>
      <c r="H111" s="154">
        <v>0</v>
      </c>
      <c r="I111" s="154">
        <v>0</v>
      </c>
      <c r="J111" s="154">
        <v>0</v>
      </c>
      <c r="K111" s="154">
        <v>0</v>
      </c>
      <c r="L111" s="154">
        <v>0</v>
      </c>
      <c r="M111" s="154">
        <v>0.77280000000000004</v>
      </c>
      <c r="N111" s="154">
        <v>0</v>
      </c>
      <c r="O111" s="154">
        <v>0</v>
      </c>
      <c r="P111" s="155">
        <f>SUM(D111,E111,F111,G111,H111,I111,J111,K111,L111,M111,N111,O111)</f>
        <v>0.77280000000000004</v>
      </c>
      <c r="Q111" s="154">
        <v>0.2576</v>
      </c>
      <c r="R111" s="154">
        <v>0</v>
      </c>
    </row>
    <row r="112" spans="1:20" ht="15.75" x14ac:dyDescent="0.25">
      <c r="A112" s="159" t="s">
        <v>12</v>
      </c>
      <c r="B112" s="233"/>
      <c r="C112" s="226"/>
      <c r="D112" s="160">
        <f t="shared" ref="D112:R112" si="13">SUM(D107,D108,D109,D110,D111)</f>
        <v>0</v>
      </c>
      <c r="E112" s="160">
        <f t="shared" si="13"/>
        <v>0</v>
      </c>
      <c r="F112" s="160">
        <f t="shared" si="13"/>
        <v>19.399999999999999</v>
      </c>
      <c r="G112" s="160">
        <f t="shared" si="13"/>
        <v>0</v>
      </c>
      <c r="H112" s="160">
        <f t="shared" si="13"/>
        <v>23.574999999999999</v>
      </c>
      <c r="I112" s="160">
        <f t="shared" si="13"/>
        <v>0</v>
      </c>
      <c r="J112" s="160">
        <f t="shared" si="13"/>
        <v>23.087</v>
      </c>
      <c r="K112" s="160">
        <f t="shared" si="13"/>
        <v>129.46</v>
      </c>
      <c r="L112" s="160">
        <f t="shared" si="13"/>
        <v>0</v>
      </c>
      <c r="M112" s="160">
        <f t="shared" si="13"/>
        <v>183.47559999999996</v>
      </c>
      <c r="N112" s="160">
        <f t="shared" si="13"/>
        <v>0</v>
      </c>
      <c r="O112" s="160">
        <f t="shared" si="13"/>
        <v>0</v>
      </c>
      <c r="P112" s="161">
        <f t="shared" si="13"/>
        <v>378.99759999999998</v>
      </c>
      <c r="Q112" s="157">
        <f t="shared" si="13"/>
        <v>118.99086</v>
      </c>
      <c r="R112" s="157">
        <f t="shared" si="13"/>
        <v>118.89666</v>
      </c>
    </row>
    <row r="114" spans="1:20" ht="15.75" x14ac:dyDescent="0.25">
      <c r="A114" s="149" t="s">
        <v>32</v>
      </c>
      <c r="B114" s="237"/>
      <c r="C114" s="226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1"/>
      <c r="Q114" s="152"/>
      <c r="R114" s="152"/>
    </row>
    <row r="115" spans="1:20" ht="15.75" x14ac:dyDescent="0.25">
      <c r="A115" s="153" t="s">
        <v>33</v>
      </c>
      <c r="B115" s="236"/>
      <c r="C115" s="226"/>
      <c r="D115" s="154">
        <v>0</v>
      </c>
      <c r="E115" s="154">
        <v>0</v>
      </c>
      <c r="F115" s="154">
        <v>0</v>
      </c>
      <c r="G115" s="154">
        <v>0</v>
      </c>
      <c r="H115" s="154">
        <v>0</v>
      </c>
      <c r="I115" s="154">
        <v>0</v>
      </c>
      <c r="J115" s="154">
        <v>0</v>
      </c>
      <c r="K115" s="154">
        <v>0</v>
      </c>
      <c r="L115" s="154">
        <v>0</v>
      </c>
      <c r="M115" s="154">
        <v>0</v>
      </c>
      <c r="N115" s="154">
        <v>0</v>
      </c>
      <c r="O115" s="154">
        <v>0</v>
      </c>
      <c r="P115" s="155">
        <f t="shared" ref="P115:P125" si="14">SUM(D115,E115,F115,G115,H115,I115,J115,K115,L115,M115,N115,O115)</f>
        <v>0</v>
      </c>
      <c r="Q115" s="154">
        <v>26.759</v>
      </c>
      <c r="R115" s="154">
        <v>24.84</v>
      </c>
      <c r="S115" s="236"/>
      <c r="T115" s="226"/>
    </row>
    <row r="116" spans="1:20" ht="15.75" x14ac:dyDescent="0.25">
      <c r="A116" s="156" t="s">
        <v>161</v>
      </c>
      <c r="B116" s="238"/>
      <c r="C116" s="226"/>
      <c r="D116" s="157">
        <v>0</v>
      </c>
      <c r="E116" s="157">
        <v>0</v>
      </c>
      <c r="F116" s="157">
        <v>0</v>
      </c>
      <c r="G116" s="157">
        <v>0</v>
      </c>
      <c r="H116" s="157">
        <v>0</v>
      </c>
      <c r="I116" s="157">
        <v>0</v>
      </c>
      <c r="J116" s="157">
        <v>0</v>
      </c>
      <c r="K116" s="157">
        <v>0</v>
      </c>
      <c r="L116" s="157">
        <v>0</v>
      </c>
      <c r="M116" s="157">
        <v>0</v>
      </c>
      <c r="N116" s="157">
        <v>0</v>
      </c>
      <c r="O116" s="157">
        <v>0</v>
      </c>
      <c r="P116" s="158">
        <f t="shared" si="14"/>
        <v>0</v>
      </c>
      <c r="Q116" s="157">
        <v>0</v>
      </c>
      <c r="R116" s="157">
        <v>9.0999999999999998E-2</v>
      </c>
    </row>
    <row r="117" spans="1:20" ht="15.75" x14ac:dyDescent="0.25">
      <c r="A117" s="153" t="s">
        <v>102</v>
      </c>
      <c r="B117" s="236"/>
      <c r="C117" s="226"/>
      <c r="D117" s="154">
        <v>0</v>
      </c>
      <c r="E117" s="154">
        <v>0</v>
      </c>
      <c r="F117" s="154">
        <v>0</v>
      </c>
      <c r="G117" s="154">
        <v>0</v>
      </c>
      <c r="H117" s="154">
        <v>0</v>
      </c>
      <c r="I117" s="154">
        <v>0</v>
      </c>
      <c r="J117" s="154">
        <v>0</v>
      </c>
      <c r="K117" s="154">
        <v>0</v>
      </c>
      <c r="L117" s="154">
        <v>0</v>
      </c>
      <c r="M117" s="154">
        <v>22.31</v>
      </c>
      <c r="N117" s="154">
        <v>0</v>
      </c>
      <c r="O117" s="154">
        <v>0</v>
      </c>
      <c r="P117" s="155">
        <f t="shared" si="14"/>
        <v>22.31</v>
      </c>
      <c r="Q117" s="154">
        <v>0.1</v>
      </c>
      <c r="R117" s="154">
        <v>6.6529800000000003</v>
      </c>
    </row>
    <row r="118" spans="1:20" ht="15.75" x14ac:dyDescent="0.25">
      <c r="A118" s="156" t="s">
        <v>103</v>
      </c>
      <c r="B118" s="238"/>
      <c r="C118" s="226"/>
      <c r="D118" s="157">
        <v>0</v>
      </c>
      <c r="E118" s="157">
        <v>0</v>
      </c>
      <c r="F118" s="157">
        <v>0</v>
      </c>
      <c r="G118" s="157">
        <v>15.016999999999999</v>
      </c>
      <c r="H118" s="157">
        <v>0</v>
      </c>
      <c r="I118" s="157">
        <v>0</v>
      </c>
      <c r="J118" s="157">
        <v>1.84</v>
      </c>
      <c r="K118" s="157">
        <v>0</v>
      </c>
      <c r="L118" s="157">
        <v>0</v>
      </c>
      <c r="M118" s="157">
        <v>21.3992</v>
      </c>
      <c r="N118" s="157">
        <v>0</v>
      </c>
      <c r="O118" s="157">
        <v>0</v>
      </c>
      <c r="P118" s="158">
        <f t="shared" si="14"/>
        <v>38.2562</v>
      </c>
      <c r="Q118" s="157">
        <v>40.990220000000001</v>
      </c>
      <c r="R118" s="157">
        <v>31.82498</v>
      </c>
    </row>
    <row r="119" spans="1:20" ht="15.75" x14ac:dyDescent="0.25">
      <c r="A119" s="153" t="s">
        <v>143</v>
      </c>
      <c r="B119" s="236"/>
      <c r="C119" s="226"/>
      <c r="D119" s="154">
        <v>0</v>
      </c>
      <c r="E119" s="154">
        <v>0</v>
      </c>
      <c r="F119" s="154">
        <v>0</v>
      </c>
      <c r="G119" s="154">
        <v>0</v>
      </c>
      <c r="H119" s="154">
        <v>0</v>
      </c>
      <c r="I119" s="154">
        <v>0</v>
      </c>
      <c r="J119" s="154">
        <v>0</v>
      </c>
      <c r="K119" s="154">
        <v>0</v>
      </c>
      <c r="L119" s="154">
        <v>0</v>
      </c>
      <c r="M119" s="154">
        <v>6.4399999999999999E-2</v>
      </c>
      <c r="N119" s="154">
        <v>0</v>
      </c>
      <c r="O119" s="154">
        <v>0</v>
      </c>
      <c r="P119" s="155">
        <f t="shared" si="14"/>
        <v>6.4399999999999999E-2</v>
      </c>
      <c r="Q119" s="154">
        <v>2.3262200000000002</v>
      </c>
      <c r="R119" s="154">
        <v>1.5055799999999999</v>
      </c>
    </row>
    <row r="120" spans="1:20" ht="15.75" x14ac:dyDescent="0.25">
      <c r="A120" s="156" t="s">
        <v>36</v>
      </c>
      <c r="B120" s="238"/>
      <c r="C120" s="226"/>
      <c r="D120" s="157">
        <v>0</v>
      </c>
      <c r="E120" s="157">
        <v>0</v>
      </c>
      <c r="F120" s="157">
        <v>0</v>
      </c>
      <c r="G120" s="157">
        <v>0</v>
      </c>
      <c r="H120" s="157">
        <v>0</v>
      </c>
      <c r="I120" s="157">
        <v>0</v>
      </c>
      <c r="J120" s="157">
        <v>0</v>
      </c>
      <c r="K120" s="157">
        <v>0</v>
      </c>
      <c r="L120" s="157">
        <v>0</v>
      </c>
      <c r="M120" s="157">
        <v>2.3092000000000001</v>
      </c>
      <c r="N120" s="157">
        <v>0</v>
      </c>
      <c r="O120" s="157">
        <v>0</v>
      </c>
      <c r="P120" s="158">
        <f t="shared" si="14"/>
        <v>2.3092000000000001</v>
      </c>
      <c r="Q120" s="157">
        <v>6.0315200000000004</v>
      </c>
      <c r="R120" s="157">
        <v>0</v>
      </c>
    </row>
    <row r="121" spans="1:20" ht="15.75" x14ac:dyDescent="0.25">
      <c r="A121" s="153" t="s">
        <v>104</v>
      </c>
      <c r="B121" s="236"/>
      <c r="C121" s="226"/>
      <c r="D121" s="154">
        <v>0</v>
      </c>
      <c r="E121" s="154">
        <v>0</v>
      </c>
      <c r="F121" s="154">
        <v>0</v>
      </c>
      <c r="G121" s="154">
        <v>0</v>
      </c>
      <c r="H121" s="154">
        <v>0</v>
      </c>
      <c r="I121" s="154">
        <v>0</v>
      </c>
      <c r="J121" s="154">
        <v>0</v>
      </c>
      <c r="K121" s="154">
        <v>0</v>
      </c>
      <c r="L121" s="154">
        <v>0</v>
      </c>
      <c r="M121" s="154">
        <v>3.2475999999999998</v>
      </c>
      <c r="N121" s="154">
        <v>0</v>
      </c>
      <c r="O121" s="154">
        <v>0</v>
      </c>
      <c r="P121" s="155">
        <f t="shared" si="14"/>
        <v>3.2475999999999998</v>
      </c>
      <c r="Q121" s="154">
        <v>7.4161200000000003</v>
      </c>
      <c r="R121" s="154">
        <v>5.9766399999999997</v>
      </c>
    </row>
    <row r="122" spans="1:20" ht="15.75" x14ac:dyDescent="0.25">
      <c r="A122" s="156" t="s">
        <v>37</v>
      </c>
      <c r="B122" s="238"/>
      <c r="C122" s="226"/>
      <c r="D122" s="157">
        <v>0</v>
      </c>
      <c r="E122" s="157">
        <v>0</v>
      </c>
      <c r="F122" s="157">
        <v>0</v>
      </c>
      <c r="G122" s="157">
        <v>0</v>
      </c>
      <c r="H122" s="157">
        <v>0</v>
      </c>
      <c r="I122" s="157">
        <v>0</v>
      </c>
      <c r="J122" s="157">
        <v>0</v>
      </c>
      <c r="K122" s="157">
        <v>0</v>
      </c>
      <c r="L122" s="157">
        <v>0</v>
      </c>
      <c r="M122" s="157">
        <v>23.207000000000001</v>
      </c>
      <c r="N122" s="157">
        <v>0</v>
      </c>
      <c r="O122" s="157">
        <v>0</v>
      </c>
      <c r="P122" s="158">
        <f t="shared" si="14"/>
        <v>23.207000000000001</v>
      </c>
      <c r="Q122" s="157">
        <v>28.38016</v>
      </c>
      <c r="R122" s="157">
        <v>4.3258400000000004</v>
      </c>
    </row>
    <row r="123" spans="1:20" ht="15.75" x14ac:dyDescent="0.25">
      <c r="A123" s="153" t="s">
        <v>106</v>
      </c>
      <c r="B123" s="236"/>
      <c r="C123" s="226"/>
      <c r="D123" s="154">
        <v>0</v>
      </c>
      <c r="E123" s="154">
        <v>0</v>
      </c>
      <c r="F123" s="154">
        <v>0</v>
      </c>
      <c r="G123" s="154">
        <v>7.5869999999999997</v>
      </c>
      <c r="H123" s="154">
        <v>0</v>
      </c>
      <c r="I123" s="154">
        <v>0</v>
      </c>
      <c r="J123" s="154">
        <v>0</v>
      </c>
      <c r="K123" s="154">
        <v>0</v>
      </c>
      <c r="L123" s="154">
        <v>0</v>
      </c>
      <c r="M123" s="154">
        <v>0</v>
      </c>
      <c r="N123" s="154">
        <v>0</v>
      </c>
      <c r="O123" s="154">
        <v>0</v>
      </c>
      <c r="P123" s="155">
        <f t="shared" si="14"/>
        <v>7.5869999999999997</v>
      </c>
      <c r="Q123" s="154">
        <v>0</v>
      </c>
      <c r="R123" s="154">
        <v>0</v>
      </c>
    </row>
    <row r="124" spans="1:20" ht="15.75" x14ac:dyDescent="0.25">
      <c r="A124" s="156" t="s">
        <v>108</v>
      </c>
      <c r="B124" s="238"/>
      <c r="C124" s="226"/>
      <c r="D124" s="157">
        <v>0</v>
      </c>
      <c r="E124" s="157">
        <v>0</v>
      </c>
      <c r="F124" s="157">
        <v>0</v>
      </c>
      <c r="G124" s="157">
        <v>0</v>
      </c>
      <c r="H124" s="157">
        <v>0</v>
      </c>
      <c r="I124" s="157">
        <v>0</v>
      </c>
      <c r="J124" s="157">
        <v>0</v>
      </c>
      <c r="K124" s="157">
        <v>18.86</v>
      </c>
      <c r="L124" s="157">
        <v>0</v>
      </c>
      <c r="M124" s="157">
        <v>30.934999999999999</v>
      </c>
      <c r="N124" s="157">
        <v>0</v>
      </c>
      <c r="O124" s="157">
        <v>0</v>
      </c>
      <c r="P124" s="158">
        <f t="shared" si="14"/>
        <v>49.795000000000002</v>
      </c>
      <c r="Q124" s="157">
        <v>86.508920000000003</v>
      </c>
      <c r="R124" s="157">
        <v>120.59426000000001</v>
      </c>
    </row>
    <row r="125" spans="1:20" ht="15.75" x14ac:dyDescent="0.25">
      <c r="A125" s="153" t="s">
        <v>109</v>
      </c>
      <c r="B125" s="236"/>
      <c r="C125" s="226"/>
      <c r="D125" s="154">
        <v>0</v>
      </c>
      <c r="E125" s="154">
        <v>0</v>
      </c>
      <c r="F125" s="154">
        <v>0</v>
      </c>
      <c r="G125" s="154">
        <v>0</v>
      </c>
      <c r="H125" s="154">
        <v>0</v>
      </c>
      <c r="I125" s="154">
        <v>0</v>
      </c>
      <c r="J125" s="154">
        <v>0</v>
      </c>
      <c r="K125" s="154">
        <v>4.5999999999999996</v>
      </c>
      <c r="L125" s="154">
        <v>0</v>
      </c>
      <c r="M125" s="154">
        <v>65.55</v>
      </c>
      <c r="N125" s="154">
        <v>0</v>
      </c>
      <c r="O125" s="154">
        <v>6.181</v>
      </c>
      <c r="P125" s="155">
        <f t="shared" si="14"/>
        <v>76.330999999999989</v>
      </c>
      <c r="Q125" s="154">
        <v>53.072319999999998</v>
      </c>
      <c r="R125" s="154">
        <v>33.315260000000002</v>
      </c>
    </row>
    <row r="126" spans="1:20" ht="15.75" x14ac:dyDescent="0.25">
      <c r="A126" s="159" t="s">
        <v>12</v>
      </c>
      <c r="B126" s="233"/>
      <c r="C126" s="226"/>
      <c r="D126" s="160">
        <f t="shared" ref="D126:R126" si="15">SUM(D115,D116,D117,D118,D119,D120,D121,D122,D123,D124,D125)</f>
        <v>0</v>
      </c>
      <c r="E126" s="160">
        <f t="shared" si="15"/>
        <v>0</v>
      </c>
      <c r="F126" s="160">
        <f t="shared" si="15"/>
        <v>0</v>
      </c>
      <c r="G126" s="160">
        <f t="shared" si="15"/>
        <v>22.603999999999999</v>
      </c>
      <c r="H126" s="160">
        <f t="shared" si="15"/>
        <v>0</v>
      </c>
      <c r="I126" s="160">
        <f t="shared" si="15"/>
        <v>0</v>
      </c>
      <c r="J126" s="160">
        <f t="shared" si="15"/>
        <v>1.84</v>
      </c>
      <c r="K126" s="160">
        <f t="shared" si="15"/>
        <v>23.46</v>
      </c>
      <c r="L126" s="160">
        <f t="shared" si="15"/>
        <v>0</v>
      </c>
      <c r="M126" s="160">
        <f t="shared" si="15"/>
        <v>169.0224</v>
      </c>
      <c r="N126" s="160">
        <f t="shared" si="15"/>
        <v>0</v>
      </c>
      <c r="O126" s="160">
        <f t="shared" si="15"/>
        <v>6.181</v>
      </c>
      <c r="P126" s="161">
        <f t="shared" si="15"/>
        <v>223.10739999999998</v>
      </c>
      <c r="Q126" s="157">
        <f t="shared" si="15"/>
        <v>251.58448000000001</v>
      </c>
      <c r="R126" s="157">
        <f t="shared" si="15"/>
        <v>229.12654000000001</v>
      </c>
    </row>
    <row r="128" spans="1:20" ht="15.75" x14ac:dyDescent="0.25">
      <c r="A128" s="149" t="s">
        <v>38</v>
      </c>
      <c r="B128" s="237"/>
      <c r="C128" s="226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1"/>
      <c r="Q128" s="152"/>
      <c r="R128" s="152"/>
    </row>
    <row r="129" spans="1:20" ht="15.75" x14ac:dyDescent="0.25">
      <c r="A129" s="153" t="s">
        <v>39</v>
      </c>
      <c r="B129" s="236"/>
      <c r="C129" s="226"/>
      <c r="D129" s="154">
        <v>0</v>
      </c>
      <c r="E129" s="154">
        <v>0</v>
      </c>
      <c r="F129" s="154">
        <v>0</v>
      </c>
      <c r="G129" s="154">
        <v>10.119999999999999</v>
      </c>
      <c r="H129" s="154">
        <v>0</v>
      </c>
      <c r="I129" s="154">
        <v>0</v>
      </c>
      <c r="J129" s="154">
        <v>0</v>
      </c>
      <c r="K129" s="154">
        <v>12</v>
      </c>
      <c r="L129" s="154">
        <v>0</v>
      </c>
      <c r="M129" s="154">
        <v>11.7668</v>
      </c>
      <c r="N129" s="154">
        <v>0</v>
      </c>
      <c r="O129" s="154">
        <v>0</v>
      </c>
      <c r="P129" s="155">
        <f>SUM(D129,E129,F129,G129,H129,I129,J129,K129,L129,M129,N129,O129)</f>
        <v>33.886799999999994</v>
      </c>
      <c r="Q129" s="154">
        <v>74.042259999999999</v>
      </c>
      <c r="R129" s="154">
        <v>40.409999999999997</v>
      </c>
      <c r="S129" s="236"/>
      <c r="T129" s="226"/>
    </row>
    <row r="130" spans="1:20" ht="15.75" x14ac:dyDescent="0.25">
      <c r="A130" s="156" t="s">
        <v>110</v>
      </c>
      <c r="B130" s="238"/>
      <c r="C130" s="226"/>
      <c r="D130" s="157">
        <v>0</v>
      </c>
      <c r="E130" s="157">
        <v>0</v>
      </c>
      <c r="F130" s="157">
        <v>0</v>
      </c>
      <c r="G130" s="157">
        <v>7.2370000000000001</v>
      </c>
      <c r="H130" s="157">
        <v>0</v>
      </c>
      <c r="I130" s="157">
        <v>0</v>
      </c>
      <c r="J130" s="157">
        <v>0</v>
      </c>
      <c r="K130" s="157">
        <v>0</v>
      </c>
      <c r="L130" s="157">
        <v>0</v>
      </c>
      <c r="M130" s="157">
        <v>15.327199999999999</v>
      </c>
      <c r="N130" s="157">
        <v>0</v>
      </c>
      <c r="O130" s="157">
        <v>0</v>
      </c>
      <c r="P130" s="158">
        <f>SUM(D130,E130,F130,G130,H130,I130,J130,K130,L130,M130,N130,O130)</f>
        <v>22.5642</v>
      </c>
      <c r="Q130" s="157">
        <v>25.002700000000001</v>
      </c>
      <c r="R130" s="157">
        <v>4.2759999999999998</v>
      </c>
    </row>
    <row r="131" spans="1:20" ht="15.75" x14ac:dyDescent="0.25">
      <c r="A131" s="159" t="s">
        <v>12</v>
      </c>
      <c r="B131" s="233"/>
      <c r="C131" s="226"/>
      <c r="D131" s="160">
        <f t="shared" ref="D131:R131" si="16">SUM(D129,D130)</f>
        <v>0</v>
      </c>
      <c r="E131" s="160">
        <f t="shared" si="16"/>
        <v>0</v>
      </c>
      <c r="F131" s="160">
        <f t="shared" si="16"/>
        <v>0</v>
      </c>
      <c r="G131" s="160">
        <f t="shared" si="16"/>
        <v>17.356999999999999</v>
      </c>
      <c r="H131" s="160">
        <f t="shared" si="16"/>
        <v>0</v>
      </c>
      <c r="I131" s="160">
        <f t="shared" si="16"/>
        <v>0</v>
      </c>
      <c r="J131" s="160">
        <f t="shared" si="16"/>
        <v>0</v>
      </c>
      <c r="K131" s="160">
        <f t="shared" si="16"/>
        <v>12</v>
      </c>
      <c r="L131" s="160">
        <f t="shared" si="16"/>
        <v>0</v>
      </c>
      <c r="M131" s="160">
        <f t="shared" si="16"/>
        <v>27.094000000000001</v>
      </c>
      <c r="N131" s="160">
        <f t="shared" si="16"/>
        <v>0</v>
      </c>
      <c r="O131" s="160">
        <f t="shared" si="16"/>
        <v>0</v>
      </c>
      <c r="P131" s="161">
        <f t="shared" si="16"/>
        <v>56.450999999999993</v>
      </c>
      <c r="Q131" s="157">
        <f t="shared" si="16"/>
        <v>99.044960000000003</v>
      </c>
      <c r="R131" s="157">
        <f t="shared" si="16"/>
        <v>44.685999999999993</v>
      </c>
    </row>
    <row r="133" spans="1:20" ht="15.75" x14ac:dyDescent="0.25">
      <c r="A133" s="149" t="s">
        <v>44</v>
      </c>
      <c r="B133" s="237"/>
      <c r="C133" s="226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1"/>
      <c r="Q133" s="152"/>
      <c r="R133" s="152"/>
    </row>
    <row r="134" spans="1:20" ht="15.75" x14ac:dyDescent="0.25">
      <c r="A134" s="153" t="s">
        <v>111</v>
      </c>
      <c r="B134" s="236"/>
      <c r="C134" s="226"/>
      <c r="D134" s="154">
        <v>0</v>
      </c>
      <c r="E134" s="154">
        <v>0</v>
      </c>
      <c r="F134" s="154">
        <v>0</v>
      </c>
      <c r="G134" s="154">
        <v>0</v>
      </c>
      <c r="H134" s="154">
        <v>0</v>
      </c>
      <c r="I134" s="154">
        <v>0</v>
      </c>
      <c r="J134" s="154">
        <v>0</v>
      </c>
      <c r="K134" s="154">
        <v>0</v>
      </c>
      <c r="L134" s="154">
        <v>0</v>
      </c>
      <c r="M134" s="154">
        <v>0.10580000000000001</v>
      </c>
      <c r="N134" s="154">
        <v>0</v>
      </c>
      <c r="O134" s="154">
        <v>0</v>
      </c>
      <c r="P134" s="155">
        <f>SUM(D134,E134,F134,G134,H134,I134,J134,K134,L134,M134,N134,O134)</f>
        <v>0.10580000000000001</v>
      </c>
      <c r="Q134" s="154">
        <v>0</v>
      </c>
      <c r="R134" s="154">
        <v>2.6040000000000001</v>
      </c>
      <c r="S134" s="236"/>
      <c r="T134" s="226"/>
    </row>
    <row r="135" spans="1:20" ht="15.75" x14ac:dyDescent="0.25">
      <c r="A135" s="159" t="s">
        <v>12</v>
      </c>
      <c r="B135" s="233"/>
      <c r="C135" s="226"/>
      <c r="D135" s="160">
        <f t="shared" ref="D135:R135" si="17">D134</f>
        <v>0</v>
      </c>
      <c r="E135" s="160">
        <f t="shared" si="17"/>
        <v>0</v>
      </c>
      <c r="F135" s="160">
        <f t="shared" si="17"/>
        <v>0</v>
      </c>
      <c r="G135" s="160">
        <f t="shared" si="17"/>
        <v>0</v>
      </c>
      <c r="H135" s="160">
        <f t="shared" si="17"/>
        <v>0</v>
      </c>
      <c r="I135" s="160">
        <f t="shared" si="17"/>
        <v>0</v>
      </c>
      <c r="J135" s="160">
        <f t="shared" si="17"/>
        <v>0</v>
      </c>
      <c r="K135" s="160">
        <f t="shared" si="17"/>
        <v>0</v>
      </c>
      <c r="L135" s="160">
        <f t="shared" si="17"/>
        <v>0</v>
      </c>
      <c r="M135" s="160">
        <f t="shared" si="17"/>
        <v>0.10580000000000001</v>
      </c>
      <c r="N135" s="160">
        <f t="shared" si="17"/>
        <v>0</v>
      </c>
      <c r="O135" s="160">
        <f t="shared" si="17"/>
        <v>0</v>
      </c>
      <c r="P135" s="161">
        <f t="shared" si="17"/>
        <v>0.10580000000000001</v>
      </c>
      <c r="Q135" s="157">
        <f t="shared" si="17"/>
        <v>0</v>
      </c>
      <c r="R135" s="157">
        <f t="shared" si="17"/>
        <v>2.6040000000000001</v>
      </c>
    </row>
    <row r="137" spans="1:20" ht="33.950000000000003" customHeight="1" x14ac:dyDescent="0.25">
      <c r="A137" s="162" t="s">
        <v>112</v>
      </c>
      <c r="B137" s="234"/>
      <c r="C137" s="226"/>
      <c r="D137" s="163">
        <f t="shared" ref="D137:R137" si="18">SUM(D22,D34,D44,D49,D75,D94,D104,D112,D126,D131,D135)</f>
        <v>0</v>
      </c>
      <c r="E137" s="163">
        <f t="shared" si="18"/>
        <v>100.22802000000001</v>
      </c>
      <c r="F137" s="163">
        <f t="shared" si="18"/>
        <v>174.54102</v>
      </c>
      <c r="G137" s="163">
        <f t="shared" si="18"/>
        <v>182.72399999999996</v>
      </c>
      <c r="H137" s="163">
        <f t="shared" si="18"/>
        <v>236.501</v>
      </c>
      <c r="I137" s="163">
        <f t="shared" si="18"/>
        <v>17.976800000000001</v>
      </c>
      <c r="J137" s="163">
        <f t="shared" si="18"/>
        <v>46.087000000000003</v>
      </c>
      <c r="K137" s="163">
        <f t="shared" si="18"/>
        <v>210.22</v>
      </c>
      <c r="L137" s="163">
        <f t="shared" si="18"/>
        <v>7.6949999999999994</v>
      </c>
      <c r="M137" s="163">
        <f t="shared" si="18"/>
        <v>430.29319999999996</v>
      </c>
      <c r="N137" s="163">
        <f t="shared" si="18"/>
        <v>0</v>
      </c>
      <c r="O137" s="163">
        <f t="shared" si="18"/>
        <v>6.181</v>
      </c>
      <c r="P137" s="163">
        <f t="shared" si="18"/>
        <v>1412.4470399999998</v>
      </c>
      <c r="Q137" s="163">
        <f t="shared" si="18"/>
        <v>1251.96261</v>
      </c>
      <c r="R137" s="164">
        <f t="shared" si="18"/>
        <v>1212.01422</v>
      </c>
    </row>
    <row r="139" spans="1:20" x14ac:dyDescent="0.25">
      <c r="A139" s="165" t="s">
        <v>113</v>
      </c>
      <c r="B139" s="235"/>
      <c r="C139" s="226"/>
      <c r="D139" s="166">
        <v>0</v>
      </c>
      <c r="E139" s="166">
        <v>97.218699999999998</v>
      </c>
      <c r="F139" s="166">
        <v>74.603160000000003</v>
      </c>
      <c r="G139" s="166">
        <v>242.27</v>
      </c>
      <c r="H139" s="166">
        <v>215.84700000000001</v>
      </c>
      <c r="I139" s="166">
        <v>51.016300000000001</v>
      </c>
      <c r="J139" s="166">
        <v>112.5729</v>
      </c>
      <c r="K139" s="166">
        <v>157.42500000000001</v>
      </c>
      <c r="L139" s="166">
        <v>14.130549999999999</v>
      </c>
      <c r="M139" s="166">
        <v>286.87900000000002</v>
      </c>
      <c r="N139" s="166">
        <v>0</v>
      </c>
      <c r="O139" s="166">
        <v>0</v>
      </c>
      <c r="Q139" s="167" t="s">
        <v>114</v>
      </c>
      <c r="R139" s="167" t="s">
        <v>114</v>
      </c>
    </row>
    <row r="140" spans="1:20" s="248" customFormat="1" x14ac:dyDescent="0.25">
      <c r="A140" s="244" t="s">
        <v>115</v>
      </c>
      <c r="B140" s="245"/>
      <c r="C140" s="246"/>
      <c r="D140" s="247" t="str">
        <f t="shared" ref="D140:O140" si="19">IF(OR(D139=0,D139="-"),"-",IF(D137="-",(0-D139)/D139,(D137-D139)/D139))</f>
        <v>-</v>
      </c>
      <c r="E140" s="247">
        <f t="shared" si="19"/>
        <v>3.0954127138091918E-2</v>
      </c>
      <c r="F140" s="247">
        <f t="shared" si="19"/>
        <v>1.3395928537075372</v>
      </c>
      <c r="G140" s="247">
        <f t="shared" si="19"/>
        <v>-0.24578362983448238</v>
      </c>
      <c r="H140" s="247">
        <f t="shared" si="19"/>
        <v>9.568814947624936E-2</v>
      </c>
      <c r="I140" s="247">
        <f t="shared" si="19"/>
        <v>-0.64762634687345033</v>
      </c>
      <c r="J140" s="247">
        <f t="shared" si="19"/>
        <v>-0.59060306699036802</v>
      </c>
      <c r="K140" s="247">
        <f t="shared" si="19"/>
        <v>0.33536604732412251</v>
      </c>
      <c r="L140" s="247">
        <f t="shared" si="19"/>
        <v>-0.45543520952829158</v>
      </c>
      <c r="M140" s="247">
        <f t="shared" si="19"/>
        <v>0.4999118095085382</v>
      </c>
      <c r="N140" s="247" t="str">
        <f t="shared" si="19"/>
        <v>-</v>
      </c>
      <c r="O140" s="247" t="str">
        <f t="shared" si="19"/>
        <v>-</v>
      </c>
      <c r="Q140" s="249" t="s">
        <v>116</v>
      </c>
      <c r="R140" s="249" t="s">
        <v>117</v>
      </c>
    </row>
    <row r="141" spans="1:20" x14ac:dyDescent="0.25">
      <c r="A141" s="165" t="s">
        <v>118</v>
      </c>
      <c r="B141" s="235"/>
      <c r="C141" s="226"/>
      <c r="D141" s="166">
        <v>4.3980600000000001</v>
      </c>
      <c r="E141" s="166">
        <v>112.80441999999999</v>
      </c>
      <c r="F141" s="166">
        <v>170.68938</v>
      </c>
      <c r="G141" s="166">
        <v>334.41699999999997</v>
      </c>
      <c r="H141" s="166">
        <v>196.64500000000001</v>
      </c>
      <c r="I141" s="166">
        <v>68.08</v>
      </c>
      <c r="J141" s="166">
        <v>42.890819999999998</v>
      </c>
      <c r="K141" s="166">
        <v>179.30202</v>
      </c>
      <c r="L141" s="166">
        <v>10.35</v>
      </c>
      <c r="M141" s="166">
        <v>73.812520000000006</v>
      </c>
      <c r="N141" s="166">
        <v>12.701000000000001</v>
      </c>
      <c r="O141" s="166">
        <v>5.9240000000000004</v>
      </c>
      <c r="Q141" s="168">
        <f>IF(OR(Q137=0,Q137="-"),"-",IF(P137="-",(0-Q137)/Q137,(P137-Q137)/Q137))</f>
        <v>0.12818628025959955</v>
      </c>
      <c r="R141" s="168">
        <f>IF(OR(R137=0,R137="-"),"-",IF(Q137="-",(0-R137)/R137,(Q137-R137)/R137))</f>
        <v>3.296033110898651E-2</v>
      </c>
    </row>
    <row r="142" spans="1:20" s="248" customFormat="1" x14ac:dyDescent="0.25">
      <c r="A142" s="247" t="s">
        <v>119</v>
      </c>
      <c r="B142" s="245"/>
      <c r="C142" s="246"/>
      <c r="D142" s="247">
        <f t="shared" ref="D142:O142" si="20">IF(OR(D141=0,D141="-"),"-",IF(D139="-",(0-D141)/D141,(D139-D141)/D141))</f>
        <v>-1</v>
      </c>
      <c r="E142" s="247">
        <f t="shared" si="20"/>
        <v>-0.1381658626497082</v>
      </c>
      <c r="F142" s="247">
        <f t="shared" si="20"/>
        <v>-0.5629302772088105</v>
      </c>
      <c r="G142" s="247">
        <f t="shared" si="20"/>
        <v>-0.27554520254652115</v>
      </c>
      <c r="H142" s="247">
        <f t="shared" si="20"/>
        <v>9.7648045971166303E-2</v>
      </c>
      <c r="I142" s="247">
        <f t="shared" si="20"/>
        <v>-0.25064189189189184</v>
      </c>
      <c r="J142" s="247">
        <f t="shared" si="20"/>
        <v>1.6246385590203223</v>
      </c>
      <c r="K142" s="247">
        <f t="shared" si="20"/>
        <v>-0.12201212233972594</v>
      </c>
      <c r="L142" s="247">
        <f t="shared" si="20"/>
        <v>0.36527053140096616</v>
      </c>
      <c r="M142" s="247">
        <f t="shared" si="20"/>
        <v>2.8865899714574166</v>
      </c>
      <c r="N142" s="247">
        <f t="shared" si="20"/>
        <v>-1</v>
      </c>
      <c r="O142" s="247">
        <f t="shared" si="20"/>
        <v>-1</v>
      </c>
    </row>
  </sheetData>
  <sheetProtection formatCells="0" formatColumns="0" formatRows="0" insertColumns="0" insertRows="0" insertHyperlinks="0" deleteColumns="0" deleteRows="0" sort="0" autoFilter="0" pivotTables="0"/>
  <mergeCells count="154">
    <mergeCell ref="O5:O7"/>
    <mergeCell ref="P5:P6"/>
    <mergeCell ref="Q5:Q6"/>
    <mergeCell ref="R5:R6"/>
    <mergeCell ref="B8:C8"/>
    <mergeCell ref="A1:Q1"/>
    <mergeCell ref="A2:Q2"/>
    <mergeCell ref="A3:Q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B13:C13"/>
    <mergeCell ref="B14:C14"/>
    <mergeCell ref="B15:C15"/>
    <mergeCell ref="B16:C16"/>
    <mergeCell ref="B17:C17"/>
    <mergeCell ref="S9:T9"/>
    <mergeCell ref="B9:C9"/>
    <mergeCell ref="B10:C10"/>
    <mergeCell ref="B11:C11"/>
    <mergeCell ref="B12:C12"/>
    <mergeCell ref="B24:C24"/>
    <mergeCell ref="S25:T25"/>
    <mergeCell ref="B25:C25"/>
    <mergeCell ref="B26:C26"/>
    <mergeCell ref="B27:C27"/>
    <mergeCell ref="B18:C18"/>
    <mergeCell ref="B19:C19"/>
    <mergeCell ref="B20:C20"/>
    <mergeCell ref="B21:C21"/>
    <mergeCell ref="B22:C22"/>
    <mergeCell ref="B33:C33"/>
    <mergeCell ref="B34:C34"/>
    <mergeCell ref="B36:C36"/>
    <mergeCell ref="S37:T37"/>
    <mergeCell ref="B37:C37"/>
    <mergeCell ref="B28:C28"/>
    <mergeCell ref="B29:C29"/>
    <mergeCell ref="B30:C30"/>
    <mergeCell ref="B31:C31"/>
    <mergeCell ref="B32:C32"/>
    <mergeCell ref="B43:C43"/>
    <mergeCell ref="B44:C44"/>
    <mergeCell ref="B46:C46"/>
    <mergeCell ref="S47:T47"/>
    <mergeCell ref="B47:C47"/>
    <mergeCell ref="B38:C38"/>
    <mergeCell ref="B39:C39"/>
    <mergeCell ref="B40:C40"/>
    <mergeCell ref="B41:C41"/>
    <mergeCell ref="B42:C42"/>
    <mergeCell ref="B53:C53"/>
    <mergeCell ref="B54:C54"/>
    <mergeCell ref="B55:C55"/>
    <mergeCell ref="B56:C56"/>
    <mergeCell ref="B57:C57"/>
    <mergeCell ref="B48:C48"/>
    <mergeCell ref="B49:C49"/>
    <mergeCell ref="B51:C51"/>
    <mergeCell ref="S52:T52"/>
    <mergeCell ref="B52:C5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73:C73"/>
    <mergeCell ref="B74:C74"/>
    <mergeCell ref="B75:C75"/>
    <mergeCell ref="B77:C77"/>
    <mergeCell ref="S78:T78"/>
    <mergeCell ref="B78:C78"/>
    <mergeCell ref="B68:C68"/>
    <mergeCell ref="B69:C69"/>
    <mergeCell ref="B70:C70"/>
    <mergeCell ref="B71:C71"/>
    <mergeCell ref="B72:C72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94:C94"/>
    <mergeCell ref="B96:C96"/>
    <mergeCell ref="S97:T97"/>
    <mergeCell ref="B97:C97"/>
    <mergeCell ref="B98:C98"/>
    <mergeCell ref="B89:C89"/>
    <mergeCell ref="B90:C90"/>
    <mergeCell ref="B91:C91"/>
    <mergeCell ref="B92:C92"/>
    <mergeCell ref="B93:C93"/>
    <mergeCell ref="B104:C104"/>
    <mergeCell ref="B106:C106"/>
    <mergeCell ref="S107:T107"/>
    <mergeCell ref="B107:C107"/>
    <mergeCell ref="B108:C108"/>
    <mergeCell ref="B99:C99"/>
    <mergeCell ref="B100:C100"/>
    <mergeCell ref="B101:C101"/>
    <mergeCell ref="B102:C102"/>
    <mergeCell ref="B103:C103"/>
    <mergeCell ref="S115:T115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4:C114"/>
    <mergeCell ref="S134:T134"/>
    <mergeCell ref="B134:C134"/>
    <mergeCell ref="B124:C124"/>
    <mergeCell ref="B125:C125"/>
    <mergeCell ref="B126:C126"/>
    <mergeCell ref="B128:C128"/>
    <mergeCell ref="S129:T129"/>
    <mergeCell ref="B129:C129"/>
    <mergeCell ref="B119:C119"/>
    <mergeCell ref="B120:C120"/>
    <mergeCell ref="B121:C121"/>
    <mergeCell ref="B122:C122"/>
    <mergeCell ref="B123:C123"/>
    <mergeCell ref="B142:C142"/>
    <mergeCell ref="B135:C135"/>
    <mergeCell ref="B137:C137"/>
    <mergeCell ref="B139:C139"/>
    <mergeCell ref="B140:C140"/>
    <mergeCell ref="B141:C141"/>
    <mergeCell ref="B130:C130"/>
    <mergeCell ref="B131:C131"/>
    <mergeCell ref="B133:C133"/>
  </mergeCells>
  <printOptions horizontalCentered="1"/>
  <pageMargins left="0" right="0" top="0" bottom="0.75" header="0" footer="0.3"/>
  <pageSetup paperSize="9" scale="93" fitToHeight="0" orientation="landscape" r:id="rId1"/>
  <headerFooter>
    <oddFooter>&amp;C&amp;F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workbookViewId="0">
      <selection sqref="A1:O96"/>
    </sheetView>
  </sheetViews>
  <sheetFormatPr baseColWidth="10" defaultColWidth="9.140625" defaultRowHeight="15" x14ac:dyDescent="0.25"/>
  <cols>
    <col min="1" max="1" width="34.85546875" customWidth="1"/>
    <col min="2" max="2" width="1.28515625" customWidth="1"/>
    <col min="3" max="3" width="6.42578125" customWidth="1"/>
    <col min="4" max="4" width="2" customWidth="1"/>
    <col min="5" max="5" width="6.42578125" customWidth="1"/>
    <col min="6" max="6" width="2" customWidth="1"/>
    <col min="7" max="7" width="6.42578125" customWidth="1"/>
    <col min="8" max="8" width="2" customWidth="1"/>
    <col min="9" max="9" width="9.7109375" customWidth="1"/>
    <col min="10" max="10" width="0.42578125" customWidth="1"/>
    <col min="11" max="11" width="6.42578125" customWidth="1"/>
    <col min="12" max="12" width="2" customWidth="1"/>
    <col min="13" max="13" width="6.42578125" customWidth="1"/>
    <col min="14" max="14" width="2" customWidth="1"/>
    <col min="15" max="15" width="6.42578125" customWidth="1"/>
    <col min="16" max="16" width="2" customWidth="1"/>
    <col min="17" max="17" width="9.7109375" customWidth="1"/>
    <col min="18" max="18" width="0.42578125" customWidth="1"/>
    <col min="19" max="19" width="6.42578125" customWidth="1"/>
    <col min="20" max="20" width="2" customWidth="1"/>
    <col min="21" max="21" width="6.42578125" customWidth="1"/>
    <col min="22" max="22" width="2" customWidth="1"/>
    <col min="23" max="23" width="6.42578125" customWidth="1"/>
    <col min="24" max="24" width="2" customWidth="1"/>
    <col min="25" max="25" width="11.5703125" customWidth="1"/>
    <col min="26" max="26" width="0.42578125" customWidth="1"/>
    <col min="27" max="27" width="6.42578125" customWidth="1"/>
    <col min="28" max="28" width="2" customWidth="1"/>
    <col min="29" max="29" width="6.42578125" customWidth="1"/>
    <col min="30" max="30" width="2" customWidth="1"/>
    <col min="31" max="31" width="6.42578125" customWidth="1"/>
    <col min="32" max="32" width="2" customWidth="1"/>
    <col min="33" max="33" width="9.7109375" customWidth="1"/>
  </cols>
  <sheetData>
    <row r="1" spans="1:33" ht="23.25" x14ac:dyDescent="0.25">
      <c r="A1" s="230" t="s">
        <v>162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43" t="s">
        <v>1</v>
      </c>
    </row>
    <row r="2" spans="1:33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169"/>
    </row>
    <row r="3" spans="1:33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169"/>
    </row>
    <row r="5" spans="1:33" ht="18.75" x14ac:dyDescent="0.25">
      <c r="A5" s="170"/>
      <c r="B5" s="170"/>
      <c r="C5" s="232" t="s">
        <v>4</v>
      </c>
      <c r="D5" s="226"/>
      <c r="E5" s="226"/>
      <c r="F5" s="226"/>
      <c r="G5" s="226"/>
      <c r="H5" s="226"/>
      <c r="I5" s="226"/>
      <c r="J5" s="170"/>
      <c r="K5" s="232" t="s">
        <v>5</v>
      </c>
      <c r="L5" s="226"/>
      <c r="M5" s="226"/>
      <c r="N5" s="226"/>
      <c r="O5" s="226"/>
      <c r="P5" s="226"/>
      <c r="Q5" s="226"/>
      <c r="R5" s="170"/>
      <c r="S5" s="232" t="s">
        <v>6</v>
      </c>
      <c r="T5" s="226"/>
      <c r="U5" s="226"/>
      <c r="V5" s="226"/>
      <c r="W5" s="226"/>
      <c r="X5" s="226"/>
      <c r="Y5" s="226"/>
      <c r="Z5" s="170"/>
      <c r="AA5" s="232" t="s">
        <v>7</v>
      </c>
      <c r="AB5" s="226"/>
      <c r="AC5" s="226"/>
      <c r="AD5" s="226"/>
      <c r="AE5" s="226"/>
      <c r="AF5" s="226"/>
      <c r="AG5" s="226"/>
    </row>
    <row r="6" spans="1:33" ht="33.950000000000003" customHeight="1" x14ac:dyDescent="0.25">
      <c r="A6" s="171" t="s">
        <v>8</v>
      </c>
      <c r="C6" s="229">
        <v>2013</v>
      </c>
      <c r="D6" s="227"/>
      <c r="E6" s="227">
        <v>2014</v>
      </c>
      <c r="F6" s="227"/>
      <c r="G6" s="228">
        <v>2015</v>
      </c>
      <c r="H6" s="227"/>
      <c r="I6" s="172" t="s">
        <v>9</v>
      </c>
      <c r="K6" s="229">
        <v>2013</v>
      </c>
      <c r="L6" s="227"/>
      <c r="M6" s="227">
        <v>2014</v>
      </c>
      <c r="N6" s="227"/>
      <c r="O6" s="228">
        <v>2015</v>
      </c>
      <c r="P6" s="227"/>
      <c r="Q6" s="172" t="s">
        <v>9</v>
      </c>
      <c r="S6" s="229">
        <v>2013</v>
      </c>
      <c r="T6" s="227"/>
      <c r="U6" s="227">
        <v>2014</v>
      </c>
      <c r="V6" s="227"/>
      <c r="W6" s="228">
        <v>2015</v>
      </c>
      <c r="X6" s="227"/>
      <c r="Y6" s="172" t="s">
        <v>9</v>
      </c>
      <c r="AA6" s="229">
        <v>2013</v>
      </c>
      <c r="AB6" s="227"/>
      <c r="AC6" s="227">
        <v>2014</v>
      </c>
      <c r="AD6" s="227"/>
      <c r="AE6" s="228">
        <v>2015</v>
      </c>
      <c r="AF6" s="227"/>
      <c r="AG6" s="172" t="s">
        <v>9</v>
      </c>
    </row>
    <row r="7" spans="1:33" x14ac:dyDescent="0.25">
      <c r="A7" s="225" t="s">
        <v>10</v>
      </c>
      <c r="B7" s="226"/>
      <c r="C7" s="173"/>
      <c r="D7" s="174"/>
      <c r="E7" s="173"/>
      <c r="F7" s="174"/>
      <c r="G7" s="175"/>
      <c r="H7" s="174"/>
      <c r="I7" s="176"/>
      <c r="K7" s="173"/>
      <c r="L7" s="174"/>
      <c r="M7" s="173"/>
      <c r="N7" s="174"/>
      <c r="O7" s="175"/>
      <c r="P7" s="174"/>
      <c r="Q7" s="176"/>
      <c r="S7" s="173"/>
      <c r="T7" s="174"/>
      <c r="U7" s="173"/>
      <c r="V7" s="174"/>
      <c r="W7" s="175"/>
      <c r="X7" s="174"/>
      <c r="Y7" s="176"/>
      <c r="AA7" s="173"/>
      <c r="AB7" s="174"/>
      <c r="AC7" s="173"/>
      <c r="AD7" s="174"/>
      <c r="AE7" s="175"/>
      <c r="AF7" s="174"/>
      <c r="AG7" s="176"/>
    </row>
    <row r="8" spans="1:33" x14ac:dyDescent="0.25">
      <c r="A8" s="177" t="s">
        <v>56</v>
      </c>
      <c r="B8" s="178"/>
      <c r="C8" s="179">
        <v>0</v>
      </c>
      <c r="D8" s="180"/>
      <c r="E8" s="179">
        <v>0</v>
      </c>
      <c r="F8" s="180"/>
      <c r="G8" s="181">
        <v>0</v>
      </c>
      <c r="H8" s="180"/>
      <c r="I8" s="182" t="str">
        <f>IF(OR(E8=0,E8="-"),"-",IF(G8="-",(0-E8)/E8,(G8-E8)/E8))</f>
        <v>-</v>
      </c>
      <c r="K8" s="179">
        <v>0</v>
      </c>
      <c r="L8" s="180"/>
      <c r="M8" s="179">
        <v>0</v>
      </c>
      <c r="N8" s="180"/>
      <c r="O8" s="181">
        <v>0</v>
      </c>
      <c r="P8" s="180"/>
      <c r="Q8" s="182" t="str">
        <f>IF(OR(M8=0,M8="-"),"-",IF(O8="-",(0-M8)/M8,(O8-M8)/M8))</f>
        <v>-</v>
      </c>
      <c r="S8" s="179">
        <v>0</v>
      </c>
      <c r="T8" s="180"/>
      <c r="U8" s="179">
        <v>0</v>
      </c>
      <c r="V8" s="180"/>
      <c r="W8" s="181">
        <v>0</v>
      </c>
      <c r="X8" s="180"/>
      <c r="Y8" s="182" t="str">
        <f>IF(OR(U8=0,U8="-"),"-",IF(W8="-",(0-U8)/U8,(W8-U8)/U8))</f>
        <v>-</v>
      </c>
      <c r="AA8" s="179">
        <v>0</v>
      </c>
      <c r="AB8" s="180"/>
      <c r="AC8" s="179">
        <v>0</v>
      </c>
      <c r="AD8" s="180"/>
      <c r="AE8" s="181">
        <v>0</v>
      </c>
      <c r="AF8" s="180"/>
      <c r="AG8" s="182" t="str">
        <f>IF(OR(AC8=0,AC8="-"),"-",IF(AE8="-",(0-AC8)/AC8,(AE8-AC8)/AC8))</f>
        <v>-</v>
      </c>
    </row>
    <row r="9" spans="1:33" x14ac:dyDescent="0.25">
      <c r="A9" s="183" t="s">
        <v>12</v>
      </c>
      <c r="B9" s="184"/>
      <c r="C9" s="185">
        <f>C8</f>
        <v>0</v>
      </c>
      <c r="D9" s="186"/>
      <c r="E9" s="185">
        <f>E8</f>
        <v>0</v>
      </c>
      <c r="F9" s="186"/>
      <c r="G9" s="187">
        <f>G8</f>
        <v>0</v>
      </c>
      <c r="H9" s="186"/>
      <c r="I9" s="188" t="str">
        <f>IF(E9*1=0,"-",(G9-E9)/E9)</f>
        <v>-</v>
      </c>
      <c r="K9" s="185">
        <f>K8</f>
        <v>0</v>
      </c>
      <c r="L9" s="186"/>
      <c r="M9" s="185">
        <f>M8</f>
        <v>0</v>
      </c>
      <c r="N9" s="186"/>
      <c r="O9" s="187">
        <f>O8</f>
        <v>0</v>
      </c>
      <c r="P9" s="186"/>
      <c r="Q9" s="188" t="str">
        <f>IF(M9*1=0,"-",(O9-M9)/M9)</f>
        <v>-</v>
      </c>
      <c r="S9" s="185">
        <f>S8</f>
        <v>0</v>
      </c>
      <c r="T9" s="186"/>
      <c r="U9" s="185">
        <f>U8</f>
        <v>0</v>
      </c>
      <c r="V9" s="186"/>
      <c r="W9" s="187">
        <f>W8</f>
        <v>0</v>
      </c>
      <c r="X9" s="186"/>
      <c r="Y9" s="188" t="str">
        <f>IF(U9*1=0,"-",(W9-U9)/U9)</f>
        <v>-</v>
      </c>
      <c r="AA9" s="185">
        <f>AA8</f>
        <v>0</v>
      </c>
      <c r="AB9" s="186"/>
      <c r="AC9" s="185">
        <f>AC8</f>
        <v>0</v>
      </c>
      <c r="AD9" s="186"/>
      <c r="AE9" s="187">
        <f>AE8</f>
        <v>0</v>
      </c>
      <c r="AF9" s="186"/>
      <c r="AG9" s="188" t="str">
        <f>IF(AC9*1=0,"-",(AE9-AC9)/AC9)</f>
        <v>-</v>
      </c>
    </row>
    <row r="11" spans="1:33" x14ac:dyDescent="0.25">
      <c r="A11" s="225" t="s">
        <v>13</v>
      </c>
      <c r="B11" s="226"/>
      <c r="C11" s="173"/>
      <c r="D11" s="174"/>
      <c r="E11" s="173"/>
      <c r="F11" s="174"/>
      <c r="G11" s="175"/>
      <c r="H11" s="174"/>
      <c r="I11" s="176"/>
      <c r="K11" s="173"/>
      <c r="L11" s="174"/>
      <c r="M11" s="173"/>
      <c r="N11" s="174"/>
      <c r="O11" s="175"/>
      <c r="P11" s="174"/>
      <c r="Q11" s="176"/>
      <c r="S11" s="173"/>
      <c r="T11" s="174"/>
      <c r="U11" s="173"/>
      <c r="V11" s="174"/>
      <c r="W11" s="175"/>
      <c r="X11" s="174"/>
      <c r="Y11" s="176"/>
      <c r="AA11" s="173"/>
      <c r="AB11" s="174"/>
      <c r="AC11" s="173"/>
      <c r="AD11" s="174"/>
      <c r="AE11" s="175"/>
      <c r="AF11" s="174"/>
      <c r="AG11" s="176"/>
    </row>
    <row r="12" spans="1:33" x14ac:dyDescent="0.25">
      <c r="A12" s="177" t="s">
        <v>14</v>
      </c>
      <c r="B12" s="178"/>
      <c r="C12" s="179">
        <v>36.585000000000001</v>
      </c>
      <c r="D12" s="180"/>
      <c r="E12" s="179">
        <v>36.420999999999999</v>
      </c>
      <c r="F12" s="180"/>
      <c r="G12" s="181">
        <v>39.93</v>
      </c>
      <c r="H12" s="180"/>
      <c r="I12" s="182">
        <f>IF(OR(E12=0,E12="-"),"-",IF(G12="-",(0-E12)/E12,(G12-E12)/E12))</f>
        <v>9.634551495016612E-2</v>
      </c>
      <c r="K12" s="179">
        <v>39.521999999999998</v>
      </c>
      <c r="L12" s="180"/>
      <c r="M12" s="179">
        <v>31.344999999999999</v>
      </c>
      <c r="N12" s="180"/>
      <c r="O12" s="181">
        <v>59.212000000000003</v>
      </c>
      <c r="P12" s="180"/>
      <c r="Q12" s="182">
        <f>IF(OR(M12=0,M12="-"),"-",IF(O12="-",(0-M12)/M12,(O12-M12)/M12))</f>
        <v>0.88904131440421141</v>
      </c>
      <c r="S12" s="179">
        <v>0.73799999999999999</v>
      </c>
      <c r="T12" s="180"/>
      <c r="U12" s="179">
        <v>0.48199999999999998</v>
      </c>
      <c r="V12" s="180"/>
      <c r="W12" s="181">
        <v>1.3240000000000001</v>
      </c>
      <c r="X12" s="180"/>
      <c r="Y12" s="182">
        <f>IF(OR(U12=0,U12="-"),"-",IF(W12="-",(0-U12)/U12,(W12-U12)/U12))</f>
        <v>1.7468879668049795</v>
      </c>
      <c r="AA12" s="179">
        <v>38.783999999999999</v>
      </c>
      <c r="AB12" s="180"/>
      <c r="AC12" s="179">
        <v>30.863</v>
      </c>
      <c r="AD12" s="180"/>
      <c r="AE12" s="181">
        <v>57.887999999999998</v>
      </c>
      <c r="AF12" s="180"/>
      <c r="AG12" s="182">
        <f>IF(OR(AC12=0,AC12="-"),"-",IF(AE12="-",(0-AC12)/AC12,(AE12-AC12)/AC12))</f>
        <v>0.87564397498622948</v>
      </c>
    </row>
    <row r="13" spans="1:33" x14ac:dyDescent="0.25">
      <c r="A13" s="183" t="s">
        <v>12</v>
      </c>
      <c r="B13" s="184"/>
      <c r="C13" s="185">
        <f>C12</f>
        <v>36.585000000000001</v>
      </c>
      <c r="D13" s="186"/>
      <c r="E13" s="185">
        <f>E12</f>
        <v>36.420999999999999</v>
      </c>
      <c r="F13" s="186"/>
      <c r="G13" s="187">
        <f>G12</f>
        <v>39.93</v>
      </c>
      <c r="H13" s="186"/>
      <c r="I13" s="188">
        <f>IF(E13*1=0,"-",(G13-E13)/E13)</f>
        <v>9.634551495016612E-2</v>
      </c>
      <c r="K13" s="185">
        <f>K12</f>
        <v>39.521999999999998</v>
      </c>
      <c r="L13" s="186"/>
      <c r="M13" s="185">
        <f>M12</f>
        <v>31.344999999999999</v>
      </c>
      <c r="N13" s="186"/>
      <c r="O13" s="187">
        <f>O12</f>
        <v>59.212000000000003</v>
      </c>
      <c r="P13" s="186"/>
      <c r="Q13" s="188">
        <f>IF(M13*1=0,"-",(O13-M13)/M13)</f>
        <v>0.88904131440421141</v>
      </c>
      <c r="S13" s="185">
        <f>S12</f>
        <v>0.73799999999999999</v>
      </c>
      <c r="T13" s="186"/>
      <c r="U13" s="185">
        <f>U12</f>
        <v>0.48199999999999998</v>
      </c>
      <c r="V13" s="186"/>
      <c r="W13" s="187">
        <f>W12</f>
        <v>1.3240000000000001</v>
      </c>
      <c r="X13" s="186"/>
      <c r="Y13" s="188">
        <f>IF(U13*1=0,"-",(W13-U13)/U13)</f>
        <v>1.7468879668049795</v>
      </c>
      <c r="AA13" s="185">
        <f>AA12</f>
        <v>38.783999999999999</v>
      </c>
      <c r="AB13" s="186"/>
      <c r="AC13" s="185">
        <f>AC12</f>
        <v>30.863</v>
      </c>
      <c r="AD13" s="186"/>
      <c r="AE13" s="187">
        <f>AE12</f>
        <v>57.887999999999998</v>
      </c>
      <c r="AF13" s="186"/>
      <c r="AG13" s="188">
        <f>IF(AC13*1=0,"-",(AE13-AC13)/AC13)</f>
        <v>0.87564397498622948</v>
      </c>
    </row>
    <row r="15" spans="1:33" x14ac:dyDescent="0.25">
      <c r="A15" s="225" t="s">
        <v>18</v>
      </c>
      <c r="B15" s="226"/>
      <c r="C15" s="173"/>
      <c r="D15" s="174"/>
      <c r="E15" s="173"/>
      <c r="F15" s="174"/>
      <c r="G15" s="175"/>
      <c r="H15" s="174"/>
      <c r="I15" s="176"/>
      <c r="K15" s="173"/>
      <c r="L15" s="174"/>
      <c r="M15" s="173"/>
      <c r="N15" s="174"/>
      <c r="O15" s="175"/>
      <c r="P15" s="174"/>
      <c r="Q15" s="176"/>
      <c r="S15" s="173"/>
      <c r="T15" s="174"/>
      <c r="U15" s="173"/>
      <c r="V15" s="174"/>
      <c r="W15" s="175"/>
      <c r="X15" s="174"/>
      <c r="Y15" s="176"/>
      <c r="AA15" s="173"/>
      <c r="AB15" s="174"/>
      <c r="AC15" s="173"/>
      <c r="AD15" s="174"/>
      <c r="AE15" s="175"/>
      <c r="AF15" s="174"/>
      <c r="AG15" s="176"/>
    </row>
    <row r="16" spans="1:33" x14ac:dyDescent="0.25">
      <c r="A16" s="177" t="s">
        <v>19</v>
      </c>
      <c r="B16" s="178"/>
      <c r="C16" s="179">
        <v>0</v>
      </c>
      <c r="D16" s="180" t="s">
        <v>163</v>
      </c>
      <c r="E16" s="179">
        <v>0</v>
      </c>
      <c r="F16" s="180" t="s">
        <v>163</v>
      </c>
      <c r="G16" s="181">
        <v>0</v>
      </c>
      <c r="H16" s="180" t="s">
        <v>163</v>
      </c>
      <c r="I16" s="182" t="str">
        <f>IF(OR(E16=0,E16="-"),"-",IF(G16="-",(0-E16)/E16,(G16-E16)/E16))</f>
        <v>-</v>
      </c>
      <c r="K16" s="179">
        <v>0</v>
      </c>
      <c r="L16" s="180" t="s">
        <v>163</v>
      </c>
      <c r="M16" s="179">
        <v>0</v>
      </c>
      <c r="N16" s="180" t="s">
        <v>163</v>
      </c>
      <c r="O16" s="181">
        <v>0</v>
      </c>
      <c r="P16" s="180" t="s">
        <v>163</v>
      </c>
      <c r="Q16" s="182" t="str">
        <f>IF(OR(M16=0,M16="-"),"-",IF(O16="-",(0-M16)/M16,(O16-M16)/M16))</f>
        <v>-</v>
      </c>
      <c r="S16" s="179">
        <v>0</v>
      </c>
      <c r="T16" s="180" t="s">
        <v>163</v>
      </c>
      <c r="U16" s="179">
        <v>0</v>
      </c>
      <c r="V16" s="180" t="s">
        <v>163</v>
      </c>
      <c r="W16" s="181">
        <v>0</v>
      </c>
      <c r="X16" s="180" t="s">
        <v>163</v>
      </c>
      <c r="Y16" s="182" t="str">
        <f>IF(OR(U16=0,U16="-"),"-",IF(W16="-",(0-U16)/U16,(W16-U16)/U16))</f>
        <v>-</v>
      </c>
      <c r="AA16" s="179">
        <v>0</v>
      </c>
      <c r="AB16" s="180" t="s">
        <v>163</v>
      </c>
      <c r="AC16" s="179">
        <v>0</v>
      </c>
      <c r="AD16" s="180" t="s">
        <v>163</v>
      </c>
      <c r="AE16" s="181">
        <v>0</v>
      </c>
      <c r="AF16" s="180" t="s">
        <v>163</v>
      </c>
      <c r="AG16" s="182" t="str">
        <f>IF(OR(AC16=0,AC16="-"),"-",IF(AE16="-",(0-AC16)/AC16,(AE16-AC16)/AC16))</f>
        <v>-</v>
      </c>
    </row>
    <row r="17" spans="1:33" x14ac:dyDescent="0.25">
      <c r="A17" s="183" t="s">
        <v>12</v>
      </c>
      <c r="B17" s="184"/>
      <c r="C17" s="185">
        <f>C16</f>
        <v>0</v>
      </c>
      <c r="D17" s="186"/>
      <c r="E17" s="185">
        <f>E16</f>
        <v>0</v>
      </c>
      <c r="F17" s="186"/>
      <c r="G17" s="187">
        <f>G16</f>
        <v>0</v>
      </c>
      <c r="H17" s="186"/>
      <c r="I17" s="188" t="str">
        <f>IF(E17*1=0,"-",(G17-E17)/E17)</f>
        <v>-</v>
      </c>
      <c r="K17" s="185">
        <f>K16</f>
        <v>0</v>
      </c>
      <c r="L17" s="186"/>
      <c r="M17" s="185">
        <f>M16</f>
        <v>0</v>
      </c>
      <c r="N17" s="186"/>
      <c r="O17" s="187">
        <f>O16</f>
        <v>0</v>
      </c>
      <c r="P17" s="186"/>
      <c r="Q17" s="188" t="str">
        <f>IF(M17*1=0,"-",(O17-M17)/M17)</f>
        <v>-</v>
      </c>
      <c r="S17" s="185">
        <f>S16</f>
        <v>0</v>
      </c>
      <c r="T17" s="186"/>
      <c r="U17" s="185">
        <f>U16</f>
        <v>0</v>
      </c>
      <c r="V17" s="186"/>
      <c r="W17" s="187">
        <f>W16</f>
        <v>0</v>
      </c>
      <c r="X17" s="186"/>
      <c r="Y17" s="188" t="str">
        <f>IF(U17*1=0,"-",(W17-U17)/U17)</f>
        <v>-</v>
      </c>
      <c r="AA17" s="185">
        <f>AA16</f>
        <v>0</v>
      </c>
      <c r="AB17" s="186"/>
      <c r="AC17" s="185">
        <f>AC16</f>
        <v>0</v>
      </c>
      <c r="AD17" s="186"/>
      <c r="AE17" s="187">
        <f>AE16</f>
        <v>0</v>
      </c>
      <c r="AF17" s="186"/>
      <c r="AG17" s="188" t="str">
        <f>IF(AC17*1=0,"-",(AE17-AC17)/AC17)</f>
        <v>-</v>
      </c>
    </row>
    <row r="19" spans="1:33" x14ac:dyDescent="0.25">
      <c r="A19" s="225" t="s">
        <v>20</v>
      </c>
      <c r="B19" s="226"/>
      <c r="C19" s="173"/>
      <c r="D19" s="174"/>
      <c r="E19" s="173"/>
      <c r="F19" s="174"/>
      <c r="G19" s="175"/>
      <c r="H19" s="174"/>
      <c r="I19" s="176"/>
      <c r="K19" s="173"/>
      <c r="L19" s="174"/>
      <c r="M19" s="173"/>
      <c r="N19" s="174"/>
      <c r="O19" s="175"/>
      <c r="P19" s="174"/>
      <c r="Q19" s="176"/>
      <c r="S19" s="173"/>
      <c r="T19" s="174"/>
      <c r="U19" s="173"/>
      <c r="V19" s="174"/>
      <c r="W19" s="175"/>
      <c r="X19" s="174"/>
      <c r="Y19" s="176"/>
      <c r="AA19" s="173"/>
      <c r="AB19" s="174"/>
      <c r="AC19" s="173"/>
      <c r="AD19" s="174"/>
      <c r="AE19" s="175"/>
      <c r="AF19" s="174"/>
      <c r="AG19" s="176"/>
    </row>
    <row r="20" spans="1:33" x14ac:dyDescent="0.25">
      <c r="A20" s="177" t="s">
        <v>21</v>
      </c>
      <c r="B20" s="178"/>
      <c r="C20" s="179">
        <v>118.4</v>
      </c>
      <c r="D20" s="180"/>
      <c r="E20" s="179">
        <v>99.2</v>
      </c>
      <c r="F20" s="180"/>
      <c r="G20" s="181">
        <v>105.4</v>
      </c>
      <c r="H20" s="180"/>
      <c r="I20" s="182">
        <f>IF(OR(E20=0,E20="-"),"-",IF(G20="-",(0-E20)/E20,(G20-E20)/E20))</f>
        <v>6.2500000000000028E-2</v>
      </c>
      <c r="K20" s="179">
        <v>118.4</v>
      </c>
      <c r="L20" s="180"/>
      <c r="M20" s="179">
        <v>99.2</v>
      </c>
      <c r="N20" s="180"/>
      <c r="O20" s="181">
        <v>105.4</v>
      </c>
      <c r="P20" s="180"/>
      <c r="Q20" s="182">
        <f>IF(OR(M20=0,M20="-"),"-",IF(O20="-",(0-M20)/M20,(O20-M20)/M20))</f>
        <v>6.2500000000000028E-2</v>
      </c>
      <c r="S20" s="179">
        <v>118.4</v>
      </c>
      <c r="T20" s="180"/>
      <c r="U20" s="179">
        <v>99.2</v>
      </c>
      <c r="V20" s="180"/>
      <c r="W20" s="181">
        <v>105.4</v>
      </c>
      <c r="X20" s="180"/>
      <c r="Y20" s="182">
        <f>IF(OR(U20=0,U20="-"),"-",IF(W20="-",(0-U20)/U20,(W20-U20)/U20))</f>
        <v>6.2500000000000028E-2</v>
      </c>
      <c r="AA20" s="179">
        <v>0</v>
      </c>
      <c r="AB20" s="180"/>
      <c r="AC20" s="179">
        <v>0</v>
      </c>
      <c r="AD20" s="180"/>
      <c r="AE20" s="181">
        <v>0</v>
      </c>
      <c r="AF20" s="180"/>
      <c r="AG20" s="182" t="str">
        <f>IF(OR(AC20=0,AC20="-"),"-",IF(AE20="-",(0-AC20)/AC20,(AE20-AC20)/AC20))</f>
        <v>-</v>
      </c>
    </row>
    <row r="21" spans="1:33" x14ac:dyDescent="0.25">
      <c r="A21" s="183" t="s">
        <v>12</v>
      </c>
      <c r="B21" s="184"/>
      <c r="C21" s="185">
        <f>C20</f>
        <v>118.4</v>
      </c>
      <c r="D21" s="186"/>
      <c r="E21" s="185">
        <f>E20</f>
        <v>99.2</v>
      </c>
      <c r="F21" s="186"/>
      <c r="G21" s="187">
        <f>G20</f>
        <v>105.4</v>
      </c>
      <c r="H21" s="186"/>
      <c r="I21" s="188">
        <f>IF(E21*1=0,"-",(G21-E21)/E21)</f>
        <v>6.2500000000000028E-2</v>
      </c>
      <c r="K21" s="185">
        <f>K20</f>
        <v>118.4</v>
      </c>
      <c r="L21" s="186"/>
      <c r="M21" s="185">
        <f>M20</f>
        <v>99.2</v>
      </c>
      <c r="N21" s="186"/>
      <c r="O21" s="187">
        <f>O20</f>
        <v>105.4</v>
      </c>
      <c r="P21" s="186"/>
      <c r="Q21" s="188">
        <f>IF(M21*1=0,"-",(O21-M21)/M21)</f>
        <v>6.2500000000000028E-2</v>
      </c>
      <c r="S21" s="185">
        <f>S20</f>
        <v>118.4</v>
      </c>
      <c r="T21" s="186"/>
      <c r="U21" s="185">
        <f>U20</f>
        <v>99.2</v>
      </c>
      <c r="V21" s="186"/>
      <c r="W21" s="187">
        <f>W20</f>
        <v>105.4</v>
      </c>
      <c r="X21" s="186"/>
      <c r="Y21" s="188">
        <f>IF(U21*1=0,"-",(W21-U21)/U21)</f>
        <v>6.2500000000000028E-2</v>
      </c>
      <c r="AA21" s="185">
        <f>AA20</f>
        <v>0</v>
      </c>
      <c r="AB21" s="186"/>
      <c r="AC21" s="185">
        <f>AC20</f>
        <v>0</v>
      </c>
      <c r="AD21" s="186"/>
      <c r="AE21" s="187">
        <f>AE20</f>
        <v>0</v>
      </c>
      <c r="AF21" s="186"/>
      <c r="AG21" s="188" t="str">
        <f>IF(AC21*1=0,"-",(AE21-AC21)/AC21)</f>
        <v>-</v>
      </c>
    </row>
    <row r="23" spans="1:33" x14ac:dyDescent="0.25">
      <c r="A23" s="225" t="s">
        <v>22</v>
      </c>
      <c r="B23" s="226"/>
      <c r="C23" s="173"/>
      <c r="D23" s="174"/>
      <c r="E23" s="173"/>
      <c r="F23" s="174"/>
      <c r="G23" s="175"/>
      <c r="H23" s="174"/>
      <c r="I23" s="176"/>
      <c r="K23" s="173"/>
      <c r="L23" s="174"/>
      <c r="M23" s="173"/>
      <c r="N23" s="174"/>
      <c r="O23" s="175"/>
      <c r="P23" s="174"/>
      <c r="Q23" s="176"/>
      <c r="S23" s="173"/>
      <c r="T23" s="174"/>
      <c r="U23" s="173"/>
      <c r="V23" s="174"/>
      <c r="W23" s="175"/>
      <c r="X23" s="174"/>
      <c r="Y23" s="176"/>
      <c r="AA23" s="173"/>
      <c r="AB23" s="174"/>
      <c r="AC23" s="173"/>
      <c r="AD23" s="174"/>
      <c r="AE23" s="175"/>
      <c r="AF23" s="174"/>
      <c r="AG23" s="176"/>
    </row>
    <row r="24" spans="1:33" x14ac:dyDescent="0.25">
      <c r="A24" s="177" t="s">
        <v>23</v>
      </c>
      <c r="B24" s="178"/>
      <c r="C24" s="179">
        <v>118.4</v>
      </c>
      <c r="D24" s="180"/>
      <c r="E24" s="179">
        <v>87.02</v>
      </c>
      <c r="F24" s="180"/>
      <c r="G24" s="181">
        <v>69.908000000000001</v>
      </c>
      <c r="H24" s="180"/>
      <c r="I24" s="182">
        <f>IF(OR(E24=0,E24="-"),"-",IF(G24="-",(0-E24)/E24,(G24-E24)/E24))</f>
        <v>-0.19664444955182711</v>
      </c>
      <c r="K24" s="179">
        <v>115.95399999999999</v>
      </c>
      <c r="L24" s="180"/>
      <c r="M24" s="179">
        <v>100.842</v>
      </c>
      <c r="N24" s="180"/>
      <c r="O24" s="181">
        <v>82.073999999999998</v>
      </c>
      <c r="P24" s="180"/>
      <c r="Q24" s="182">
        <f>IF(OR(M24=0,M24="-"),"-",IF(O24="-",(0-M24)/M24,(O24-M24)/M24))</f>
        <v>-0.18611292913666924</v>
      </c>
      <c r="S24" s="179">
        <v>5.3129999999999997</v>
      </c>
      <c r="T24" s="180"/>
      <c r="U24" s="179">
        <v>2.2999999999999998</v>
      </c>
      <c r="V24" s="180"/>
      <c r="W24" s="181">
        <v>1.8120000000000001</v>
      </c>
      <c r="X24" s="180"/>
      <c r="Y24" s="182">
        <f>IF(OR(U24=0,U24="-"),"-",IF(W24="-",(0-U24)/U24,(W24-U24)/U24))</f>
        <v>-0.21217391304347819</v>
      </c>
      <c r="AA24" s="179">
        <v>110.64100000000001</v>
      </c>
      <c r="AB24" s="180"/>
      <c r="AC24" s="179">
        <v>98.542000000000002</v>
      </c>
      <c r="AD24" s="180"/>
      <c r="AE24" s="181">
        <v>80.262</v>
      </c>
      <c r="AF24" s="180"/>
      <c r="AG24" s="182">
        <f>IF(OR(AC24=0,AC24="-"),"-",IF(AE24="-",(0-AC24)/AC24,(AE24-AC24)/AC24))</f>
        <v>-0.18550465791236226</v>
      </c>
    </row>
    <row r="25" spans="1:33" x14ac:dyDescent="0.25">
      <c r="A25" s="189" t="s">
        <v>26</v>
      </c>
      <c r="B25" s="190"/>
      <c r="C25" s="191">
        <v>36.799999999999997</v>
      </c>
      <c r="D25" s="192"/>
      <c r="E25" s="191">
        <v>60.26</v>
      </c>
      <c r="F25" s="192"/>
      <c r="G25" s="193">
        <v>37.72</v>
      </c>
      <c r="H25" s="192"/>
      <c r="I25" s="194">
        <f>IF(OR(E25=0,E25="-"),"-",IF(G25="-",(0-E25)/E25,(G25-E25)/E25))</f>
        <v>-0.37404580152671757</v>
      </c>
      <c r="K25" s="191">
        <v>59.34</v>
      </c>
      <c r="L25" s="192"/>
      <c r="M25" s="191">
        <v>72.741640000000004</v>
      </c>
      <c r="N25" s="192"/>
      <c r="O25" s="193">
        <v>28.749079999999999</v>
      </c>
      <c r="P25" s="192"/>
      <c r="Q25" s="194">
        <f>IF(OR(M25=0,M25="-"),"-",IF(O25="-",(0-M25)/M25,(O25-M25)/M25))</f>
        <v>-0.6047782260614416</v>
      </c>
      <c r="S25" s="191">
        <v>1.84</v>
      </c>
      <c r="T25" s="192"/>
      <c r="U25" s="191">
        <v>1.3358399999999999</v>
      </c>
      <c r="V25" s="192"/>
      <c r="W25" s="193">
        <v>0.29899999999999999</v>
      </c>
      <c r="X25" s="192"/>
      <c r="Y25" s="194">
        <f>IF(OR(U25=0,U25="-"),"-",IF(W25="-",(0-U25)/U25,(W25-U25)/U25))</f>
        <v>-0.77617079889807161</v>
      </c>
      <c r="AA25" s="191">
        <v>57.5</v>
      </c>
      <c r="AB25" s="192"/>
      <c r="AC25" s="191">
        <v>71.405799999999999</v>
      </c>
      <c r="AD25" s="192"/>
      <c r="AE25" s="193">
        <v>28.45008</v>
      </c>
      <c r="AF25" s="192"/>
      <c r="AG25" s="194">
        <f>IF(OR(AC25=0,AC25="-"),"-",IF(AE25="-",(0-AC25)/AC25,(AE25-AC25)/AC25))</f>
        <v>-0.6015718611093217</v>
      </c>
    </row>
    <row r="26" spans="1:33" x14ac:dyDescent="0.25">
      <c r="A26" s="183" t="s">
        <v>12</v>
      </c>
      <c r="B26" s="184"/>
      <c r="C26" s="185">
        <f>C24+C25</f>
        <v>155.19999999999999</v>
      </c>
      <c r="D26" s="186"/>
      <c r="E26" s="185">
        <f>E24+E25</f>
        <v>147.28</v>
      </c>
      <c r="F26" s="186"/>
      <c r="G26" s="187">
        <f>G24+G25</f>
        <v>107.628</v>
      </c>
      <c r="H26" s="186"/>
      <c r="I26" s="188">
        <f>IF(E26*1=0,"-",(G26-E26)/E26)</f>
        <v>-0.26922868006518197</v>
      </c>
      <c r="K26" s="185">
        <f>K24+K25</f>
        <v>175.29399999999998</v>
      </c>
      <c r="L26" s="186"/>
      <c r="M26" s="185">
        <f>M24+M25</f>
        <v>173.58364</v>
      </c>
      <c r="N26" s="186"/>
      <c r="O26" s="187">
        <f>O24+O25</f>
        <v>110.82308</v>
      </c>
      <c r="P26" s="186"/>
      <c r="Q26" s="188">
        <f>IF(M26*1=0,"-",(O26-M26)/M26)</f>
        <v>-0.36155803622968152</v>
      </c>
      <c r="S26" s="185">
        <f>S24+S25</f>
        <v>7.1529999999999996</v>
      </c>
      <c r="T26" s="186"/>
      <c r="U26" s="185">
        <f>U24+U25</f>
        <v>3.63584</v>
      </c>
      <c r="V26" s="186"/>
      <c r="W26" s="187">
        <f>W24+W25</f>
        <v>2.1110000000000002</v>
      </c>
      <c r="X26" s="186"/>
      <c r="Y26" s="188">
        <f>IF(U26*1=0,"-",(W26-U26)/U26)</f>
        <v>-0.41939139236049983</v>
      </c>
      <c r="AA26" s="185">
        <f>AA24+AA25</f>
        <v>168.14100000000002</v>
      </c>
      <c r="AB26" s="186"/>
      <c r="AC26" s="185">
        <f>AC24+AC25</f>
        <v>169.9478</v>
      </c>
      <c r="AD26" s="186"/>
      <c r="AE26" s="187">
        <f>AE24+AE25</f>
        <v>108.71208</v>
      </c>
      <c r="AF26" s="186"/>
      <c r="AG26" s="188">
        <f>IF(AC26*1=0,"-",(AE26-AC26)/AC26)</f>
        <v>-0.36032075731489316</v>
      </c>
    </row>
    <row r="28" spans="1:33" x14ac:dyDescent="0.25">
      <c r="A28" s="225" t="s">
        <v>27</v>
      </c>
      <c r="B28" s="226"/>
      <c r="C28" s="173"/>
      <c r="D28" s="174"/>
      <c r="E28" s="173"/>
      <c r="F28" s="174"/>
      <c r="G28" s="175"/>
      <c r="H28" s="174"/>
      <c r="I28" s="176"/>
      <c r="K28" s="173"/>
      <c r="L28" s="174"/>
      <c r="M28" s="173"/>
      <c r="N28" s="174"/>
      <c r="O28" s="175"/>
      <c r="P28" s="174"/>
      <c r="Q28" s="176"/>
      <c r="S28" s="173"/>
      <c r="T28" s="174"/>
      <c r="U28" s="173"/>
      <c r="V28" s="174"/>
      <c r="W28" s="175"/>
      <c r="X28" s="174"/>
      <c r="Y28" s="176"/>
      <c r="AA28" s="173"/>
      <c r="AB28" s="174"/>
      <c r="AC28" s="173"/>
      <c r="AD28" s="174"/>
      <c r="AE28" s="175"/>
      <c r="AF28" s="174"/>
      <c r="AG28" s="176"/>
    </row>
    <row r="29" spans="1:33" x14ac:dyDescent="0.25">
      <c r="A29" s="177" t="s">
        <v>28</v>
      </c>
      <c r="B29" s="178"/>
      <c r="C29" s="179">
        <v>69.459999999999994</v>
      </c>
      <c r="D29" s="180"/>
      <c r="E29" s="179">
        <v>33.764919999999996</v>
      </c>
      <c r="F29" s="180"/>
      <c r="G29" s="181">
        <v>58.834000000000003</v>
      </c>
      <c r="H29" s="180"/>
      <c r="I29" s="182">
        <f>IF(OR(E29=0,E29="-"),"-",IF(G29="-",(0-E29)/E29,(G29-E29)/E29))</f>
        <v>0.74245933353314653</v>
      </c>
      <c r="K29" s="179">
        <v>72.091999999999999</v>
      </c>
      <c r="L29" s="180"/>
      <c r="M29" s="179">
        <v>64.937280000000001</v>
      </c>
      <c r="N29" s="180"/>
      <c r="O29" s="181">
        <v>61.915999999999997</v>
      </c>
      <c r="P29" s="180"/>
      <c r="Q29" s="182">
        <f>IF(OR(M29=0,M29="-"),"-",IF(O29="-",(0-M29)/M29,(O29-M29)/M29))</f>
        <v>-4.6526124900827449E-2</v>
      </c>
      <c r="S29" s="179">
        <v>0.312</v>
      </c>
      <c r="T29" s="180"/>
      <c r="U29" s="179">
        <v>0.30221999999999999</v>
      </c>
      <c r="V29" s="180"/>
      <c r="W29" s="181">
        <v>0.23</v>
      </c>
      <c r="X29" s="180"/>
      <c r="Y29" s="182">
        <f>IF(OR(U29=0,U29="-"),"-",IF(W29="-",(0-U29)/U29,(W29-U29)/U29))</f>
        <v>-0.23896499238964986</v>
      </c>
      <c r="AA29" s="179">
        <v>71.78</v>
      </c>
      <c r="AB29" s="180"/>
      <c r="AC29" s="179">
        <v>64.635059999999996</v>
      </c>
      <c r="AD29" s="180"/>
      <c r="AE29" s="181">
        <v>61.686</v>
      </c>
      <c r="AF29" s="180"/>
      <c r="AG29" s="182">
        <f>IF(OR(AC29=0,AC29="-"),"-",IF(AE29="-",(0-AC29)/AC29,(AE29-AC29)/AC29))</f>
        <v>-4.562632107094812E-2</v>
      </c>
    </row>
    <row r="30" spans="1:33" x14ac:dyDescent="0.25">
      <c r="A30" s="189" t="s">
        <v>31</v>
      </c>
      <c r="B30" s="190"/>
      <c r="C30" s="191">
        <v>7.8113999999999999</v>
      </c>
      <c r="D30" s="192"/>
      <c r="E30" s="191">
        <v>22.47</v>
      </c>
      <c r="F30" s="192"/>
      <c r="G30" s="193">
        <v>10.462199999999999</v>
      </c>
      <c r="H30" s="192"/>
      <c r="I30" s="194">
        <f>IF(OR(E30=0,E30="-"),"-",IF(G30="-",(0-E30)/E30,(G30-E30)/E30))</f>
        <v>-0.53439252336448595</v>
      </c>
      <c r="K30" s="191">
        <v>7.8085800000000001</v>
      </c>
      <c r="L30" s="192"/>
      <c r="M30" s="191">
        <v>24.189</v>
      </c>
      <c r="N30" s="192"/>
      <c r="O30" s="193">
        <v>10.462199999999999</v>
      </c>
      <c r="P30" s="192"/>
      <c r="Q30" s="194">
        <f>IF(OR(M30=0,M30="-"),"-",IF(O30="-",(0-M30)/M30,(O30-M30)/M30))</f>
        <v>-0.56748108644425155</v>
      </c>
      <c r="S30" s="191">
        <v>7.8085800000000001</v>
      </c>
      <c r="T30" s="192"/>
      <c r="U30" s="191">
        <v>24.189</v>
      </c>
      <c r="V30" s="192"/>
      <c r="W30" s="193">
        <v>10.462199999999999</v>
      </c>
      <c r="X30" s="192"/>
      <c r="Y30" s="194">
        <f>IF(OR(U30=0,U30="-"),"-",IF(W30="-",(0-U30)/U30,(W30-U30)/U30))</f>
        <v>-0.56748108644425155</v>
      </c>
      <c r="AA30" s="191">
        <v>0</v>
      </c>
      <c r="AB30" s="192"/>
      <c r="AC30" s="191">
        <v>0</v>
      </c>
      <c r="AD30" s="192"/>
      <c r="AE30" s="193">
        <v>0</v>
      </c>
      <c r="AF30" s="192"/>
      <c r="AG30" s="194" t="str">
        <f>IF(OR(AC30=0,AC30="-"),"-",IF(AE30="-",(0-AC30)/AC30,(AE30-AC30)/AC30))</f>
        <v>-</v>
      </c>
    </row>
    <row r="31" spans="1:33" x14ac:dyDescent="0.25">
      <c r="A31" s="183" t="s">
        <v>12</v>
      </c>
      <c r="B31" s="184"/>
      <c r="C31" s="185">
        <f>C29+C30</f>
        <v>77.2714</v>
      </c>
      <c r="D31" s="186"/>
      <c r="E31" s="185">
        <f>E29+E30</f>
        <v>56.234919999999995</v>
      </c>
      <c r="F31" s="186"/>
      <c r="G31" s="187">
        <f>G29+G30</f>
        <v>69.296199999999999</v>
      </c>
      <c r="H31" s="186"/>
      <c r="I31" s="188">
        <f>IF(E31*1=0,"-",(G31-E31)/E31)</f>
        <v>0.2322628004094254</v>
      </c>
      <c r="K31" s="185">
        <f>K29+K30</f>
        <v>79.900580000000005</v>
      </c>
      <c r="L31" s="186"/>
      <c r="M31" s="185">
        <f>M29+M30</f>
        <v>89.126280000000008</v>
      </c>
      <c r="N31" s="186"/>
      <c r="O31" s="187">
        <f>O29+O30</f>
        <v>72.378199999999993</v>
      </c>
      <c r="P31" s="186"/>
      <c r="Q31" s="188">
        <f>IF(M31*1=0,"-",(O31-M31)/M31)</f>
        <v>-0.18791404734944636</v>
      </c>
      <c r="S31" s="185">
        <f>S29+S30</f>
        <v>8.1205800000000004</v>
      </c>
      <c r="T31" s="186"/>
      <c r="U31" s="185">
        <f>U29+U30</f>
        <v>24.491219999999998</v>
      </c>
      <c r="V31" s="186"/>
      <c r="W31" s="187">
        <f>W29+W30</f>
        <v>10.6922</v>
      </c>
      <c r="X31" s="186"/>
      <c r="Y31" s="188">
        <f>IF(U31*1=0,"-",(W31-U31)/U31)</f>
        <v>-0.56342722004048795</v>
      </c>
      <c r="AA31" s="185">
        <f>AA29+AA30</f>
        <v>71.78</v>
      </c>
      <c r="AB31" s="186"/>
      <c r="AC31" s="185">
        <f>AC29+AC30</f>
        <v>64.635059999999996</v>
      </c>
      <c r="AD31" s="186"/>
      <c r="AE31" s="187">
        <f>AE29+AE30</f>
        <v>61.686</v>
      </c>
      <c r="AF31" s="186"/>
      <c r="AG31" s="188">
        <f>IF(AC31*1=0,"-",(AE31-AC31)/AC31)</f>
        <v>-4.562632107094812E-2</v>
      </c>
    </row>
    <row r="33" spans="1:33" x14ac:dyDescent="0.25">
      <c r="A33" s="225" t="s">
        <v>32</v>
      </c>
      <c r="B33" s="226"/>
      <c r="C33" s="173"/>
      <c r="D33" s="174"/>
      <c r="E33" s="173"/>
      <c r="F33" s="174"/>
      <c r="G33" s="175"/>
      <c r="H33" s="174"/>
      <c r="I33" s="176"/>
      <c r="K33" s="173"/>
      <c r="L33" s="174"/>
      <c r="M33" s="173"/>
      <c r="N33" s="174"/>
      <c r="O33" s="175"/>
      <c r="P33" s="174"/>
      <c r="Q33" s="176"/>
      <c r="S33" s="173"/>
      <c r="T33" s="174"/>
      <c r="U33" s="173"/>
      <c r="V33" s="174"/>
      <c r="W33" s="175"/>
      <c r="X33" s="174"/>
      <c r="Y33" s="176"/>
      <c r="AA33" s="173"/>
      <c r="AB33" s="174"/>
      <c r="AC33" s="173"/>
      <c r="AD33" s="174"/>
      <c r="AE33" s="175"/>
      <c r="AF33" s="174"/>
      <c r="AG33" s="176"/>
    </row>
    <row r="34" spans="1:33" x14ac:dyDescent="0.25">
      <c r="A34" s="177" t="s">
        <v>33</v>
      </c>
      <c r="B34" s="178"/>
      <c r="C34" s="179">
        <v>99.999859999999998</v>
      </c>
      <c r="D34" s="180"/>
      <c r="E34" s="179">
        <v>70.38</v>
      </c>
      <c r="F34" s="180"/>
      <c r="G34" s="181">
        <v>106.0001</v>
      </c>
      <c r="H34" s="180"/>
      <c r="I34" s="182">
        <f>IF(OR(E34=0,E34="-"),"-",IF(G34="-",(0-E34)/E34,(G34-E34)/E34))</f>
        <v>0.50611111111111129</v>
      </c>
      <c r="K34" s="179">
        <v>99.999859999999998</v>
      </c>
      <c r="L34" s="180"/>
      <c r="M34" s="179">
        <v>70.38</v>
      </c>
      <c r="N34" s="180"/>
      <c r="O34" s="181">
        <v>106.0001</v>
      </c>
      <c r="P34" s="180"/>
      <c r="Q34" s="182">
        <f>IF(OR(M34=0,M34="-"),"-",IF(O34="-",(0-M34)/M34,(O34-M34)/M34))</f>
        <v>0.50611111111111129</v>
      </c>
      <c r="S34" s="179">
        <v>53.597819999999999</v>
      </c>
      <c r="T34" s="180"/>
      <c r="U34" s="179">
        <v>6.6699999999999995E-2</v>
      </c>
      <c r="V34" s="180"/>
      <c r="W34" s="181">
        <v>29.101900000000001</v>
      </c>
      <c r="X34" s="180"/>
      <c r="Y34" s="182">
        <f>IF(OR(U34=0,U34="-"),"-",IF(W34="-",(0-U34)/U34,(W34-U34)/U34))</f>
        <v>435.31034482758622</v>
      </c>
      <c r="AA34" s="179">
        <v>46.40204</v>
      </c>
      <c r="AB34" s="180" t="s">
        <v>35</v>
      </c>
      <c r="AC34" s="179">
        <v>70.313299999999998</v>
      </c>
      <c r="AD34" s="180" t="s">
        <v>35</v>
      </c>
      <c r="AE34" s="181">
        <v>76.898200000000003</v>
      </c>
      <c r="AF34" s="180" t="s">
        <v>35</v>
      </c>
      <c r="AG34" s="182">
        <f>IF(OR(AC34=0,AC34="-"),"-",IF(AE34="-",(0-AC34)/AC34,(AE34-AC34)/AC34))</f>
        <v>9.365084557260156E-2</v>
      </c>
    </row>
    <row r="35" spans="1:33" x14ac:dyDescent="0.25">
      <c r="A35" s="183" t="s">
        <v>12</v>
      </c>
      <c r="B35" s="184"/>
      <c r="C35" s="185">
        <f>C34</f>
        <v>99.999859999999998</v>
      </c>
      <c r="D35" s="186"/>
      <c r="E35" s="185">
        <f>E34</f>
        <v>70.38</v>
      </c>
      <c r="F35" s="186"/>
      <c r="G35" s="187">
        <f>G34</f>
        <v>106.0001</v>
      </c>
      <c r="H35" s="186"/>
      <c r="I35" s="188">
        <f>IF(E35*1=0,"-",(G35-E35)/E35)</f>
        <v>0.50611111111111129</v>
      </c>
      <c r="K35" s="185">
        <f>K34</f>
        <v>99.999859999999998</v>
      </c>
      <c r="L35" s="186"/>
      <c r="M35" s="185">
        <f>M34</f>
        <v>70.38</v>
      </c>
      <c r="N35" s="186"/>
      <c r="O35" s="187">
        <f>O34</f>
        <v>106.0001</v>
      </c>
      <c r="P35" s="186"/>
      <c r="Q35" s="188">
        <f>IF(M35*1=0,"-",(O35-M35)/M35)</f>
        <v>0.50611111111111129</v>
      </c>
      <c r="S35" s="185">
        <f>S34</f>
        <v>53.597819999999999</v>
      </c>
      <c r="T35" s="186"/>
      <c r="U35" s="185">
        <f>U34</f>
        <v>6.6699999999999995E-2</v>
      </c>
      <c r="V35" s="186"/>
      <c r="W35" s="187">
        <f>W34</f>
        <v>29.101900000000001</v>
      </c>
      <c r="X35" s="186"/>
      <c r="Y35" s="188">
        <f>IF(U35*1=0,"-",(W35-U35)/U35)</f>
        <v>435.31034482758622</v>
      </c>
      <c r="AA35" s="185">
        <f>AA34</f>
        <v>46.40204</v>
      </c>
      <c r="AB35" s="186"/>
      <c r="AC35" s="185">
        <f>AC34</f>
        <v>70.313299999999998</v>
      </c>
      <c r="AD35" s="186"/>
      <c r="AE35" s="187">
        <f>AE34</f>
        <v>76.898200000000003</v>
      </c>
      <c r="AF35" s="186"/>
      <c r="AG35" s="188">
        <f>IF(AC35*1=0,"-",(AE35-AC35)/AC35)</f>
        <v>9.365084557260156E-2</v>
      </c>
    </row>
    <row r="37" spans="1:33" ht="18" x14ac:dyDescent="0.25">
      <c r="A37" s="195" t="s">
        <v>40</v>
      </c>
      <c r="B37" s="196"/>
      <c r="C37" s="197">
        <f>C9+C13+C17+C21+C26+C31+C35</f>
        <v>487.45626000000004</v>
      </c>
      <c r="D37" s="198"/>
      <c r="E37" s="197">
        <f>E9+E13+E17+E21+E26+E31+E35</f>
        <v>409.51591999999999</v>
      </c>
      <c r="F37" s="198"/>
      <c r="G37" s="199">
        <f>G9+G13+G17+G21+G26+G31+G35</f>
        <v>428.25430000000006</v>
      </c>
      <c r="H37" s="198"/>
      <c r="I37" s="200">
        <f>IF(E37*1=0,"-",(G37-E37)/E37)</f>
        <v>4.575739082378058E-2</v>
      </c>
      <c r="K37" s="197">
        <f>K9+K13+K17+K21+K26+K31+K35</f>
        <v>513.11644000000001</v>
      </c>
      <c r="L37" s="198"/>
      <c r="M37" s="197">
        <f>M9+M13+M17+M21+M26+M31+M35</f>
        <v>463.63492000000002</v>
      </c>
      <c r="N37" s="198"/>
      <c r="O37" s="199">
        <f>O9+O13+O17+O21+O26+O31+O35</f>
        <v>453.81338000000005</v>
      </c>
      <c r="P37" s="198"/>
      <c r="Q37" s="200">
        <f>IF(M37*1=0,"-",(O37-M37)/M37)</f>
        <v>-2.1183779685964917E-2</v>
      </c>
      <c r="S37" s="197">
        <f>S9+S13+S17+S21+S26+S31+S35</f>
        <v>188.00940000000003</v>
      </c>
      <c r="T37" s="198"/>
      <c r="U37" s="197">
        <f>U9+U13+U17+U21+U26+U31+U35</f>
        <v>127.87576</v>
      </c>
      <c r="V37" s="198"/>
      <c r="W37" s="199">
        <f>W9+W13+W17+W21+W26+W31+W35</f>
        <v>148.62909999999999</v>
      </c>
      <c r="X37" s="198"/>
      <c r="Y37" s="200">
        <f>IF(U37*1=0,"-",(W37-U37)/U37)</f>
        <v>0.1622929943876775</v>
      </c>
      <c r="AA37" s="197">
        <f>AA9+AA13+AA17+AA21+AA26+AA31+AA35</f>
        <v>325.10704000000004</v>
      </c>
      <c r="AB37" s="198"/>
      <c r="AC37" s="197">
        <f>AC9+AC13+AC17+AC21+AC26+AC31+AC35</f>
        <v>335.75915999999995</v>
      </c>
      <c r="AD37" s="198"/>
      <c r="AE37" s="199">
        <f>AE9+AE13+AE17+AE21+AE26+AE31+AE35</f>
        <v>305.18428</v>
      </c>
      <c r="AF37" s="198"/>
      <c r="AG37" s="200">
        <f>IF(AC37*1=0,"-",(AE37-AC37)/AC37)</f>
        <v>-9.1061938563343894E-2</v>
      </c>
    </row>
  </sheetData>
  <sheetProtection formatCells="0" formatColumns="0" formatRows="0" insertColumns="0" insertRows="0" insertHyperlinks="0" deleteColumns="0" deleteRows="0" sort="0" autoFilter="0" pivotTables="0"/>
  <mergeCells count="26">
    <mergeCell ref="A1:AF1"/>
    <mergeCell ref="A2:AF2"/>
    <mergeCell ref="A3:AF3"/>
    <mergeCell ref="C5:I5"/>
    <mergeCell ref="K5:Q5"/>
    <mergeCell ref="S5:Y5"/>
    <mergeCell ref="AA5:AG5"/>
    <mergeCell ref="AE6:AF6"/>
    <mergeCell ref="A7:B7"/>
    <mergeCell ref="A11:B11"/>
    <mergeCell ref="A15:B15"/>
    <mergeCell ref="O6:P6"/>
    <mergeCell ref="S6:T6"/>
    <mergeCell ref="U6:V6"/>
    <mergeCell ref="W6:X6"/>
    <mergeCell ref="AA6:AB6"/>
    <mergeCell ref="C6:D6"/>
    <mergeCell ref="E6:F6"/>
    <mergeCell ref="G6:H6"/>
    <mergeCell ref="K6:L6"/>
    <mergeCell ref="M6:N6"/>
    <mergeCell ref="A19:B19"/>
    <mergeCell ref="A23:B23"/>
    <mergeCell ref="A28:B28"/>
    <mergeCell ref="A33:B33"/>
    <mergeCell ref="AC6:AD6"/>
  </mergeCells>
  <printOptions horizontalCentered="1"/>
  <pageMargins left="0" right="0" top="0" bottom="0.75" header="0" footer="0.3"/>
  <pageSetup paperSize="9" scale="81" fitToHeight="0" orientation="landscape" r:id="rId1"/>
  <headerFoot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6"/>
  <sheetViews>
    <sheetView workbookViewId="0">
      <selection sqref="A1:O96"/>
    </sheetView>
  </sheetViews>
  <sheetFormatPr baseColWidth="10" defaultColWidth="9.140625" defaultRowHeight="15" x14ac:dyDescent="0.25"/>
  <cols>
    <col min="1" max="1" width="23.85546875" customWidth="1"/>
    <col min="2" max="3" width="1.5703125" customWidth="1"/>
    <col min="4" max="12" width="8.140625" customWidth="1"/>
    <col min="13" max="15" width="10.7109375" customWidth="1"/>
    <col min="16" max="17" width="9.140625" customWidth="1"/>
  </cols>
  <sheetData>
    <row r="1" spans="1:17" ht="23.25" x14ac:dyDescent="0.25">
      <c r="A1" s="230" t="s">
        <v>164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43" t="s">
        <v>1</v>
      </c>
    </row>
    <row r="2" spans="1:17" ht="18" x14ac:dyDescent="0.25">
      <c r="A2" s="231" t="s">
        <v>2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01"/>
    </row>
    <row r="3" spans="1:17" ht="18" x14ac:dyDescent="0.25">
      <c r="A3" s="231" t="s">
        <v>3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01"/>
    </row>
    <row r="5" spans="1:17" ht="51" customHeight="1" x14ac:dyDescent="0.25">
      <c r="A5" s="202" t="s">
        <v>8</v>
      </c>
      <c r="B5" s="240" t="s">
        <v>42</v>
      </c>
      <c r="C5" s="240" t="s">
        <v>43</v>
      </c>
      <c r="D5" s="241" t="s">
        <v>14</v>
      </c>
      <c r="E5" s="241" t="s">
        <v>19</v>
      </c>
      <c r="F5" s="241" t="s">
        <v>21</v>
      </c>
      <c r="G5" s="241" t="s">
        <v>23</v>
      </c>
      <c r="H5" s="241" t="s">
        <v>26</v>
      </c>
      <c r="I5" s="241" t="s">
        <v>28</v>
      </c>
      <c r="J5" s="241" t="s">
        <v>31</v>
      </c>
      <c r="K5" s="241" t="s">
        <v>33</v>
      </c>
      <c r="L5" s="241" t="s">
        <v>44</v>
      </c>
      <c r="M5" s="239" t="s">
        <v>45</v>
      </c>
      <c r="N5" s="239" t="s">
        <v>45</v>
      </c>
      <c r="O5" s="239" t="s">
        <v>45</v>
      </c>
    </row>
    <row r="6" spans="1:17" x14ac:dyDescent="0.25">
      <c r="A6" s="204" t="s">
        <v>46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7" ht="15.75" x14ac:dyDescent="0.25">
      <c r="A7" s="204" t="s">
        <v>47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03">
        <v>2015</v>
      </c>
      <c r="N7" s="203">
        <v>2014</v>
      </c>
      <c r="O7" s="203">
        <v>2013</v>
      </c>
    </row>
    <row r="8" spans="1:17" ht="15.75" x14ac:dyDescent="0.25">
      <c r="A8" s="205" t="s">
        <v>10</v>
      </c>
      <c r="B8" s="237"/>
      <c r="C8" s="226"/>
      <c r="D8" s="206"/>
      <c r="E8" s="206"/>
      <c r="F8" s="206"/>
      <c r="G8" s="206"/>
      <c r="H8" s="206"/>
      <c r="I8" s="206"/>
      <c r="J8" s="206"/>
      <c r="K8" s="206"/>
      <c r="L8" s="206"/>
      <c r="M8" s="207"/>
      <c r="N8" s="208"/>
      <c r="O8" s="208"/>
    </row>
    <row r="9" spans="1:17" ht="15.75" x14ac:dyDescent="0.25">
      <c r="A9" s="209" t="s">
        <v>122</v>
      </c>
      <c r="B9" s="236"/>
      <c r="C9" s="226"/>
      <c r="D9" s="210">
        <v>0</v>
      </c>
      <c r="E9" s="210">
        <v>0</v>
      </c>
      <c r="F9" s="210">
        <v>0</v>
      </c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11">
        <f t="shared" ref="M9:M20" si="0">SUM(D9,E9,F9,G9,H9,I9,J9,K9,L9)</f>
        <v>0</v>
      </c>
      <c r="N9" s="210">
        <v>1.15E-2</v>
      </c>
      <c r="O9" s="210">
        <v>0.378</v>
      </c>
      <c r="P9" s="236"/>
      <c r="Q9" s="226"/>
    </row>
    <row r="10" spans="1:17" ht="15.75" x14ac:dyDescent="0.25">
      <c r="A10" s="212" t="s">
        <v>48</v>
      </c>
      <c r="B10" s="238"/>
      <c r="C10" s="226"/>
      <c r="D10" s="213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1.472</v>
      </c>
      <c r="J10" s="213">
        <v>0</v>
      </c>
      <c r="K10" s="213">
        <v>0</v>
      </c>
      <c r="L10" s="213">
        <v>0</v>
      </c>
      <c r="M10" s="214">
        <f t="shared" si="0"/>
        <v>1.472</v>
      </c>
      <c r="N10" s="213">
        <v>0.18814</v>
      </c>
      <c r="O10" s="213">
        <v>15.888</v>
      </c>
    </row>
    <row r="11" spans="1:17" ht="15.75" x14ac:dyDescent="0.25">
      <c r="A11" s="209" t="s">
        <v>49</v>
      </c>
      <c r="B11" s="236"/>
      <c r="C11" s="226"/>
      <c r="D11" s="210">
        <v>0</v>
      </c>
      <c r="E11" s="210">
        <v>0</v>
      </c>
      <c r="F11" s="210">
        <v>0</v>
      </c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10">
        <v>0</v>
      </c>
      <c r="M11" s="211">
        <f t="shared" si="0"/>
        <v>0</v>
      </c>
      <c r="N11" s="210">
        <v>1.196E-2</v>
      </c>
      <c r="O11" s="210">
        <v>0</v>
      </c>
    </row>
    <row r="12" spans="1:17" ht="15.75" x14ac:dyDescent="0.25">
      <c r="A12" s="212" t="s">
        <v>50</v>
      </c>
      <c r="B12" s="238"/>
      <c r="C12" s="226"/>
      <c r="D12" s="213">
        <v>0</v>
      </c>
      <c r="E12" s="213">
        <v>0</v>
      </c>
      <c r="F12" s="213">
        <v>0</v>
      </c>
      <c r="G12" s="213">
        <v>4.9390000000000001</v>
      </c>
      <c r="H12" s="213">
        <v>0</v>
      </c>
      <c r="I12" s="213">
        <v>6.5780000000000003</v>
      </c>
      <c r="J12" s="213">
        <v>0</v>
      </c>
      <c r="K12" s="213">
        <v>0</v>
      </c>
      <c r="L12" s="213">
        <v>0</v>
      </c>
      <c r="M12" s="214">
        <f t="shared" si="0"/>
        <v>11.516999999999999</v>
      </c>
      <c r="N12" s="213">
        <v>10.0936</v>
      </c>
      <c r="O12" s="213">
        <v>12.263999999999999</v>
      </c>
    </row>
    <row r="13" spans="1:17" ht="15.75" x14ac:dyDescent="0.25">
      <c r="A13" s="209" t="s">
        <v>51</v>
      </c>
      <c r="B13" s="236"/>
      <c r="C13" s="226"/>
      <c r="D13" s="210">
        <v>0</v>
      </c>
      <c r="E13" s="210">
        <v>0</v>
      </c>
      <c r="F13" s="210">
        <v>0</v>
      </c>
      <c r="G13" s="210">
        <v>0</v>
      </c>
      <c r="H13" s="210">
        <v>0</v>
      </c>
      <c r="I13" s="210">
        <v>3.1739999999999999</v>
      </c>
      <c r="J13" s="210">
        <v>0</v>
      </c>
      <c r="K13" s="210">
        <v>0</v>
      </c>
      <c r="L13" s="210">
        <v>0</v>
      </c>
      <c r="M13" s="211">
        <f t="shared" si="0"/>
        <v>3.1739999999999999</v>
      </c>
      <c r="N13" s="210">
        <v>2.62154</v>
      </c>
      <c r="O13" s="210">
        <v>3.8140000000000001</v>
      </c>
    </row>
    <row r="14" spans="1:17" ht="15.75" x14ac:dyDescent="0.25">
      <c r="A14" s="212" t="s">
        <v>123</v>
      </c>
      <c r="B14" s="238"/>
      <c r="C14" s="226"/>
      <c r="D14" s="213">
        <v>0</v>
      </c>
      <c r="E14" s="213">
        <v>0</v>
      </c>
      <c r="F14" s="213">
        <v>0</v>
      </c>
      <c r="G14" s="213">
        <v>0</v>
      </c>
      <c r="H14" s="213">
        <v>0.50600000000000001</v>
      </c>
      <c r="I14" s="213">
        <v>0</v>
      </c>
      <c r="J14" s="213">
        <v>0</v>
      </c>
      <c r="K14" s="213">
        <v>0</v>
      </c>
      <c r="L14" s="213">
        <v>0</v>
      </c>
      <c r="M14" s="214">
        <f t="shared" si="0"/>
        <v>0.50600000000000001</v>
      </c>
      <c r="N14" s="213">
        <v>0</v>
      </c>
      <c r="O14" s="213">
        <v>0</v>
      </c>
    </row>
    <row r="15" spans="1:17" ht="15.75" x14ac:dyDescent="0.25">
      <c r="A15" s="209" t="s">
        <v>146</v>
      </c>
      <c r="B15" s="236"/>
      <c r="C15" s="226"/>
      <c r="D15" s="210">
        <v>0</v>
      </c>
      <c r="E15" s="210">
        <v>0</v>
      </c>
      <c r="F15" s="210">
        <v>0</v>
      </c>
      <c r="G15" s="210">
        <v>0.621</v>
      </c>
      <c r="H15" s="210">
        <v>0</v>
      </c>
      <c r="I15" s="210">
        <v>2.5299999999999998</v>
      </c>
      <c r="J15" s="210">
        <v>0</v>
      </c>
      <c r="K15" s="210">
        <v>0</v>
      </c>
      <c r="L15" s="210">
        <v>0</v>
      </c>
      <c r="M15" s="211">
        <f t="shared" si="0"/>
        <v>3.1509999999999998</v>
      </c>
      <c r="N15" s="210">
        <v>1.70384</v>
      </c>
      <c r="O15" s="210">
        <v>1.5609999999999999</v>
      </c>
    </row>
    <row r="16" spans="1:17" ht="15.75" x14ac:dyDescent="0.25">
      <c r="A16" s="212" t="s">
        <v>52</v>
      </c>
      <c r="B16" s="238"/>
      <c r="C16" s="226"/>
      <c r="D16" s="213">
        <v>0</v>
      </c>
      <c r="E16" s="213">
        <v>0</v>
      </c>
      <c r="F16" s="213">
        <v>0</v>
      </c>
      <c r="G16" s="213">
        <v>0</v>
      </c>
      <c r="H16" s="213">
        <v>0</v>
      </c>
      <c r="I16" s="213">
        <v>3.8180000000000001</v>
      </c>
      <c r="J16" s="213">
        <v>0</v>
      </c>
      <c r="K16" s="213">
        <v>0</v>
      </c>
      <c r="L16" s="213">
        <v>0</v>
      </c>
      <c r="M16" s="214">
        <f t="shared" si="0"/>
        <v>3.8180000000000001</v>
      </c>
      <c r="N16" s="213">
        <v>3.036</v>
      </c>
      <c r="O16" s="213">
        <v>5.5389999999999997</v>
      </c>
    </row>
    <row r="17" spans="1:17" ht="15.75" x14ac:dyDescent="0.25">
      <c r="A17" s="209" t="s">
        <v>147</v>
      </c>
      <c r="B17" s="236"/>
      <c r="C17" s="226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210">
        <v>0</v>
      </c>
      <c r="K17" s="210">
        <v>0</v>
      </c>
      <c r="L17" s="210">
        <v>0</v>
      </c>
      <c r="M17" s="211">
        <f t="shared" si="0"/>
        <v>0</v>
      </c>
      <c r="N17" s="210">
        <v>1.15E-2</v>
      </c>
      <c r="O17" s="210">
        <v>2.4E-2</v>
      </c>
    </row>
    <row r="18" spans="1:17" ht="15.75" x14ac:dyDescent="0.25">
      <c r="A18" s="212" t="s">
        <v>53</v>
      </c>
      <c r="B18" s="238"/>
      <c r="C18" s="226"/>
      <c r="D18" s="213">
        <v>0</v>
      </c>
      <c r="E18" s="213">
        <v>0</v>
      </c>
      <c r="F18" s="213">
        <v>0</v>
      </c>
      <c r="G18" s="213">
        <v>0</v>
      </c>
      <c r="H18" s="213">
        <v>0</v>
      </c>
      <c r="I18" s="213">
        <v>1.1499999999999999</v>
      </c>
      <c r="J18" s="213">
        <v>0</v>
      </c>
      <c r="K18" s="213">
        <v>0</v>
      </c>
      <c r="L18" s="213">
        <v>0</v>
      </c>
      <c r="M18" s="214">
        <f t="shared" si="0"/>
        <v>1.1499999999999999</v>
      </c>
      <c r="N18" s="213">
        <v>1.7498400000000001</v>
      </c>
      <c r="O18" s="213">
        <v>11.454000000000001</v>
      </c>
    </row>
    <row r="19" spans="1:17" ht="15.75" x14ac:dyDescent="0.25">
      <c r="A19" s="209" t="s">
        <v>124</v>
      </c>
      <c r="B19" s="236"/>
      <c r="C19" s="226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9.1999999999999998E-2</v>
      </c>
      <c r="J19" s="210">
        <v>0</v>
      </c>
      <c r="K19" s="210">
        <v>0</v>
      </c>
      <c r="L19" s="210">
        <v>0</v>
      </c>
      <c r="M19" s="211">
        <f t="shared" si="0"/>
        <v>9.1999999999999998E-2</v>
      </c>
      <c r="N19" s="210">
        <v>2.3E-2</v>
      </c>
      <c r="O19" s="210">
        <v>4.0000000000000001E-3</v>
      </c>
    </row>
    <row r="20" spans="1:17" ht="15.75" x14ac:dyDescent="0.25">
      <c r="A20" s="212" t="s">
        <v>58</v>
      </c>
      <c r="B20" s="238"/>
      <c r="C20" s="226"/>
      <c r="D20" s="213">
        <v>0</v>
      </c>
      <c r="E20" s="213">
        <v>0</v>
      </c>
      <c r="F20" s="213">
        <v>0</v>
      </c>
      <c r="G20" s="213">
        <v>3.2719999999999998</v>
      </c>
      <c r="H20" s="213">
        <v>3.7940800000000001</v>
      </c>
      <c r="I20" s="213">
        <v>8.9239999999999995</v>
      </c>
      <c r="J20" s="213">
        <v>0</v>
      </c>
      <c r="K20" s="213">
        <v>0</v>
      </c>
      <c r="L20" s="213">
        <v>0</v>
      </c>
      <c r="M20" s="214">
        <f t="shared" si="0"/>
        <v>15.990079999999999</v>
      </c>
      <c r="N20" s="213">
        <v>26.854019999999998</v>
      </c>
      <c r="O20" s="213">
        <v>13.224</v>
      </c>
    </row>
    <row r="21" spans="1:17" ht="15.75" x14ac:dyDescent="0.25">
      <c r="A21" s="215" t="s">
        <v>12</v>
      </c>
      <c r="B21" s="233"/>
      <c r="C21" s="226"/>
      <c r="D21" s="216">
        <f t="shared" ref="D21:O21" si="1">SUM(D9,D10,D11,D12,D13,D14,D15,D16,D17,D18,D19,D20)</f>
        <v>0</v>
      </c>
      <c r="E21" s="216">
        <f t="shared" si="1"/>
        <v>0</v>
      </c>
      <c r="F21" s="216">
        <f t="shared" si="1"/>
        <v>0</v>
      </c>
      <c r="G21" s="216">
        <f t="shared" si="1"/>
        <v>8.8320000000000007</v>
      </c>
      <c r="H21" s="216">
        <f t="shared" si="1"/>
        <v>4.3000800000000003</v>
      </c>
      <c r="I21" s="216">
        <f t="shared" si="1"/>
        <v>27.737999999999996</v>
      </c>
      <c r="J21" s="216">
        <f t="shared" si="1"/>
        <v>0</v>
      </c>
      <c r="K21" s="216">
        <f t="shared" si="1"/>
        <v>0</v>
      </c>
      <c r="L21" s="216">
        <f t="shared" si="1"/>
        <v>0</v>
      </c>
      <c r="M21" s="217">
        <f t="shared" si="1"/>
        <v>40.870080000000002</v>
      </c>
      <c r="N21" s="213">
        <f t="shared" si="1"/>
        <v>46.304940000000002</v>
      </c>
      <c r="O21" s="213">
        <f t="shared" si="1"/>
        <v>64.149999999999991</v>
      </c>
    </row>
    <row r="23" spans="1:17" ht="15.75" x14ac:dyDescent="0.25">
      <c r="A23" s="205" t="s">
        <v>13</v>
      </c>
      <c r="B23" s="237"/>
      <c r="C23" s="226"/>
      <c r="D23" s="206"/>
      <c r="E23" s="206"/>
      <c r="F23" s="206"/>
      <c r="G23" s="206"/>
      <c r="H23" s="206"/>
      <c r="I23" s="206"/>
      <c r="J23" s="206"/>
      <c r="K23" s="206"/>
      <c r="L23" s="206"/>
      <c r="M23" s="207"/>
      <c r="N23" s="208"/>
      <c r="O23" s="208"/>
    </row>
    <row r="24" spans="1:17" ht="15.75" x14ac:dyDescent="0.25">
      <c r="A24" s="209" t="s">
        <v>14</v>
      </c>
      <c r="B24" s="236"/>
      <c r="C24" s="226"/>
      <c r="D24" s="210">
        <v>0</v>
      </c>
      <c r="E24" s="210">
        <v>0</v>
      </c>
      <c r="F24" s="210">
        <v>0</v>
      </c>
      <c r="G24" s="210">
        <v>0</v>
      </c>
      <c r="H24" s="210">
        <v>0</v>
      </c>
      <c r="I24" s="210">
        <v>0</v>
      </c>
      <c r="J24" s="210">
        <v>0</v>
      </c>
      <c r="K24" s="210">
        <v>0</v>
      </c>
      <c r="L24" s="210">
        <v>0</v>
      </c>
      <c r="M24" s="211">
        <f>SUM(D24,E24,F24,G24,H24,I24,J24,K24,L24)</f>
        <v>0</v>
      </c>
      <c r="N24" s="210">
        <v>1.518</v>
      </c>
      <c r="O24" s="210">
        <v>0</v>
      </c>
      <c r="P24" s="236"/>
      <c r="Q24" s="226"/>
    </row>
    <row r="25" spans="1:17" ht="15.75" x14ac:dyDescent="0.25">
      <c r="A25" s="212" t="s">
        <v>125</v>
      </c>
      <c r="B25" s="238"/>
      <c r="C25" s="226"/>
      <c r="D25" s="213">
        <v>0</v>
      </c>
      <c r="E25" s="213">
        <v>0</v>
      </c>
      <c r="F25" s="213">
        <v>0</v>
      </c>
      <c r="G25" s="213">
        <v>0</v>
      </c>
      <c r="H25" s="213">
        <v>0</v>
      </c>
      <c r="I25" s="213">
        <v>4.5999999999999999E-2</v>
      </c>
      <c r="J25" s="213">
        <v>0</v>
      </c>
      <c r="K25" s="213">
        <v>0</v>
      </c>
      <c r="L25" s="213">
        <v>0</v>
      </c>
      <c r="M25" s="214">
        <f>SUM(D25,E25,F25,G25,H25,I25,J25,K25,L25)</f>
        <v>4.5999999999999999E-2</v>
      </c>
      <c r="N25" s="213">
        <v>8.2339999999999997E-2</v>
      </c>
      <c r="O25" s="213">
        <v>0</v>
      </c>
    </row>
    <row r="26" spans="1:17" ht="15.75" x14ac:dyDescent="0.25">
      <c r="A26" s="215" t="s">
        <v>12</v>
      </c>
      <c r="B26" s="233"/>
      <c r="C26" s="226"/>
      <c r="D26" s="216">
        <f t="shared" ref="D26:O26" si="2">SUM(D24,D25)</f>
        <v>0</v>
      </c>
      <c r="E26" s="216">
        <f t="shared" si="2"/>
        <v>0</v>
      </c>
      <c r="F26" s="216">
        <f t="shared" si="2"/>
        <v>0</v>
      </c>
      <c r="G26" s="216">
        <f t="shared" si="2"/>
        <v>0</v>
      </c>
      <c r="H26" s="216">
        <f t="shared" si="2"/>
        <v>0</v>
      </c>
      <c r="I26" s="216">
        <f t="shared" si="2"/>
        <v>4.5999999999999999E-2</v>
      </c>
      <c r="J26" s="216">
        <f t="shared" si="2"/>
        <v>0</v>
      </c>
      <c r="K26" s="216">
        <f t="shared" si="2"/>
        <v>0</v>
      </c>
      <c r="L26" s="216">
        <f t="shared" si="2"/>
        <v>0</v>
      </c>
      <c r="M26" s="217">
        <f t="shared" si="2"/>
        <v>4.5999999999999999E-2</v>
      </c>
      <c r="N26" s="213">
        <f t="shared" si="2"/>
        <v>1.6003400000000001</v>
      </c>
      <c r="O26" s="213">
        <f t="shared" si="2"/>
        <v>0</v>
      </c>
    </row>
    <row r="28" spans="1:17" ht="15.75" x14ac:dyDescent="0.25">
      <c r="A28" s="205" t="s">
        <v>15</v>
      </c>
      <c r="B28" s="237"/>
      <c r="C28" s="226"/>
      <c r="D28" s="206"/>
      <c r="E28" s="206"/>
      <c r="F28" s="206"/>
      <c r="G28" s="206"/>
      <c r="H28" s="206"/>
      <c r="I28" s="206"/>
      <c r="J28" s="206"/>
      <c r="K28" s="206"/>
      <c r="L28" s="206"/>
      <c r="M28" s="207"/>
      <c r="N28" s="208"/>
      <c r="O28" s="208"/>
    </row>
    <row r="29" spans="1:17" ht="15.75" x14ac:dyDescent="0.25">
      <c r="A29" s="209" t="s">
        <v>17</v>
      </c>
      <c r="B29" s="236"/>
      <c r="C29" s="226"/>
      <c r="D29" s="210">
        <v>0</v>
      </c>
      <c r="E29" s="210">
        <v>0</v>
      </c>
      <c r="F29" s="210">
        <v>0</v>
      </c>
      <c r="G29" s="210">
        <v>0</v>
      </c>
      <c r="H29" s="210">
        <v>0</v>
      </c>
      <c r="I29" s="210">
        <v>0</v>
      </c>
      <c r="J29" s="210">
        <v>0</v>
      </c>
      <c r="K29" s="210">
        <v>2.76E-2</v>
      </c>
      <c r="L29" s="210">
        <v>0</v>
      </c>
      <c r="M29" s="211">
        <f>SUM(D29,E29,F29,G29,H29,I29,J29,K29,L29)</f>
        <v>2.76E-2</v>
      </c>
      <c r="N29" s="210">
        <v>0</v>
      </c>
      <c r="O29" s="210">
        <v>0</v>
      </c>
      <c r="P29" s="236"/>
      <c r="Q29" s="226"/>
    </row>
    <row r="30" spans="1:17" ht="15.75" x14ac:dyDescent="0.25">
      <c r="A30" s="215" t="s">
        <v>12</v>
      </c>
      <c r="B30" s="233"/>
      <c r="C30" s="226"/>
      <c r="D30" s="216">
        <f t="shared" ref="D30:O30" si="3">D29</f>
        <v>0</v>
      </c>
      <c r="E30" s="216">
        <f t="shared" si="3"/>
        <v>0</v>
      </c>
      <c r="F30" s="216">
        <f t="shared" si="3"/>
        <v>0</v>
      </c>
      <c r="G30" s="216">
        <f t="shared" si="3"/>
        <v>0</v>
      </c>
      <c r="H30" s="216">
        <f t="shared" si="3"/>
        <v>0</v>
      </c>
      <c r="I30" s="216">
        <f t="shared" si="3"/>
        <v>0</v>
      </c>
      <c r="J30" s="216">
        <f t="shared" si="3"/>
        <v>0</v>
      </c>
      <c r="K30" s="216">
        <f t="shared" si="3"/>
        <v>2.76E-2</v>
      </c>
      <c r="L30" s="216">
        <f t="shared" si="3"/>
        <v>0</v>
      </c>
      <c r="M30" s="217">
        <f t="shared" si="3"/>
        <v>2.76E-2</v>
      </c>
      <c r="N30" s="213">
        <f t="shared" si="3"/>
        <v>0</v>
      </c>
      <c r="O30" s="213">
        <f t="shared" si="3"/>
        <v>0</v>
      </c>
    </row>
    <row r="32" spans="1:17" ht="15.75" x14ac:dyDescent="0.25">
      <c r="A32" s="205" t="s">
        <v>18</v>
      </c>
      <c r="B32" s="237"/>
      <c r="C32" s="226"/>
      <c r="D32" s="206"/>
      <c r="E32" s="206"/>
      <c r="F32" s="206"/>
      <c r="G32" s="206"/>
      <c r="H32" s="206"/>
      <c r="I32" s="206"/>
      <c r="J32" s="206"/>
      <c r="K32" s="206"/>
      <c r="L32" s="206"/>
      <c r="M32" s="207"/>
      <c r="N32" s="208"/>
      <c r="O32" s="208"/>
    </row>
    <row r="33" spans="1:17" ht="15.75" x14ac:dyDescent="0.25">
      <c r="A33" s="209" t="s">
        <v>19</v>
      </c>
      <c r="B33" s="236"/>
      <c r="C33" s="226"/>
      <c r="D33" s="210">
        <v>0</v>
      </c>
      <c r="E33" s="210">
        <v>0</v>
      </c>
      <c r="F33" s="210">
        <v>0</v>
      </c>
      <c r="G33" s="210">
        <v>15.147</v>
      </c>
      <c r="H33" s="210">
        <v>0</v>
      </c>
      <c r="I33" s="210">
        <v>17.71</v>
      </c>
      <c r="J33" s="210">
        <v>0</v>
      </c>
      <c r="K33" s="210">
        <v>0</v>
      </c>
      <c r="L33" s="210">
        <v>0</v>
      </c>
      <c r="M33" s="211">
        <f>SUM(D33,E33,F33,G33,H33,I33,J33,K33,L33)</f>
        <v>32.856999999999999</v>
      </c>
      <c r="N33" s="210">
        <v>51.543860000000002</v>
      </c>
      <c r="O33" s="210">
        <v>33.195999999999998</v>
      </c>
      <c r="P33" s="236"/>
      <c r="Q33" s="226"/>
    </row>
    <row r="34" spans="1:17" ht="15.75" x14ac:dyDescent="0.25">
      <c r="A34" s="215" t="s">
        <v>12</v>
      </c>
      <c r="B34" s="233"/>
      <c r="C34" s="226"/>
      <c r="D34" s="216">
        <f t="shared" ref="D34:O34" si="4">D33</f>
        <v>0</v>
      </c>
      <c r="E34" s="216">
        <f t="shared" si="4"/>
        <v>0</v>
      </c>
      <c r="F34" s="216">
        <f t="shared" si="4"/>
        <v>0</v>
      </c>
      <c r="G34" s="216">
        <f t="shared" si="4"/>
        <v>15.147</v>
      </c>
      <c r="H34" s="216">
        <f t="shared" si="4"/>
        <v>0</v>
      </c>
      <c r="I34" s="216">
        <f t="shared" si="4"/>
        <v>17.71</v>
      </c>
      <c r="J34" s="216">
        <f t="shared" si="4"/>
        <v>0</v>
      </c>
      <c r="K34" s="216">
        <f t="shared" si="4"/>
        <v>0</v>
      </c>
      <c r="L34" s="216">
        <f t="shared" si="4"/>
        <v>0</v>
      </c>
      <c r="M34" s="217">
        <f t="shared" si="4"/>
        <v>32.856999999999999</v>
      </c>
      <c r="N34" s="213">
        <f t="shared" si="4"/>
        <v>51.543860000000002</v>
      </c>
      <c r="O34" s="213">
        <f t="shared" si="4"/>
        <v>33.195999999999998</v>
      </c>
    </row>
    <row r="36" spans="1:17" ht="15.75" x14ac:dyDescent="0.25">
      <c r="A36" s="205" t="s">
        <v>20</v>
      </c>
      <c r="B36" s="237"/>
      <c r="C36" s="226"/>
      <c r="D36" s="206"/>
      <c r="E36" s="206"/>
      <c r="F36" s="206"/>
      <c r="G36" s="206"/>
      <c r="H36" s="206"/>
      <c r="I36" s="206"/>
      <c r="J36" s="206"/>
      <c r="K36" s="206"/>
      <c r="L36" s="206"/>
      <c r="M36" s="207"/>
      <c r="N36" s="208"/>
      <c r="O36" s="208"/>
    </row>
    <row r="37" spans="1:17" ht="15.75" x14ac:dyDescent="0.25">
      <c r="A37" s="209" t="s">
        <v>21</v>
      </c>
      <c r="B37" s="236"/>
      <c r="C37" s="226"/>
      <c r="D37" s="210">
        <v>0</v>
      </c>
      <c r="E37" s="210">
        <v>0</v>
      </c>
      <c r="F37" s="210">
        <v>0</v>
      </c>
      <c r="G37" s="210">
        <v>23.484000000000002</v>
      </c>
      <c r="H37" s="210">
        <v>0</v>
      </c>
      <c r="I37" s="210">
        <v>9.7520000000000007</v>
      </c>
      <c r="J37" s="210">
        <v>0</v>
      </c>
      <c r="K37" s="210">
        <v>11.7346</v>
      </c>
      <c r="L37" s="210">
        <v>0</v>
      </c>
      <c r="M37" s="211">
        <f t="shared" ref="M37:M44" si="5">SUM(D37,E37,F37,G37,H37,I37,J37,K37,L37)</f>
        <v>44.970600000000005</v>
      </c>
      <c r="N37" s="210">
        <v>69.884439999999998</v>
      </c>
      <c r="O37" s="210">
        <v>146.50703999999999</v>
      </c>
      <c r="P37" s="236"/>
      <c r="Q37" s="226"/>
    </row>
    <row r="38" spans="1:17" ht="15.75" x14ac:dyDescent="0.25">
      <c r="A38" s="212" t="s">
        <v>69</v>
      </c>
      <c r="B38" s="238"/>
      <c r="C38" s="226"/>
      <c r="D38" s="213">
        <v>0</v>
      </c>
      <c r="E38" s="213">
        <v>0</v>
      </c>
      <c r="F38" s="213">
        <v>0</v>
      </c>
      <c r="G38" s="213">
        <v>0</v>
      </c>
      <c r="H38" s="213">
        <v>0</v>
      </c>
      <c r="I38" s="213">
        <v>0</v>
      </c>
      <c r="J38" s="213">
        <v>0</v>
      </c>
      <c r="K38" s="213">
        <v>0</v>
      </c>
      <c r="L38" s="213">
        <v>0</v>
      </c>
      <c r="M38" s="214">
        <f t="shared" si="5"/>
        <v>0</v>
      </c>
      <c r="N38" s="213">
        <v>1.0089999999999999</v>
      </c>
      <c r="O38" s="213">
        <v>0</v>
      </c>
    </row>
    <row r="39" spans="1:17" ht="15.75" x14ac:dyDescent="0.25">
      <c r="A39" s="209" t="s">
        <v>71</v>
      </c>
      <c r="B39" s="236"/>
      <c r="C39" s="226"/>
      <c r="D39" s="210">
        <v>0</v>
      </c>
      <c r="E39" s="210">
        <v>0</v>
      </c>
      <c r="F39" s="210">
        <v>0</v>
      </c>
      <c r="G39" s="210">
        <v>0</v>
      </c>
      <c r="H39" s="210">
        <v>0</v>
      </c>
      <c r="I39" s="210">
        <v>0</v>
      </c>
      <c r="J39" s="210">
        <v>0</v>
      </c>
      <c r="K39" s="210">
        <v>7.1529999999999996</v>
      </c>
      <c r="L39" s="210">
        <v>0</v>
      </c>
      <c r="M39" s="211">
        <f t="shared" si="5"/>
        <v>7.1529999999999996</v>
      </c>
      <c r="N39" s="210">
        <v>0</v>
      </c>
      <c r="O39" s="210">
        <v>0</v>
      </c>
    </row>
    <row r="40" spans="1:17" ht="15.75" x14ac:dyDescent="0.25">
      <c r="A40" s="212" t="s">
        <v>75</v>
      </c>
      <c r="B40" s="238"/>
      <c r="C40" s="226"/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0.2346</v>
      </c>
      <c r="L40" s="213">
        <v>0</v>
      </c>
      <c r="M40" s="214">
        <f t="shared" si="5"/>
        <v>0.2346</v>
      </c>
      <c r="N40" s="213">
        <v>0.23598</v>
      </c>
      <c r="O40" s="213">
        <v>0</v>
      </c>
    </row>
    <row r="41" spans="1:17" ht="15.75" x14ac:dyDescent="0.25">
      <c r="A41" s="209" t="s">
        <v>77</v>
      </c>
      <c r="B41" s="236"/>
      <c r="C41" s="226"/>
      <c r="D41" s="210">
        <v>0</v>
      </c>
      <c r="E41" s="210">
        <v>0</v>
      </c>
      <c r="F41" s="210">
        <v>0</v>
      </c>
      <c r="G41" s="210">
        <v>0</v>
      </c>
      <c r="H41" s="210">
        <v>0</v>
      </c>
      <c r="I41" s="210">
        <v>0</v>
      </c>
      <c r="J41" s="210">
        <v>0</v>
      </c>
      <c r="K41" s="210">
        <v>9.1999999999999998E-2</v>
      </c>
      <c r="L41" s="210">
        <v>0</v>
      </c>
      <c r="M41" s="211">
        <f t="shared" si="5"/>
        <v>9.1999999999999998E-2</v>
      </c>
      <c r="N41" s="210">
        <v>0</v>
      </c>
      <c r="O41" s="210">
        <v>0</v>
      </c>
    </row>
    <row r="42" spans="1:17" ht="15.75" x14ac:dyDescent="0.25">
      <c r="A42" s="212" t="s">
        <v>79</v>
      </c>
      <c r="B42" s="238"/>
      <c r="C42" s="226"/>
      <c r="D42" s="213">
        <v>0</v>
      </c>
      <c r="E42" s="213">
        <v>0</v>
      </c>
      <c r="F42" s="213">
        <v>0</v>
      </c>
      <c r="G42" s="213">
        <v>0</v>
      </c>
      <c r="H42" s="213">
        <v>0</v>
      </c>
      <c r="I42" s="213">
        <v>5.0599999999999996</v>
      </c>
      <c r="J42" s="213">
        <v>0</v>
      </c>
      <c r="K42" s="213">
        <v>0</v>
      </c>
      <c r="L42" s="213">
        <v>0</v>
      </c>
      <c r="M42" s="214">
        <f t="shared" si="5"/>
        <v>5.0599999999999996</v>
      </c>
      <c r="N42" s="213">
        <v>4.83</v>
      </c>
      <c r="O42" s="213">
        <v>0</v>
      </c>
    </row>
    <row r="43" spans="1:17" ht="15.75" x14ac:dyDescent="0.25">
      <c r="A43" s="209" t="s">
        <v>80</v>
      </c>
      <c r="B43" s="236"/>
      <c r="C43" s="226"/>
      <c r="D43" s="210">
        <v>0</v>
      </c>
      <c r="E43" s="210">
        <v>0</v>
      </c>
      <c r="F43" s="210">
        <v>0</v>
      </c>
      <c r="G43" s="210">
        <v>0</v>
      </c>
      <c r="H43" s="210">
        <v>0</v>
      </c>
      <c r="I43" s="210">
        <v>0</v>
      </c>
      <c r="J43" s="210">
        <v>0</v>
      </c>
      <c r="K43" s="210">
        <v>0.2208</v>
      </c>
      <c r="L43" s="210">
        <v>0</v>
      </c>
      <c r="M43" s="211">
        <f t="shared" si="5"/>
        <v>0.2208</v>
      </c>
      <c r="N43" s="210">
        <v>0.1242</v>
      </c>
      <c r="O43" s="210">
        <v>0</v>
      </c>
    </row>
    <row r="44" spans="1:17" ht="15.75" x14ac:dyDescent="0.25">
      <c r="A44" s="212" t="s">
        <v>135</v>
      </c>
      <c r="B44" s="238"/>
      <c r="C44" s="226"/>
      <c r="D44" s="213">
        <v>0</v>
      </c>
      <c r="E44" s="213">
        <v>0</v>
      </c>
      <c r="F44" s="213">
        <v>0</v>
      </c>
      <c r="G44" s="213">
        <v>0</v>
      </c>
      <c r="H44" s="213">
        <v>0</v>
      </c>
      <c r="I44" s="213">
        <v>0</v>
      </c>
      <c r="J44" s="213">
        <v>0</v>
      </c>
      <c r="K44" s="213">
        <v>0</v>
      </c>
      <c r="L44" s="213">
        <v>0</v>
      </c>
      <c r="M44" s="214">
        <f t="shared" si="5"/>
        <v>0</v>
      </c>
      <c r="N44" s="213">
        <v>15.18</v>
      </c>
      <c r="O44" s="213">
        <v>4.5640000000000001</v>
      </c>
    </row>
    <row r="45" spans="1:17" ht="15.75" x14ac:dyDescent="0.25">
      <c r="A45" s="215" t="s">
        <v>12</v>
      </c>
      <c r="B45" s="233"/>
      <c r="C45" s="226"/>
      <c r="D45" s="216">
        <f t="shared" ref="D45:O45" si="6">SUM(D37,D38,D39,D40,D41,D42,D43,D44)</f>
        <v>0</v>
      </c>
      <c r="E45" s="216">
        <f t="shared" si="6"/>
        <v>0</v>
      </c>
      <c r="F45" s="216">
        <f t="shared" si="6"/>
        <v>0</v>
      </c>
      <c r="G45" s="216">
        <f t="shared" si="6"/>
        <v>23.484000000000002</v>
      </c>
      <c r="H45" s="216">
        <f t="shared" si="6"/>
        <v>0</v>
      </c>
      <c r="I45" s="216">
        <f t="shared" si="6"/>
        <v>14.812000000000001</v>
      </c>
      <c r="J45" s="216">
        <f t="shared" si="6"/>
        <v>0</v>
      </c>
      <c r="K45" s="216">
        <f t="shared" si="6"/>
        <v>19.434999999999999</v>
      </c>
      <c r="L45" s="216">
        <f t="shared" si="6"/>
        <v>0</v>
      </c>
      <c r="M45" s="217">
        <f t="shared" si="6"/>
        <v>57.731000000000002</v>
      </c>
      <c r="N45" s="213">
        <f t="shared" si="6"/>
        <v>91.263620000000003</v>
      </c>
      <c r="O45" s="213">
        <f t="shared" si="6"/>
        <v>151.07103999999998</v>
      </c>
    </row>
    <row r="47" spans="1:17" ht="15.75" x14ac:dyDescent="0.25">
      <c r="A47" s="205" t="s">
        <v>22</v>
      </c>
      <c r="B47" s="237"/>
      <c r="C47" s="226"/>
      <c r="D47" s="206"/>
      <c r="E47" s="206"/>
      <c r="F47" s="206"/>
      <c r="G47" s="206"/>
      <c r="H47" s="206"/>
      <c r="I47" s="206"/>
      <c r="J47" s="206"/>
      <c r="K47" s="206"/>
      <c r="L47" s="206"/>
      <c r="M47" s="207"/>
      <c r="N47" s="208"/>
      <c r="O47" s="208"/>
    </row>
    <row r="48" spans="1:17" ht="15.75" x14ac:dyDescent="0.25">
      <c r="A48" s="209" t="s">
        <v>86</v>
      </c>
      <c r="B48" s="236"/>
      <c r="C48" s="226"/>
      <c r="D48" s="210">
        <v>0</v>
      </c>
      <c r="E48" s="210">
        <v>0</v>
      </c>
      <c r="F48" s="210">
        <v>0</v>
      </c>
      <c r="G48" s="210">
        <v>1.288</v>
      </c>
      <c r="H48" s="210">
        <v>0</v>
      </c>
      <c r="I48" s="210">
        <v>0</v>
      </c>
      <c r="J48" s="210">
        <v>0</v>
      </c>
      <c r="K48" s="210">
        <v>0</v>
      </c>
      <c r="L48" s="210">
        <v>0</v>
      </c>
      <c r="M48" s="211">
        <f t="shared" ref="M48:M55" si="7">SUM(D48,E48,F48,G48,H48,I48,J48,K48,L48)</f>
        <v>1.288</v>
      </c>
      <c r="N48" s="210">
        <v>2.835</v>
      </c>
      <c r="O48" s="210">
        <v>2.2269999999999999</v>
      </c>
      <c r="P48" s="236"/>
      <c r="Q48" s="226"/>
    </row>
    <row r="49" spans="1:17" ht="15.75" x14ac:dyDescent="0.25">
      <c r="A49" s="212" t="s">
        <v>137</v>
      </c>
      <c r="B49" s="238"/>
      <c r="C49" s="226"/>
      <c r="D49" s="213">
        <v>0</v>
      </c>
      <c r="E49" s="213">
        <v>0</v>
      </c>
      <c r="F49" s="213">
        <v>0</v>
      </c>
      <c r="G49" s="213">
        <v>0</v>
      </c>
      <c r="H49" s="213">
        <v>0</v>
      </c>
      <c r="I49" s="213">
        <v>0</v>
      </c>
      <c r="J49" s="213">
        <v>0</v>
      </c>
      <c r="K49" s="213">
        <v>0</v>
      </c>
      <c r="L49" s="213">
        <v>0</v>
      </c>
      <c r="M49" s="214">
        <f t="shared" si="7"/>
        <v>0</v>
      </c>
      <c r="N49" s="213">
        <v>0</v>
      </c>
      <c r="O49" s="213">
        <v>3.4959999999999998E-2</v>
      </c>
    </row>
    <row r="50" spans="1:17" ht="15.75" x14ac:dyDescent="0.25">
      <c r="A50" s="209" t="s">
        <v>88</v>
      </c>
      <c r="B50" s="236"/>
      <c r="C50" s="226"/>
      <c r="D50" s="210">
        <v>0</v>
      </c>
      <c r="E50" s="210">
        <v>0</v>
      </c>
      <c r="F50" s="210">
        <v>0</v>
      </c>
      <c r="G50" s="210">
        <v>6.3940000000000001</v>
      </c>
      <c r="H50" s="210">
        <v>0</v>
      </c>
      <c r="I50" s="210">
        <v>0</v>
      </c>
      <c r="J50" s="210">
        <v>0</v>
      </c>
      <c r="K50" s="210">
        <v>0</v>
      </c>
      <c r="L50" s="210">
        <v>0</v>
      </c>
      <c r="M50" s="211">
        <f t="shared" si="7"/>
        <v>6.3940000000000001</v>
      </c>
      <c r="N50" s="210">
        <v>0</v>
      </c>
      <c r="O50" s="210">
        <v>4.3470000000000004</v>
      </c>
    </row>
    <row r="51" spans="1:17" ht="15.75" x14ac:dyDescent="0.25">
      <c r="A51" s="212" t="s">
        <v>89</v>
      </c>
      <c r="B51" s="238"/>
      <c r="C51" s="226"/>
      <c r="D51" s="213">
        <v>0</v>
      </c>
      <c r="E51" s="213">
        <v>0</v>
      </c>
      <c r="F51" s="213">
        <v>0</v>
      </c>
      <c r="G51" s="213">
        <v>1.0580000000000001</v>
      </c>
      <c r="H51" s="213">
        <v>0</v>
      </c>
      <c r="I51" s="213">
        <v>0</v>
      </c>
      <c r="J51" s="213">
        <v>0</v>
      </c>
      <c r="K51" s="213">
        <v>0</v>
      </c>
      <c r="L51" s="213">
        <v>0</v>
      </c>
      <c r="M51" s="214">
        <f t="shared" si="7"/>
        <v>1.0580000000000001</v>
      </c>
      <c r="N51" s="213">
        <v>0</v>
      </c>
      <c r="O51" s="213">
        <v>4.0819999999999999</v>
      </c>
    </row>
    <row r="52" spans="1:17" ht="15.75" x14ac:dyDescent="0.25">
      <c r="A52" s="209" t="s">
        <v>153</v>
      </c>
      <c r="B52" s="236"/>
      <c r="C52" s="226"/>
      <c r="D52" s="210">
        <v>0</v>
      </c>
      <c r="E52" s="210">
        <v>0</v>
      </c>
      <c r="F52" s="210">
        <v>0</v>
      </c>
      <c r="G52" s="210">
        <v>0</v>
      </c>
      <c r="H52" s="210">
        <v>0</v>
      </c>
      <c r="I52" s="210">
        <v>0</v>
      </c>
      <c r="J52" s="210">
        <v>0</v>
      </c>
      <c r="K52" s="210">
        <v>0</v>
      </c>
      <c r="L52" s="210">
        <v>0</v>
      </c>
      <c r="M52" s="211">
        <f t="shared" si="7"/>
        <v>0</v>
      </c>
      <c r="N52" s="210">
        <v>0.13800000000000001</v>
      </c>
      <c r="O52" s="210">
        <v>0</v>
      </c>
    </row>
    <row r="53" spans="1:17" ht="15.75" x14ac:dyDescent="0.25">
      <c r="A53" s="212" t="s">
        <v>139</v>
      </c>
      <c r="B53" s="238"/>
      <c r="C53" s="226"/>
      <c r="D53" s="213">
        <v>0</v>
      </c>
      <c r="E53" s="213">
        <v>0</v>
      </c>
      <c r="F53" s="213">
        <v>0</v>
      </c>
      <c r="G53" s="213">
        <v>0</v>
      </c>
      <c r="H53" s="213">
        <v>0</v>
      </c>
      <c r="I53" s="213">
        <v>0</v>
      </c>
      <c r="J53" s="213">
        <v>0</v>
      </c>
      <c r="K53" s="213">
        <v>3.6799999999999999E-2</v>
      </c>
      <c r="L53" s="213">
        <v>0</v>
      </c>
      <c r="M53" s="214">
        <f t="shared" si="7"/>
        <v>3.6799999999999999E-2</v>
      </c>
      <c r="N53" s="213">
        <v>0</v>
      </c>
      <c r="O53" s="213">
        <v>1.15E-2</v>
      </c>
    </row>
    <row r="54" spans="1:17" ht="15.75" x14ac:dyDescent="0.25">
      <c r="A54" s="209" t="s">
        <v>91</v>
      </c>
      <c r="B54" s="236"/>
      <c r="C54" s="226"/>
      <c r="D54" s="210">
        <v>0</v>
      </c>
      <c r="E54" s="210">
        <v>0</v>
      </c>
      <c r="F54" s="210">
        <v>0</v>
      </c>
      <c r="G54" s="210">
        <v>0</v>
      </c>
      <c r="H54" s="210">
        <v>0</v>
      </c>
      <c r="I54" s="210">
        <v>0</v>
      </c>
      <c r="J54" s="210">
        <v>0</v>
      </c>
      <c r="K54" s="210">
        <v>0</v>
      </c>
      <c r="L54" s="210">
        <v>0</v>
      </c>
      <c r="M54" s="211">
        <f t="shared" si="7"/>
        <v>0</v>
      </c>
      <c r="N54" s="210">
        <v>0</v>
      </c>
      <c r="O54" s="210">
        <v>1.196E-2</v>
      </c>
    </row>
    <row r="55" spans="1:17" ht="15.75" x14ac:dyDescent="0.25">
      <c r="A55" s="212" t="s">
        <v>25</v>
      </c>
      <c r="B55" s="238"/>
      <c r="C55" s="226"/>
      <c r="D55" s="213">
        <v>0</v>
      </c>
      <c r="E55" s="213">
        <v>0</v>
      </c>
      <c r="F55" s="213">
        <v>0</v>
      </c>
      <c r="G55" s="213">
        <v>0</v>
      </c>
      <c r="H55" s="213">
        <v>0</v>
      </c>
      <c r="I55" s="213">
        <v>1.38</v>
      </c>
      <c r="J55" s="213">
        <v>0</v>
      </c>
      <c r="K55" s="213">
        <v>0.49680000000000002</v>
      </c>
      <c r="L55" s="213">
        <v>0</v>
      </c>
      <c r="M55" s="214">
        <f t="shared" si="7"/>
        <v>1.8767999999999998</v>
      </c>
      <c r="N55" s="213">
        <v>1.679</v>
      </c>
      <c r="O55" s="213">
        <v>2.226</v>
      </c>
    </row>
    <row r="56" spans="1:17" ht="15.75" x14ac:dyDescent="0.25">
      <c r="A56" s="215" t="s">
        <v>12</v>
      </c>
      <c r="B56" s="233"/>
      <c r="C56" s="226"/>
      <c r="D56" s="216">
        <f t="shared" ref="D56:O56" si="8">SUM(D48,D49,D50,D51,D52,D53,D54,D55)</f>
        <v>0</v>
      </c>
      <c r="E56" s="216">
        <f t="shared" si="8"/>
        <v>0</v>
      </c>
      <c r="F56" s="216">
        <f t="shared" si="8"/>
        <v>0</v>
      </c>
      <c r="G56" s="216">
        <f t="shared" si="8"/>
        <v>8.74</v>
      </c>
      <c r="H56" s="216">
        <f t="shared" si="8"/>
        <v>0</v>
      </c>
      <c r="I56" s="216">
        <f t="shared" si="8"/>
        <v>1.38</v>
      </c>
      <c r="J56" s="216">
        <f t="shared" si="8"/>
        <v>0</v>
      </c>
      <c r="K56" s="216">
        <f t="shared" si="8"/>
        <v>0.53360000000000007</v>
      </c>
      <c r="L56" s="216">
        <f t="shared" si="8"/>
        <v>0</v>
      </c>
      <c r="M56" s="217">
        <f t="shared" si="8"/>
        <v>10.653599999999999</v>
      </c>
      <c r="N56" s="213">
        <f t="shared" si="8"/>
        <v>4.6520000000000001</v>
      </c>
      <c r="O56" s="213">
        <f t="shared" si="8"/>
        <v>12.94042</v>
      </c>
    </row>
    <row r="58" spans="1:17" ht="15.75" x14ac:dyDescent="0.25">
      <c r="A58" s="205" t="s">
        <v>27</v>
      </c>
      <c r="B58" s="237"/>
      <c r="C58" s="226"/>
      <c r="D58" s="206"/>
      <c r="E58" s="206"/>
      <c r="F58" s="206"/>
      <c r="G58" s="206"/>
      <c r="H58" s="206"/>
      <c r="I58" s="206"/>
      <c r="J58" s="206"/>
      <c r="K58" s="206"/>
      <c r="L58" s="206"/>
      <c r="M58" s="207"/>
      <c r="N58" s="208"/>
      <c r="O58" s="208"/>
    </row>
    <row r="59" spans="1:17" ht="15.75" x14ac:dyDescent="0.25">
      <c r="A59" s="209" t="s">
        <v>95</v>
      </c>
      <c r="B59" s="236"/>
      <c r="C59" s="226"/>
      <c r="D59" s="210">
        <v>57.887999999999998</v>
      </c>
      <c r="E59" s="210">
        <v>0</v>
      </c>
      <c r="F59" s="210">
        <v>0</v>
      </c>
      <c r="G59" s="210">
        <v>0</v>
      </c>
      <c r="H59" s="210">
        <v>0</v>
      </c>
      <c r="I59" s="210">
        <v>0</v>
      </c>
      <c r="J59" s="210">
        <v>0</v>
      </c>
      <c r="K59" s="210">
        <v>0</v>
      </c>
      <c r="L59" s="210">
        <v>0</v>
      </c>
      <c r="M59" s="211">
        <f>SUM(D59,E59,F59,G59,H59,I59,J59,K59,L59)</f>
        <v>57.887999999999998</v>
      </c>
      <c r="N59" s="210">
        <v>67.199820000000003</v>
      </c>
      <c r="O59" s="210">
        <v>12.074999999999999</v>
      </c>
      <c r="P59" s="236"/>
      <c r="Q59" s="226"/>
    </row>
    <row r="60" spans="1:17" ht="15.75" x14ac:dyDescent="0.25">
      <c r="A60" s="212" t="s">
        <v>28</v>
      </c>
      <c r="B60" s="238"/>
      <c r="C60" s="226"/>
      <c r="D60" s="213">
        <v>0</v>
      </c>
      <c r="E60" s="213">
        <v>0</v>
      </c>
      <c r="F60" s="213">
        <v>0</v>
      </c>
      <c r="G60" s="213">
        <v>0</v>
      </c>
      <c r="H60" s="213">
        <v>0</v>
      </c>
      <c r="I60" s="213">
        <v>0</v>
      </c>
      <c r="J60" s="213">
        <v>0</v>
      </c>
      <c r="K60" s="213">
        <v>2.3E-2</v>
      </c>
      <c r="L60" s="213">
        <v>0</v>
      </c>
      <c r="M60" s="214">
        <f>SUM(D60,E60,F60,G60,H60,I60,J60,K60,L60)</f>
        <v>2.3E-2</v>
      </c>
      <c r="N60" s="213">
        <v>0</v>
      </c>
      <c r="O60" s="213">
        <v>0</v>
      </c>
    </row>
    <row r="61" spans="1:17" ht="15.75" x14ac:dyDescent="0.25">
      <c r="A61" s="215" t="s">
        <v>12</v>
      </c>
      <c r="B61" s="233"/>
      <c r="C61" s="226"/>
      <c r="D61" s="216">
        <f t="shared" ref="D61:O61" si="9">SUM(D59,D60)</f>
        <v>57.887999999999998</v>
      </c>
      <c r="E61" s="216">
        <f t="shared" si="9"/>
        <v>0</v>
      </c>
      <c r="F61" s="216">
        <f t="shared" si="9"/>
        <v>0</v>
      </c>
      <c r="G61" s="216">
        <f t="shared" si="9"/>
        <v>0</v>
      </c>
      <c r="H61" s="216">
        <f t="shared" si="9"/>
        <v>0</v>
      </c>
      <c r="I61" s="216">
        <f t="shared" si="9"/>
        <v>0</v>
      </c>
      <c r="J61" s="216">
        <f t="shared" si="9"/>
        <v>0</v>
      </c>
      <c r="K61" s="216">
        <f t="shared" si="9"/>
        <v>2.3E-2</v>
      </c>
      <c r="L61" s="216">
        <f t="shared" si="9"/>
        <v>0</v>
      </c>
      <c r="M61" s="217">
        <f t="shared" si="9"/>
        <v>57.911000000000001</v>
      </c>
      <c r="N61" s="213">
        <f t="shared" si="9"/>
        <v>67.199820000000003</v>
      </c>
      <c r="O61" s="213">
        <f t="shared" si="9"/>
        <v>12.074999999999999</v>
      </c>
    </row>
    <row r="63" spans="1:17" ht="15.75" x14ac:dyDescent="0.25">
      <c r="A63" s="205" t="s">
        <v>98</v>
      </c>
      <c r="B63" s="237"/>
      <c r="C63" s="226"/>
      <c r="D63" s="206"/>
      <c r="E63" s="206"/>
      <c r="F63" s="206"/>
      <c r="G63" s="206"/>
      <c r="H63" s="206"/>
      <c r="I63" s="206"/>
      <c r="J63" s="206"/>
      <c r="K63" s="206"/>
      <c r="L63" s="206"/>
      <c r="M63" s="207"/>
      <c r="N63" s="208"/>
      <c r="O63" s="208"/>
    </row>
    <row r="64" spans="1:17" ht="15.75" x14ac:dyDescent="0.25">
      <c r="A64" s="209" t="s">
        <v>99</v>
      </c>
      <c r="B64" s="236"/>
      <c r="C64" s="226"/>
      <c r="D64" s="210">
        <v>0</v>
      </c>
      <c r="E64" s="210">
        <v>0</v>
      </c>
      <c r="F64" s="210">
        <v>0</v>
      </c>
      <c r="G64" s="210">
        <v>24.059000000000001</v>
      </c>
      <c r="H64" s="210">
        <v>24.15</v>
      </c>
      <c r="I64" s="210">
        <v>0</v>
      </c>
      <c r="J64" s="210">
        <v>0</v>
      </c>
      <c r="K64" s="210">
        <v>0</v>
      </c>
      <c r="L64" s="210">
        <v>0</v>
      </c>
      <c r="M64" s="211">
        <f>SUM(D64,E64,F64,G64,H64,I64,J64,K64,L64)</f>
        <v>48.209000000000003</v>
      </c>
      <c r="N64" s="210">
        <v>24.0488</v>
      </c>
      <c r="O64" s="210">
        <v>24.450839999999999</v>
      </c>
      <c r="P64" s="236"/>
      <c r="Q64" s="226"/>
    </row>
    <row r="65" spans="1:17" ht="15.75" x14ac:dyDescent="0.25">
      <c r="A65" s="212" t="s">
        <v>101</v>
      </c>
      <c r="B65" s="238"/>
      <c r="C65" s="226"/>
      <c r="D65" s="213">
        <v>0</v>
      </c>
      <c r="E65" s="213">
        <v>0</v>
      </c>
      <c r="F65" s="213">
        <v>0</v>
      </c>
      <c r="G65" s="213">
        <v>0</v>
      </c>
      <c r="H65" s="213">
        <v>0</v>
      </c>
      <c r="I65" s="213">
        <v>0</v>
      </c>
      <c r="J65" s="213">
        <v>0</v>
      </c>
      <c r="K65" s="213">
        <v>8.7400000000000005E-2</v>
      </c>
      <c r="L65" s="213">
        <v>0</v>
      </c>
      <c r="M65" s="214">
        <f>SUM(D65,E65,F65,G65,H65,I65,J65,K65,L65)</f>
        <v>8.7400000000000005E-2</v>
      </c>
      <c r="N65" s="213">
        <v>0.93149999999999999</v>
      </c>
      <c r="O65" s="213">
        <v>0</v>
      </c>
    </row>
    <row r="66" spans="1:17" ht="15.75" x14ac:dyDescent="0.25">
      <c r="A66" s="209" t="s">
        <v>160</v>
      </c>
      <c r="B66" s="236"/>
      <c r="C66" s="226"/>
      <c r="D66" s="210">
        <v>0</v>
      </c>
      <c r="E66" s="210">
        <v>0</v>
      </c>
      <c r="F66" s="210">
        <v>0</v>
      </c>
      <c r="G66" s="210">
        <v>0</v>
      </c>
      <c r="H66" s="210">
        <v>0</v>
      </c>
      <c r="I66" s="210">
        <v>0</v>
      </c>
      <c r="J66" s="210">
        <v>0</v>
      </c>
      <c r="K66" s="210">
        <v>13.772399999999999</v>
      </c>
      <c r="L66" s="210">
        <v>0</v>
      </c>
      <c r="M66" s="211">
        <f>SUM(D66,E66,F66,G66,H66,I66,J66,K66,L66)</f>
        <v>13.772399999999999</v>
      </c>
      <c r="N66" s="210">
        <v>13.46144</v>
      </c>
      <c r="O66" s="210">
        <v>0</v>
      </c>
    </row>
    <row r="67" spans="1:17" ht="15.75" x14ac:dyDescent="0.25">
      <c r="A67" s="215" t="s">
        <v>12</v>
      </c>
      <c r="B67" s="233"/>
      <c r="C67" s="226"/>
      <c r="D67" s="216">
        <f t="shared" ref="D67:O67" si="10">SUM(D64,D65,D66)</f>
        <v>0</v>
      </c>
      <c r="E67" s="216">
        <f t="shared" si="10"/>
        <v>0</v>
      </c>
      <c r="F67" s="216">
        <f t="shared" si="10"/>
        <v>0</v>
      </c>
      <c r="G67" s="216">
        <f t="shared" si="10"/>
        <v>24.059000000000001</v>
      </c>
      <c r="H67" s="216">
        <f t="shared" si="10"/>
        <v>24.15</v>
      </c>
      <c r="I67" s="216">
        <f t="shared" si="10"/>
        <v>0</v>
      </c>
      <c r="J67" s="216">
        <f t="shared" si="10"/>
        <v>0</v>
      </c>
      <c r="K67" s="216">
        <f t="shared" si="10"/>
        <v>13.8598</v>
      </c>
      <c r="L67" s="216">
        <f t="shared" si="10"/>
        <v>0</v>
      </c>
      <c r="M67" s="217">
        <f t="shared" si="10"/>
        <v>62.068800000000003</v>
      </c>
      <c r="N67" s="213">
        <f t="shared" si="10"/>
        <v>38.441739999999996</v>
      </c>
      <c r="O67" s="213">
        <f t="shared" si="10"/>
        <v>24.450839999999999</v>
      </c>
    </row>
    <row r="69" spans="1:17" ht="15.75" x14ac:dyDescent="0.25">
      <c r="A69" s="205" t="s">
        <v>32</v>
      </c>
      <c r="B69" s="237"/>
      <c r="C69" s="226"/>
      <c r="D69" s="206"/>
      <c r="E69" s="206"/>
      <c r="F69" s="206"/>
      <c r="G69" s="206"/>
      <c r="H69" s="206"/>
      <c r="I69" s="206"/>
      <c r="J69" s="206"/>
      <c r="K69" s="206"/>
      <c r="L69" s="206"/>
      <c r="M69" s="207"/>
      <c r="N69" s="208"/>
      <c r="O69" s="208"/>
    </row>
    <row r="70" spans="1:17" ht="15.75" x14ac:dyDescent="0.25">
      <c r="A70" s="209" t="s">
        <v>161</v>
      </c>
      <c r="B70" s="236"/>
      <c r="C70" s="226"/>
      <c r="D70" s="210">
        <v>0</v>
      </c>
      <c r="E70" s="210">
        <v>0</v>
      </c>
      <c r="F70" s="210">
        <v>0</v>
      </c>
      <c r="G70" s="210">
        <v>0</v>
      </c>
      <c r="H70" s="210">
        <v>0</v>
      </c>
      <c r="I70" s="210">
        <v>0</v>
      </c>
      <c r="J70" s="210">
        <v>0</v>
      </c>
      <c r="K70" s="210">
        <v>0</v>
      </c>
      <c r="L70" s="210">
        <v>0</v>
      </c>
      <c r="M70" s="211">
        <f t="shared" ref="M70:M79" si="11">SUM(D70,E70,F70,G70,H70,I70,J70,K70,L70)</f>
        <v>0</v>
      </c>
      <c r="N70" s="210">
        <v>0</v>
      </c>
      <c r="O70" s="210">
        <v>5.9339999999999997E-2</v>
      </c>
      <c r="P70" s="236"/>
      <c r="Q70" s="226"/>
    </row>
    <row r="71" spans="1:17" ht="15.75" x14ac:dyDescent="0.25">
      <c r="A71" s="212" t="s">
        <v>102</v>
      </c>
      <c r="B71" s="238"/>
      <c r="C71" s="226"/>
      <c r="D71" s="213">
        <v>0</v>
      </c>
      <c r="E71" s="213">
        <v>0</v>
      </c>
      <c r="F71" s="213">
        <v>0</v>
      </c>
      <c r="G71" s="213">
        <v>0</v>
      </c>
      <c r="H71" s="213">
        <v>0</v>
      </c>
      <c r="I71" s="213">
        <v>0</v>
      </c>
      <c r="J71" s="213">
        <v>0</v>
      </c>
      <c r="K71" s="213">
        <v>21.233599999999999</v>
      </c>
      <c r="L71" s="213">
        <v>0</v>
      </c>
      <c r="M71" s="214">
        <f t="shared" si="11"/>
        <v>21.233599999999999</v>
      </c>
      <c r="N71" s="213">
        <v>19.43224</v>
      </c>
      <c r="O71" s="213">
        <v>13.22592</v>
      </c>
    </row>
    <row r="72" spans="1:17" ht="15.75" x14ac:dyDescent="0.25">
      <c r="A72" s="209" t="s">
        <v>103</v>
      </c>
      <c r="B72" s="236"/>
      <c r="C72" s="226"/>
      <c r="D72" s="210">
        <v>0</v>
      </c>
      <c r="E72" s="210">
        <v>0</v>
      </c>
      <c r="F72" s="210">
        <v>0</v>
      </c>
      <c r="G72" s="210">
        <v>0</v>
      </c>
      <c r="H72" s="210">
        <v>0</v>
      </c>
      <c r="I72" s="210">
        <v>0</v>
      </c>
      <c r="J72" s="210">
        <v>0</v>
      </c>
      <c r="K72" s="210">
        <v>2.3690000000000002</v>
      </c>
      <c r="L72" s="210">
        <v>0</v>
      </c>
      <c r="M72" s="211">
        <f t="shared" si="11"/>
        <v>2.3690000000000002</v>
      </c>
      <c r="N72" s="210">
        <v>1.7346600000000001</v>
      </c>
      <c r="O72" s="210">
        <v>4.5695199999999998</v>
      </c>
    </row>
    <row r="73" spans="1:17" ht="15.75" x14ac:dyDescent="0.25">
      <c r="A73" s="212" t="s">
        <v>36</v>
      </c>
      <c r="B73" s="238"/>
      <c r="C73" s="226"/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4">
        <f t="shared" si="11"/>
        <v>0</v>
      </c>
      <c r="N73" s="213">
        <v>6.7159999999999997E-2</v>
      </c>
      <c r="O73" s="213">
        <v>0</v>
      </c>
    </row>
    <row r="74" spans="1:17" ht="15.75" x14ac:dyDescent="0.25">
      <c r="A74" s="209" t="s">
        <v>104</v>
      </c>
      <c r="B74" s="236"/>
      <c r="C74" s="226"/>
      <c r="D74" s="210">
        <v>0</v>
      </c>
      <c r="E74" s="210">
        <v>0</v>
      </c>
      <c r="F74" s="210">
        <v>0</v>
      </c>
      <c r="G74" s="210">
        <v>0</v>
      </c>
      <c r="H74" s="210">
        <v>0</v>
      </c>
      <c r="I74" s="210">
        <v>0</v>
      </c>
      <c r="J74" s="210">
        <v>0</v>
      </c>
      <c r="K74" s="210">
        <v>0.85099999999999998</v>
      </c>
      <c r="L74" s="210">
        <v>0</v>
      </c>
      <c r="M74" s="211">
        <f t="shared" si="11"/>
        <v>0.85099999999999998</v>
      </c>
      <c r="N74" s="210">
        <v>0.73692000000000002</v>
      </c>
      <c r="O74" s="210">
        <v>1.0170600000000001</v>
      </c>
    </row>
    <row r="75" spans="1:17" ht="15.75" x14ac:dyDescent="0.25">
      <c r="A75" s="212" t="s">
        <v>37</v>
      </c>
      <c r="B75" s="238"/>
      <c r="C75" s="226"/>
      <c r="D75" s="213">
        <v>0</v>
      </c>
      <c r="E75" s="213">
        <v>0</v>
      </c>
      <c r="F75" s="213">
        <v>0</v>
      </c>
      <c r="G75" s="213">
        <v>0</v>
      </c>
      <c r="H75" s="213">
        <v>0</v>
      </c>
      <c r="I75" s="213">
        <v>0</v>
      </c>
      <c r="J75" s="213">
        <v>0</v>
      </c>
      <c r="K75" s="213">
        <v>0.2346</v>
      </c>
      <c r="L75" s="213">
        <v>0</v>
      </c>
      <c r="M75" s="214">
        <f t="shared" si="11"/>
        <v>0.2346</v>
      </c>
      <c r="N75" s="213">
        <v>2.2751600000000001</v>
      </c>
      <c r="O75" s="213">
        <v>1.5561799999999999</v>
      </c>
    </row>
    <row r="76" spans="1:17" ht="15.75" x14ac:dyDescent="0.25">
      <c r="A76" s="209" t="s">
        <v>106</v>
      </c>
      <c r="B76" s="236"/>
      <c r="C76" s="226"/>
      <c r="D76" s="210">
        <v>0</v>
      </c>
      <c r="E76" s="210">
        <v>0</v>
      </c>
      <c r="F76" s="210">
        <v>0</v>
      </c>
      <c r="G76" s="210">
        <v>0</v>
      </c>
      <c r="H76" s="210">
        <v>0</v>
      </c>
      <c r="I76" s="210">
        <v>0</v>
      </c>
      <c r="J76" s="210">
        <v>0</v>
      </c>
      <c r="K76" s="210">
        <v>0</v>
      </c>
      <c r="L76" s="210">
        <v>0</v>
      </c>
      <c r="M76" s="211">
        <f t="shared" si="11"/>
        <v>0</v>
      </c>
      <c r="N76" s="210">
        <v>0.253</v>
      </c>
      <c r="O76" s="210">
        <v>0</v>
      </c>
    </row>
    <row r="77" spans="1:17" ht="15.75" x14ac:dyDescent="0.25">
      <c r="A77" s="212" t="s">
        <v>107</v>
      </c>
      <c r="B77" s="238"/>
      <c r="C77" s="226"/>
      <c r="D77" s="213">
        <v>0</v>
      </c>
      <c r="E77" s="213">
        <v>0</v>
      </c>
      <c r="F77" s="213">
        <v>0</v>
      </c>
      <c r="G77" s="213">
        <v>0</v>
      </c>
      <c r="H77" s="213">
        <v>0</v>
      </c>
      <c r="I77" s="213">
        <v>0</v>
      </c>
      <c r="J77" s="213">
        <v>0</v>
      </c>
      <c r="K77" s="213">
        <v>0.37719999999999998</v>
      </c>
      <c r="L77" s="213">
        <v>0</v>
      </c>
      <c r="M77" s="214">
        <f t="shared" si="11"/>
        <v>0.37719999999999998</v>
      </c>
      <c r="N77" s="213">
        <v>1.24292</v>
      </c>
      <c r="O77" s="213">
        <v>1.3726400000000001</v>
      </c>
    </row>
    <row r="78" spans="1:17" ht="15.75" x14ac:dyDescent="0.25">
      <c r="A78" s="209" t="s">
        <v>108</v>
      </c>
      <c r="B78" s="236"/>
      <c r="C78" s="226"/>
      <c r="D78" s="210">
        <v>0</v>
      </c>
      <c r="E78" s="210">
        <v>0</v>
      </c>
      <c r="F78" s="210">
        <v>0</v>
      </c>
      <c r="G78" s="210">
        <v>0</v>
      </c>
      <c r="H78" s="210">
        <v>0</v>
      </c>
      <c r="I78" s="210">
        <v>0</v>
      </c>
      <c r="J78" s="210">
        <v>0</v>
      </c>
      <c r="K78" s="210">
        <v>0</v>
      </c>
      <c r="L78" s="210">
        <v>0</v>
      </c>
      <c r="M78" s="211">
        <f t="shared" si="11"/>
        <v>0</v>
      </c>
      <c r="N78" s="210">
        <v>1.8514999999999999</v>
      </c>
      <c r="O78" s="210">
        <v>0.15456</v>
      </c>
    </row>
    <row r="79" spans="1:17" ht="15.75" x14ac:dyDescent="0.25">
      <c r="A79" s="212" t="s">
        <v>109</v>
      </c>
      <c r="B79" s="238"/>
      <c r="C79" s="226"/>
      <c r="D79" s="213">
        <v>0</v>
      </c>
      <c r="E79" s="213">
        <v>0</v>
      </c>
      <c r="F79" s="213">
        <v>0</v>
      </c>
      <c r="G79" s="213">
        <v>0</v>
      </c>
      <c r="H79" s="213">
        <v>0</v>
      </c>
      <c r="I79" s="213">
        <v>0</v>
      </c>
      <c r="J79" s="213">
        <v>0</v>
      </c>
      <c r="K79" s="213">
        <v>0</v>
      </c>
      <c r="L79" s="213">
        <v>0</v>
      </c>
      <c r="M79" s="214">
        <f t="shared" si="11"/>
        <v>0</v>
      </c>
      <c r="N79" s="213">
        <v>1.48028</v>
      </c>
      <c r="O79" s="213">
        <v>1.41496</v>
      </c>
    </row>
    <row r="80" spans="1:17" ht="15.75" x14ac:dyDescent="0.25">
      <c r="A80" s="215" t="s">
        <v>12</v>
      </c>
      <c r="B80" s="233"/>
      <c r="C80" s="226"/>
      <c r="D80" s="216">
        <f t="shared" ref="D80:O80" si="12">SUM(D70,D71,D72,D73,D74,D75,D76,D77,D78,D79)</f>
        <v>0</v>
      </c>
      <c r="E80" s="216">
        <f t="shared" si="12"/>
        <v>0</v>
      </c>
      <c r="F80" s="216">
        <f t="shared" si="12"/>
        <v>0</v>
      </c>
      <c r="G80" s="216">
        <f t="shared" si="12"/>
        <v>0</v>
      </c>
      <c r="H80" s="216">
        <f t="shared" si="12"/>
        <v>0</v>
      </c>
      <c r="I80" s="216">
        <f t="shared" si="12"/>
        <v>0</v>
      </c>
      <c r="J80" s="216">
        <f t="shared" si="12"/>
        <v>0</v>
      </c>
      <c r="K80" s="216">
        <f t="shared" si="12"/>
        <v>25.065399999999997</v>
      </c>
      <c r="L80" s="216">
        <f t="shared" si="12"/>
        <v>0</v>
      </c>
      <c r="M80" s="217">
        <f t="shared" si="12"/>
        <v>25.065399999999997</v>
      </c>
      <c r="N80" s="213">
        <f t="shared" si="12"/>
        <v>29.073840000000008</v>
      </c>
      <c r="O80" s="213">
        <f t="shared" si="12"/>
        <v>23.370180000000005</v>
      </c>
    </row>
    <row r="82" spans="1:17" ht="15.75" x14ac:dyDescent="0.25">
      <c r="A82" s="205" t="s">
        <v>38</v>
      </c>
      <c r="B82" s="237"/>
      <c r="C82" s="226"/>
      <c r="D82" s="206"/>
      <c r="E82" s="206"/>
      <c r="F82" s="206"/>
      <c r="G82" s="206"/>
      <c r="H82" s="206"/>
      <c r="I82" s="206"/>
      <c r="J82" s="206"/>
      <c r="K82" s="206"/>
      <c r="L82" s="206"/>
      <c r="M82" s="207"/>
      <c r="N82" s="208"/>
      <c r="O82" s="208"/>
    </row>
    <row r="83" spans="1:17" ht="15.75" x14ac:dyDescent="0.25">
      <c r="A83" s="209" t="s">
        <v>39</v>
      </c>
      <c r="B83" s="236"/>
      <c r="C83" s="226"/>
      <c r="D83" s="210">
        <v>0</v>
      </c>
      <c r="E83" s="210">
        <v>0</v>
      </c>
      <c r="F83" s="210">
        <v>0</v>
      </c>
      <c r="G83" s="210">
        <v>0</v>
      </c>
      <c r="H83" s="210">
        <v>0</v>
      </c>
      <c r="I83" s="210">
        <v>0</v>
      </c>
      <c r="J83" s="210">
        <v>0</v>
      </c>
      <c r="K83" s="210">
        <v>15.497400000000001</v>
      </c>
      <c r="L83" s="210">
        <v>0</v>
      </c>
      <c r="M83" s="211">
        <f>SUM(D83,E83,F83,G83,H83,I83,J83,K83,L83)</f>
        <v>15.497400000000001</v>
      </c>
      <c r="N83" s="210">
        <v>5.5172400000000001</v>
      </c>
      <c r="O83" s="210">
        <v>0.15456</v>
      </c>
      <c r="P83" s="236"/>
      <c r="Q83" s="226"/>
    </row>
    <row r="84" spans="1:17" ht="15.75" x14ac:dyDescent="0.25">
      <c r="A84" s="212" t="s">
        <v>110</v>
      </c>
      <c r="B84" s="238"/>
      <c r="C84" s="226"/>
      <c r="D84" s="213">
        <v>0</v>
      </c>
      <c r="E84" s="213">
        <v>0</v>
      </c>
      <c r="F84" s="213">
        <v>0</v>
      </c>
      <c r="G84" s="213">
        <v>0</v>
      </c>
      <c r="H84" s="213">
        <v>0</v>
      </c>
      <c r="I84" s="213">
        <v>0</v>
      </c>
      <c r="J84" s="213">
        <v>0</v>
      </c>
      <c r="K84" s="213">
        <v>2.4380000000000002</v>
      </c>
      <c r="L84" s="213">
        <v>0</v>
      </c>
      <c r="M84" s="214">
        <f>SUM(D84,E84,F84,G84,H84,I84,J84,K84,L84)</f>
        <v>2.4380000000000002</v>
      </c>
      <c r="N84" s="213">
        <v>0</v>
      </c>
      <c r="O84" s="213">
        <v>1.399</v>
      </c>
    </row>
    <row r="85" spans="1:17" ht="15.75" x14ac:dyDescent="0.25">
      <c r="A85" s="215" t="s">
        <v>12</v>
      </c>
      <c r="B85" s="233"/>
      <c r="C85" s="226"/>
      <c r="D85" s="216">
        <f t="shared" ref="D85:O85" si="13">SUM(D83,D84)</f>
        <v>0</v>
      </c>
      <c r="E85" s="216">
        <f t="shared" si="13"/>
        <v>0</v>
      </c>
      <c r="F85" s="216">
        <f t="shared" si="13"/>
        <v>0</v>
      </c>
      <c r="G85" s="216">
        <f t="shared" si="13"/>
        <v>0</v>
      </c>
      <c r="H85" s="216">
        <f t="shared" si="13"/>
        <v>0</v>
      </c>
      <c r="I85" s="216">
        <f t="shared" si="13"/>
        <v>0</v>
      </c>
      <c r="J85" s="216">
        <f t="shared" si="13"/>
        <v>0</v>
      </c>
      <c r="K85" s="216">
        <f t="shared" si="13"/>
        <v>17.935400000000001</v>
      </c>
      <c r="L85" s="216">
        <f t="shared" si="13"/>
        <v>0</v>
      </c>
      <c r="M85" s="217">
        <f t="shared" si="13"/>
        <v>17.935400000000001</v>
      </c>
      <c r="N85" s="213">
        <f t="shared" si="13"/>
        <v>5.5172400000000001</v>
      </c>
      <c r="O85" s="213">
        <f t="shared" si="13"/>
        <v>1.5535600000000001</v>
      </c>
    </row>
    <row r="87" spans="1:17" ht="15.75" x14ac:dyDescent="0.25">
      <c r="A87" s="205" t="s">
        <v>44</v>
      </c>
      <c r="B87" s="237"/>
      <c r="C87" s="226"/>
      <c r="D87" s="206"/>
      <c r="E87" s="206"/>
      <c r="F87" s="206"/>
      <c r="G87" s="206"/>
      <c r="H87" s="206"/>
      <c r="I87" s="206"/>
      <c r="J87" s="206"/>
      <c r="K87" s="206"/>
      <c r="L87" s="206"/>
      <c r="M87" s="207"/>
      <c r="N87" s="208"/>
      <c r="O87" s="208"/>
    </row>
    <row r="88" spans="1:17" ht="15.75" x14ac:dyDescent="0.25">
      <c r="A88" s="209" t="s">
        <v>111</v>
      </c>
      <c r="B88" s="236"/>
      <c r="C88" s="226"/>
      <c r="D88" s="210">
        <v>0</v>
      </c>
      <c r="E88" s="210">
        <v>0</v>
      </c>
      <c r="F88" s="210">
        <v>0</v>
      </c>
      <c r="G88" s="210">
        <v>0</v>
      </c>
      <c r="H88" s="210">
        <v>0</v>
      </c>
      <c r="I88" s="210">
        <v>0</v>
      </c>
      <c r="J88" s="210">
        <v>0</v>
      </c>
      <c r="K88" s="210">
        <v>1.84E-2</v>
      </c>
      <c r="L88" s="210">
        <v>0</v>
      </c>
      <c r="M88" s="211">
        <f>SUM(D88,E88,F88,G88,H88,I88,J88,K88,L88)</f>
        <v>1.84E-2</v>
      </c>
      <c r="N88" s="210">
        <v>0.16175999999999999</v>
      </c>
      <c r="O88" s="210">
        <v>2.2999999999999998</v>
      </c>
      <c r="P88" s="236"/>
      <c r="Q88" s="226"/>
    </row>
    <row r="89" spans="1:17" ht="15.75" x14ac:dyDescent="0.25">
      <c r="A89" s="215" t="s">
        <v>12</v>
      </c>
      <c r="B89" s="233"/>
      <c r="C89" s="226"/>
      <c r="D89" s="216">
        <f t="shared" ref="D89:O89" si="14">D88</f>
        <v>0</v>
      </c>
      <c r="E89" s="216">
        <f t="shared" si="14"/>
        <v>0</v>
      </c>
      <c r="F89" s="216">
        <f t="shared" si="14"/>
        <v>0</v>
      </c>
      <c r="G89" s="216">
        <f t="shared" si="14"/>
        <v>0</v>
      </c>
      <c r="H89" s="216">
        <f t="shared" si="14"/>
        <v>0</v>
      </c>
      <c r="I89" s="216">
        <f t="shared" si="14"/>
        <v>0</v>
      </c>
      <c r="J89" s="216">
        <f t="shared" si="14"/>
        <v>0</v>
      </c>
      <c r="K89" s="216">
        <f t="shared" si="14"/>
        <v>1.84E-2</v>
      </c>
      <c r="L89" s="216">
        <f t="shared" si="14"/>
        <v>0</v>
      </c>
      <c r="M89" s="217">
        <f t="shared" si="14"/>
        <v>1.84E-2</v>
      </c>
      <c r="N89" s="213">
        <f t="shared" si="14"/>
        <v>0.16175999999999999</v>
      </c>
      <c r="O89" s="213">
        <f t="shared" si="14"/>
        <v>2.2999999999999998</v>
      </c>
    </row>
    <row r="91" spans="1:17" ht="33.950000000000003" customHeight="1" x14ac:dyDescent="0.25">
      <c r="A91" s="218" t="s">
        <v>112</v>
      </c>
      <c r="B91" s="234"/>
      <c r="C91" s="226"/>
      <c r="D91" s="219">
        <f t="shared" ref="D91:O91" si="15">SUM(D21,D26,D30,D34,D45,D56,D61,D67,D80,D85,D89)</f>
        <v>57.887999999999998</v>
      </c>
      <c r="E91" s="219">
        <f t="shared" si="15"/>
        <v>0</v>
      </c>
      <c r="F91" s="219">
        <f t="shared" si="15"/>
        <v>0</v>
      </c>
      <c r="G91" s="219">
        <f t="shared" si="15"/>
        <v>80.262</v>
      </c>
      <c r="H91" s="219">
        <f t="shared" si="15"/>
        <v>28.45008</v>
      </c>
      <c r="I91" s="219">
        <f t="shared" si="15"/>
        <v>61.686</v>
      </c>
      <c r="J91" s="219">
        <f t="shared" si="15"/>
        <v>0</v>
      </c>
      <c r="K91" s="219">
        <f t="shared" si="15"/>
        <v>76.898199999999989</v>
      </c>
      <c r="L91" s="219">
        <f t="shared" si="15"/>
        <v>0</v>
      </c>
      <c r="M91" s="219">
        <f t="shared" si="15"/>
        <v>305.18428</v>
      </c>
      <c r="N91" s="219">
        <f t="shared" si="15"/>
        <v>335.75916000000001</v>
      </c>
      <c r="O91" s="220">
        <f t="shared" si="15"/>
        <v>325.10703999999998</v>
      </c>
    </row>
    <row r="93" spans="1:17" x14ac:dyDescent="0.25">
      <c r="A93" s="221" t="s">
        <v>113</v>
      </c>
      <c r="B93" s="235"/>
      <c r="C93" s="226"/>
      <c r="D93" s="222">
        <v>30.863</v>
      </c>
      <c r="E93" s="222">
        <v>0</v>
      </c>
      <c r="F93" s="222">
        <v>0</v>
      </c>
      <c r="G93" s="222">
        <v>98.542000000000002</v>
      </c>
      <c r="H93" s="222">
        <v>71.405799999999999</v>
      </c>
      <c r="I93" s="222">
        <v>64.635059999999996</v>
      </c>
      <c r="J93" s="222">
        <v>0</v>
      </c>
      <c r="K93" s="222">
        <v>70.313299999999998</v>
      </c>
      <c r="L93" s="222">
        <v>0</v>
      </c>
      <c r="N93" s="223" t="s">
        <v>114</v>
      </c>
      <c r="O93" s="223" t="s">
        <v>114</v>
      </c>
    </row>
    <row r="94" spans="1:17" s="248" customFormat="1" x14ac:dyDescent="0.25">
      <c r="A94" s="244" t="s">
        <v>115</v>
      </c>
      <c r="B94" s="245"/>
      <c r="C94" s="246"/>
      <c r="D94" s="247">
        <f t="shared" ref="D94:L94" si="16">IF(OR(D93=0,D93="-"),"-",IF(D91="-",(0-D93)/D93,(D91-D93)/D93))</f>
        <v>0.87564397498622948</v>
      </c>
      <c r="E94" s="247" t="str">
        <f t="shared" si="16"/>
        <v>-</v>
      </c>
      <c r="F94" s="247" t="str">
        <f t="shared" si="16"/>
        <v>-</v>
      </c>
      <c r="G94" s="247">
        <f t="shared" si="16"/>
        <v>-0.18550465791236226</v>
      </c>
      <c r="H94" s="247">
        <f t="shared" si="16"/>
        <v>-0.6015718611093217</v>
      </c>
      <c r="I94" s="247">
        <f t="shared" si="16"/>
        <v>-4.562632107094812E-2</v>
      </c>
      <c r="J94" s="247" t="str">
        <f t="shared" si="16"/>
        <v>-</v>
      </c>
      <c r="K94" s="247">
        <f t="shared" si="16"/>
        <v>9.3650845572601352E-2</v>
      </c>
      <c r="L94" s="247" t="str">
        <f t="shared" si="16"/>
        <v>-</v>
      </c>
      <c r="N94" s="249" t="s">
        <v>116</v>
      </c>
      <c r="O94" s="249" t="s">
        <v>117</v>
      </c>
    </row>
    <row r="95" spans="1:17" x14ac:dyDescent="0.25">
      <c r="A95" s="221" t="s">
        <v>118</v>
      </c>
      <c r="B95" s="235"/>
      <c r="C95" s="226"/>
      <c r="D95" s="222">
        <v>38.783999999999999</v>
      </c>
      <c r="E95" s="222">
        <v>0</v>
      </c>
      <c r="F95" s="222">
        <v>0</v>
      </c>
      <c r="G95" s="222">
        <v>110.64100000000001</v>
      </c>
      <c r="H95" s="222">
        <v>57.5</v>
      </c>
      <c r="I95" s="222">
        <v>71.78</v>
      </c>
      <c r="J95" s="222">
        <v>0</v>
      </c>
      <c r="K95" s="222">
        <v>46.40204</v>
      </c>
      <c r="L95" s="222">
        <v>0</v>
      </c>
      <c r="N95" s="224">
        <f>IF(OR(N91=0,N91="-"),"-",IF(M91="-",(0-N91)/N91,(M91-N91)/N91))</f>
        <v>-9.1061938563344061E-2</v>
      </c>
      <c r="O95" s="224">
        <f>IF(OR(O91=0,O91="-"),"-",IF(N91="-",(0-O91)/O91,(N91-O91)/O91))</f>
        <v>3.2764962579709213E-2</v>
      </c>
    </row>
    <row r="96" spans="1:17" s="248" customFormat="1" x14ac:dyDescent="0.25">
      <c r="A96" s="247" t="s">
        <v>119</v>
      </c>
      <c r="B96" s="245"/>
      <c r="C96" s="246"/>
      <c r="D96" s="247">
        <f t="shared" ref="D96:L96" si="17">IF(OR(D95=0,D95="-"),"-",IF(D93="-",(0-D95)/D95,(D93-D95)/D95))</f>
        <v>-0.20423370462046203</v>
      </c>
      <c r="E96" s="247" t="str">
        <f t="shared" si="17"/>
        <v>-</v>
      </c>
      <c r="F96" s="247" t="str">
        <f t="shared" si="17"/>
        <v>-</v>
      </c>
      <c r="G96" s="247">
        <f t="shared" si="17"/>
        <v>-0.10935367540062005</v>
      </c>
      <c r="H96" s="247">
        <f t="shared" si="17"/>
        <v>0.24184</v>
      </c>
      <c r="I96" s="247">
        <f t="shared" si="17"/>
        <v>-9.953942602396218E-2</v>
      </c>
      <c r="J96" s="247" t="str">
        <f t="shared" si="17"/>
        <v>-</v>
      </c>
      <c r="K96" s="247">
        <f t="shared" si="17"/>
        <v>0.51530622360568623</v>
      </c>
      <c r="L96" s="247" t="str">
        <f t="shared" si="17"/>
        <v>-</v>
      </c>
    </row>
  </sheetData>
  <sheetProtection formatCells="0" formatColumns="0" formatRows="0" insertColumns="0" insertRows="0" insertHyperlinks="0" deleteColumns="0" deleteRows="0" sort="0" autoFilter="0" pivotTables="0"/>
  <mergeCells count="105">
    <mergeCell ref="A1:N1"/>
    <mergeCell ref="A2:N2"/>
    <mergeCell ref="A3:N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6"/>
    <mergeCell ref="N5:N6"/>
    <mergeCell ref="B11:C11"/>
    <mergeCell ref="B12:C12"/>
    <mergeCell ref="B13:C13"/>
    <mergeCell ref="B14:C14"/>
    <mergeCell ref="B15:C15"/>
    <mergeCell ref="O5:O6"/>
    <mergeCell ref="B8:C8"/>
    <mergeCell ref="P9:Q9"/>
    <mergeCell ref="B9:C9"/>
    <mergeCell ref="B10:C10"/>
    <mergeCell ref="B21:C21"/>
    <mergeCell ref="B23:C23"/>
    <mergeCell ref="P24:Q24"/>
    <mergeCell ref="B24:C24"/>
    <mergeCell ref="B25:C25"/>
    <mergeCell ref="B16:C16"/>
    <mergeCell ref="B17:C17"/>
    <mergeCell ref="B18:C18"/>
    <mergeCell ref="B19:C19"/>
    <mergeCell ref="B20:C20"/>
    <mergeCell ref="B32:C32"/>
    <mergeCell ref="P33:Q33"/>
    <mergeCell ref="B33:C33"/>
    <mergeCell ref="B34:C34"/>
    <mergeCell ref="B36:C36"/>
    <mergeCell ref="B26:C26"/>
    <mergeCell ref="B28:C28"/>
    <mergeCell ref="P29:Q29"/>
    <mergeCell ref="B29:C29"/>
    <mergeCell ref="B30:C30"/>
    <mergeCell ref="B41:C41"/>
    <mergeCell ref="B42:C42"/>
    <mergeCell ref="B43:C43"/>
    <mergeCell ref="B44:C44"/>
    <mergeCell ref="B45:C45"/>
    <mergeCell ref="P37:Q37"/>
    <mergeCell ref="B37:C37"/>
    <mergeCell ref="B38:C38"/>
    <mergeCell ref="B39:C39"/>
    <mergeCell ref="B40:C40"/>
    <mergeCell ref="B51:C51"/>
    <mergeCell ref="B52:C52"/>
    <mergeCell ref="B53:C53"/>
    <mergeCell ref="B54:C54"/>
    <mergeCell ref="B55:C55"/>
    <mergeCell ref="B47:C47"/>
    <mergeCell ref="P48:Q48"/>
    <mergeCell ref="B48:C48"/>
    <mergeCell ref="B49:C49"/>
    <mergeCell ref="B50:C50"/>
    <mergeCell ref="B61:C61"/>
    <mergeCell ref="B63:C63"/>
    <mergeCell ref="P64:Q64"/>
    <mergeCell ref="B64:C64"/>
    <mergeCell ref="B65:C65"/>
    <mergeCell ref="B56:C56"/>
    <mergeCell ref="B58:C58"/>
    <mergeCell ref="P59:Q59"/>
    <mergeCell ref="B59:C59"/>
    <mergeCell ref="B60:C60"/>
    <mergeCell ref="B71:C71"/>
    <mergeCell ref="B72:C72"/>
    <mergeCell ref="B73:C73"/>
    <mergeCell ref="B74:C74"/>
    <mergeCell ref="B75:C75"/>
    <mergeCell ref="B66:C66"/>
    <mergeCell ref="B67:C67"/>
    <mergeCell ref="B69:C69"/>
    <mergeCell ref="P70:Q70"/>
    <mergeCell ref="B70:C70"/>
    <mergeCell ref="B82:C82"/>
    <mergeCell ref="P83:Q83"/>
    <mergeCell ref="B83:C83"/>
    <mergeCell ref="B84:C84"/>
    <mergeCell ref="B85:C8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87:C87"/>
    <mergeCell ref="P88:Q88"/>
    <mergeCell ref="B88:C88"/>
    <mergeCell ref="B89:C89"/>
    <mergeCell ref="B91:C91"/>
  </mergeCells>
  <printOptions horizontalCentered="1"/>
  <pageMargins left="0" right="0" top="0" bottom="0.75" header="0" footer="0.3"/>
  <pageSetup paperSize="9" fitToHeight="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Phosphoric Acid Production and </vt:lpstr>
      <vt:lpstr>Phosphoric Acid Exports by Dest</vt:lpstr>
      <vt:lpstr>MAP Production and Deliveries i</vt:lpstr>
      <vt:lpstr>MAP Exports by Destination </vt:lpstr>
      <vt:lpstr>DAP Production and Deliveries i</vt:lpstr>
      <vt:lpstr>DAP Exports by Destination </vt:lpstr>
      <vt:lpstr>TSP Production and Deliveries i</vt:lpstr>
      <vt:lpstr>TSP Exports by Destination </vt:lpstr>
      <vt:lpstr>'DAP Exports by Destination '!Zone_d_impression</vt:lpstr>
      <vt:lpstr>'DAP Production and Deliveries i'!Zone_d_impression</vt:lpstr>
      <vt:lpstr>'MAP Exports by Destination '!Zone_d_impression</vt:lpstr>
      <vt:lpstr>'MAP Production and Deliveries i'!Zone_d_impression</vt:lpstr>
      <vt:lpstr>'Phosphoric Acid Exports by Dest'!Zone_d_impression</vt:lpstr>
      <vt:lpstr>'Phosphoric Acid Production and '!Zone_d_impression</vt:lpstr>
      <vt:lpstr>'TSP Exports by Destination '!Zone_d_impression</vt:lpstr>
      <vt:lpstr>'TSP Production and Deliveries i'!Zone_d_impression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concatenated</dc:title>
  <dc:subject>concatenated</dc:subject>
  <dc:creator>Quantmetry</dc:creator>
  <cp:keywords/>
  <dc:description/>
  <cp:lastModifiedBy>Virginie COUTURIER</cp:lastModifiedBy>
  <cp:lastPrinted>2016-07-12T16:05:47Z</cp:lastPrinted>
  <dcterms:created xsi:type="dcterms:W3CDTF">2016-07-12T15:53:22Z</dcterms:created>
  <dcterms:modified xsi:type="dcterms:W3CDTF">2016-07-12T16:06:03Z</dcterms:modified>
  <cp:category/>
</cp:coreProperties>
</file>